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8700" windowHeight="1730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J31" i="1"/>
  <c r="J26"/>
  <c r="J3"/>
  <c r="K36"/>
  <c r="K37"/>
  <c r="K38"/>
  <c r="K33"/>
  <c r="K28"/>
  <c r="K23"/>
  <c r="K13"/>
  <c r="K14"/>
  <c r="K15"/>
  <c r="K10"/>
  <c r="K5"/>
  <c r="J36"/>
  <c r="J37"/>
  <c r="J38"/>
  <c r="J33"/>
  <c r="J28"/>
  <c r="J23"/>
  <c r="J10"/>
  <c r="J13"/>
  <c r="J14"/>
  <c r="J15"/>
  <c r="J5"/>
  <c r="I8"/>
  <c r="I14"/>
  <c r="I13"/>
  <c r="B26"/>
  <c r="I15"/>
  <c r="I10"/>
  <c r="I5"/>
  <c r="H31"/>
  <c r="H36"/>
  <c r="H37"/>
  <c r="H38"/>
  <c r="H33"/>
  <c r="H28"/>
  <c r="H23"/>
  <c r="G36"/>
  <c r="G37"/>
  <c r="G38"/>
  <c r="G23"/>
  <c r="F36"/>
  <c r="F37"/>
  <c r="F38"/>
  <c r="E36"/>
  <c r="E37"/>
  <c r="E38"/>
  <c r="E33"/>
  <c r="F28"/>
  <c r="D36"/>
  <c r="D37"/>
  <c r="D38"/>
  <c r="D33"/>
  <c r="D28"/>
  <c r="D23"/>
  <c r="D13"/>
  <c r="D14"/>
  <c r="D15"/>
  <c r="D10"/>
  <c r="D5"/>
  <c r="C31"/>
  <c r="C36"/>
  <c r="C32"/>
  <c r="C37"/>
  <c r="C38"/>
  <c r="C33"/>
  <c r="C28"/>
  <c r="C23"/>
  <c r="C8"/>
  <c r="C13"/>
  <c r="C9"/>
  <c r="C14"/>
  <c r="C15"/>
  <c r="C10"/>
  <c r="C5"/>
  <c r="B21"/>
  <c r="B31"/>
  <c r="B36"/>
  <c r="B22"/>
  <c r="B27"/>
  <c r="B32"/>
  <c r="B37"/>
  <c r="B38"/>
  <c r="B33"/>
  <c r="B28"/>
  <c r="B23"/>
  <c r="B3"/>
  <c r="B8"/>
  <c r="B13"/>
  <c r="B4"/>
  <c r="B9"/>
  <c r="B14"/>
  <c r="B15"/>
  <c r="B10"/>
  <c r="B5"/>
</calcChain>
</file>

<file path=xl/sharedStrings.xml><?xml version="1.0" encoding="utf-8"?>
<sst xmlns="http://schemas.openxmlformats.org/spreadsheetml/2006/main" count="49" uniqueCount="36">
  <si>
    <t>Problem Solving</t>
    <phoneticPr fontId="6" type="noConversion"/>
  </si>
  <si>
    <t># Correct</t>
  </si>
  <si>
    <t># Total Questions</t>
  </si>
  <si>
    <t># Total Questions</t>
    <phoneticPr fontId="6" type="noConversion"/>
  </si>
  <si>
    <t>% Correct</t>
  </si>
  <si>
    <t>% Correct</t>
    <phoneticPr fontId="6" type="noConversion"/>
  </si>
  <si>
    <t>Data Sufficiency</t>
    <phoneticPr fontId="6" type="noConversion"/>
  </si>
  <si>
    <t># Total Questions</t>
    <phoneticPr fontId="6" type="noConversion"/>
  </si>
  <si>
    <t>Quantitative</t>
  </si>
  <si>
    <t>Quantitative</t>
    <phoneticPr fontId="6" type="noConversion"/>
  </si>
  <si>
    <t># Corect</t>
    <phoneticPr fontId="6" type="noConversion"/>
  </si>
  <si>
    <t># Total Questions</t>
    <phoneticPr fontId="6" type="noConversion"/>
  </si>
  <si>
    <t>% Correct</t>
    <phoneticPr fontId="6" type="noConversion"/>
  </si>
  <si>
    <t>Score out of 51</t>
    <phoneticPr fontId="6" type="noConversion"/>
  </si>
  <si>
    <t>Reading Comprehension</t>
    <phoneticPr fontId="6" type="noConversion"/>
  </si>
  <si>
    <t>Critical Reasoning</t>
    <phoneticPr fontId="6" type="noConversion"/>
  </si>
  <si>
    <t>Sentence Correction</t>
    <phoneticPr fontId="6" type="noConversion"/>
  </si>
  <si>
    <t>Verbal</t>
    <phoneticPr fontId="6" type="noConversion"/>
  </si>
  <si>
    <t>Total Score</t>
  </si>
  <si>
    <t># Correct</t>
    <phoneticPr fontId="6" type="noConversion"/>
  </si>
  <si>
    <t xml:space="preserve"> </t>
    <phoneticPr fontId="6" type="noConversion"/>
  </si>
  <si>
    <t>Verbal</t>
    <phoneticPr fontId="6" type="noConversion"/>
  </si>
  <si>
    <t>Total Score</t>
    <phoneticPr fontId="6" type="noConversion"/>
  </si>
  <si>
    <t># Correct</t>
    <phoneticPr fontId="6" type="noConversion"/>
  </si>
  <si>
    <t># Correct</t>
    <phoneticPr fontId="6" type="noConversion"/>
  </si>
  <si>
    <t>PR CAT 1</t>
    <phoneticPr fontId="6" type="noConversion"/>
  </si>
  <si>
    <t>P SC Bible</t>
    <phoneticPr fontId="6" type="noConversion"/>
  </si>
  <si>
    <t>P CR Bible</t>
    <phoneticPr fontId="6" type="noConversion"/>
  </si>
  <si>
    <t>% Correct</t>
    <phoneticPr fontId="6" type="noConversion"/>
  </si>
  <si>
    <t>PRCrack</t>
    <phoneticPr fontId="6" type="noConversion"/>
  </si>
  <si>
    <t>OG 12</t>
    <phoneticPr fontId="6" type="noConversion"/>
  </si>
  <si>
    <t>OG V 2</t>
    <phoneticPr fontId="6" type="noConversion"/>
  </si>
  <si>
    <t>MGMAT RC</t>
    <phoneticPr fontId="6" type="noConversion"/>
  </si>
  <si>
    <t>OG Q 2</t>
    <phoneticPr fontId="6" type="noConversion"/>
  </si>
  <si>
    <t>OG 11</t>
    <phoneticPr fontId="6" type="noConversion"/>
  </si>
  <si>
    <t>PR CAT 2</t>
    <phoneticPr fontId="6" type="noConversion"/>
  </si>
</sst>
</file>

<file path=xl/styles.xml><?xml version="1.0" encoding="utf-8"?>
<styleSheet xmlns="http://schemas.openxmlformats.org/spreadsheetml/2006/main">
  <fonts count="10">
    <font>
      <sz val="10"/>
      <name val="Verdana"/>
    </font>
    <font>
      <b/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b/>
      <u/>
      <sz val="10"/>
      <name val="Verdana"/>
    </font>
    <font>
      <u/>
      <sz val="10"/>
      <name val="Verdana"/>
    </font>
    <font>
      <sz val="10"/>
      <name val="Verdana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/>
    <xf numFmtId="9" fontId="0" fillId="0" borderId="0" xfId="0" applyNumberFormat="1"/>
    <xf numFmtId="0" fontId="5" fillId="0" borderId="0" xfId="0" applyFont="1" applyBorder="1"/>
    <xf numFmtId="0" fontId="9" fillId="0" borderId="0" xfId="0" applyFont="1"/>
    <xf numFmtId="0" fontId="7" fillId="0" borderId="1" xfId="0" applyFont="1" applyBorder="1"/>
    <xf numFmtId="0" fontId="0" fillId="0" borderId="1" xfId="0" applyBorder="1"/>
    <xf numFmtId="0" fontId="5" fillId="4" borderId="1" xfId="0" applyFont="1" applyFill="1" applyBorder="1"/>
    <xf numFmtId="0" fontId="0" fillId="4" borderId="1" xfId="0" applyFill="1" applyBorder="1"/>
    <xf numFmtId="9" fontId="0" fillId="0" borderId="1" xfId="0" applyNumberFormat="1" applyBorder="1"/>
    <xf numFmtId="0" fontId="0" fillId="5" borderId="1" xfId="0" applyFill="1" applyBorder="1"/>
    <xf numFmtId="0" fontId="0" fillId="6" borderId="1" xfId="0" applyFill="1" applyBorder="1"/>
    <xf numFmtId="0" fontId="5" fillId="6" borderId="1" xfId="0" applyFont="1" applyFill="1" applyBorder="1"/>
    <xf numFmtId="0" fontId="4" fillId="6" borderId="1" xfId="0" applyFont="1" applyFill="1" applyBorder="1"/>
    <xf numFmtId="0" fontId="4" fillId="6" borderId="1" xfId="0" applyNumberFormat="1" applyFont="1" applyFill="1" applyBorder="1"/>
    <xf numFmtId="0" fontId="5" fillId="2" borderId="1" xfId="0" applyFont="1" applyFill="1" applyBorder="1"/>
    <xf numFmtId="0" fontId="7" fillId="2" borderId="1" xfId="0" applyFont="1" applyFill="1" applyBorder="1"/>
    <xf numFmtId="0" fontId="0" fillId="2" borderId="1" xfId="0" applyFill="1" applyBorder="1"/>
    <xf numFmtId="0" fontId="8" fillId="3" borderId="1" xfId="0" applyFont="1" applyFill="1" applyBorder="1"/>
    <xf numFmtId="0" fontId="0" fillId="3" borderId="1" xfId="0" applyFill="1" applyBorder="1"/>
    <xf numFmtId="0" fontId="2" fillId="5" borderId="1" xfId="0" applyFont="1" applyFill="1" applyBorder="1"/>
    <xf numFmtId="0" fontId="3" fillId="4" borderId="1" xfId="0" applyFont="1" applyFill="1" applyBorder="1"/>
    <xf numFmtId="0" fontId="3" fillId="5" borderId="1" xfId="0" applyFont="1" applyFill="1" applyBorder="1"/>
    <xf numFmtId="0" fontId="2" fillId="6" borderId="1" xfId="0" applyFont="1" applyFill="1" applyBorder="1"/>
    <xf numFmtId="0" fontId="1" fillId="6" borderId="1" xfId="0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L48"/>
  <sheetViews>
    <sheetView tabSelected="1" topLeftCell="A5" zoomScale="150" workbookViewId="0">
      <selection activeCell="J32" sqref="J32"/>
    </sheetView>
  </sheetViews>
  <sheetFormatPr baseColWidth="10" defaultRowHeight="13"/>
  <cols>
    <col min="1" max="1" width="18.7109375" bestFit="1" customWidth="1"/>
    <col min="2" max="2" width="5.85546875" customWidth="1"/>
    <col min="3" max="3" width="7.42578125" customWidth="1"/>
    <col min="4" max="4" width="8.28515625" customWidth="1"/>
    <col min="5" max="6" width="8.85546875" customWidth="1"/>
    <col min="7" max="7" width="9.85546875" customWidth="1"/>
    <col min="8" max="8" width="6.140625" customWidth="1"/>
    <col min="9" max="9" width="7" customWidth="1"/>
    <col min="10" max="10" width="8" bestFit="1" customWidth="1"/>
  </cols>
  <sheetData>
    <row r="1" spans="1:12" s="4" customFormat="1">
      <c r="A1" s="15"/>
      <c r="B1" s="16" t="s">
        <v>30</v>
      </c>
      <c r="C1" s="16" t="s">
        <v>29</v>
      </c>
      <c r="D1" s="16" t="s">
        <v>25</v>
      </c>
      <c r="E1" s="16" t="s">
        <v>26</v>
      </c>
      <c r="F1" s="16" t="s">
        <v>27</v>
      </c>
      <c r="G1" s="16" t="s">
        <v>32</v>
      </c>
      <c r="H1" s="16" t="s">
        <v>31</v>
      </c>
      <c r="I1" s="16" t="s">
        <v>33</v>
      </c>
      <c r="J1" s="16" t="s">
        <v>34</v>
      </c>
      <c r="K1" s="16" t="s">
        <v>35</v>
      </c>
      <c r="L1" s="16"/>
    </row>
    <row r="2" spans="1:12">
      <c r="A2" s="18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s="3" customFormat="1">
      <c r="A3" s="7" t="s">
        <v>24</v>
      </c>
      <c r="B3" s="7">
        <f>209+20</f>
        <v>229</v>
      </c>
      <c r="C3" s="7">
        <v>62</v>
      </c>
      <c r="D3" s="7">
        <v>20</v>
      </c>
      <c r="E3" s="7"/>
      <c r="F3" s="7"/>
      <c r="G3" s="7"/>
      <c r="H3" s="7"/>
      <c r="I3" s="7">
        <v>168</v>
      </c>
      <c r="J3" s="7">
        <f>249-8</f>
        <v>241</v>
      </c>
      <c r="K3" s="7">
        <v>20</v>
      </c>
      <c r="L3" s="7"/>
    </row>
    <row r="4" spans="1:12">
      <c r="A4" s="8" t="s">
        <v>3</v>
      </c>
      <c r="B4" s="21">
        <f>230+24</f>
        <v>254</v>
      </c>
      <c r="C4" s="8">
        <v>68</v>
      </c>
      <c r="D4" s="8">
        <v>22</v>
      </c>
      <c r="E4" s="8"/>
      <c r="F4" s="8"/>
      <c r="G4" s="8"/>
      <c r="H4" s="8"/>
      <c r="I4" s="21">
        <v>176</v>
      </c>
      <c r="J4" s="21">
        <v>249</v>
      </c>
      <c r="K4" s="8">
        <v>22</v>
      </c>
      <c r="L4" s="8"/>
    </row>
    <row r="5" spans="1:12">
      <c r="A5" s="10" t="s">
        <v>5</v>
      </c>
      <c r="B5" s="20">
        <f>B3/B4 *100</f>
        <v>90.157480314960623</v>
      </c>
      <c r="C5" s="20">
        <f>C3/C4 *100</f>
        <v>91.17647058823529</v>
      </c>
      <c r="D5" s="20">
        <f xml:space="preserve"> D3/D4 *100</f>
        <v>90.909090909090907</v>
      </c>
      <c r="E5" s="20"/>
      <c r="F5" s="20"/>
      <c r="G5" s="20"/>
      <c r="H5" s="20"/>
      <c r="I5" s="20">
        <f>I3/I4 *100</f>
        <v>95.454545454545453</v>
      </c>
      <c r="J5" s="20">
        <f>J3/J4 *100</f>
        <v>96.787148594377513</v>
      </c>
      <c r="K5" s="20">
        <f xml:space="preserve"> K3/K4 *100</f>
        <v>90.909090909090907</v>
      </c>
      <c r="L5" s="20"/>
    </row>
    <row r="6" spans="1:12">
      <c r="A6" s="6"/>
      <c r="B6" s="6"/>
      <c r="C6" s="6"/>
      <c r="D6" s="6" t="s">
        <v>20</v>
      </c>
      <c r="E6" s="6" t="s">
        <v>20</v>
      </c>
      <c r="F6" s="6"/>
      <c r="G6" s="6" t="s">
        <v>20</v>
      </c>
      <c r="H6" s="6" t="s">
        <v>20</v>
      </c>
      <c r="I6" s="6"/>
      <c r="J6" s="6"/>
      <c r="K6" s="6" t="s">
        <v>20</v>
      </c>
      <c r="L6" s="6"/>
    </row>
    <row r="7" spans="1:12">
      <c r="A7" s="18" t="s">
        <v>6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</row>
    <row r="8" spans="1:12" s="3" customFormat="1">
      <c r="A8" s="7" t="s">
        <v>23</v>
      </c>
      <c r="B8" s="7">
        <f>155+17</f>
        <v>172</v>
      </c>
      <c r="C8" s="7">
        <f>44+7</f>
        <v>51</v>
      </c>
      <c r="D8" s="7">
        <v>13</v>
      </c>
      <c r="E8" s="7"/>
      <c r="F8" s="7"/>
      <c r="G8" s="7"/>
      <c r="H8" s="7"/>
      <c r="I8" s="7">
        <f>124-6</f>
        <v>118</v>
      </c>
      <c r="J8" s="7">
        <v>150</v>
      </c>
      <c r="K8" s="7">
        <v>15</v>
      </c>
      <c r="L8" s="7"/>
    </row>
    <row r="9" spans="1:12">
      <c r="A9" s="8" t="s">
        <v>7</v>
      </c>
      <c r="B9" s="8">
        <f>174+24</f>
        <v>198</v>
      </c>
      <c r="C9" s="8">
        <f>48+9</f>
        <v>57</v>
      </c>
      <c r="D9" s="8">
        <v>15</v>
      </c>
      <c r="E9" s="8"/>
      <c r="F9" s="8"/>
      <c r="G9" s="8"/>
      <c r="H9" s="8"/>
      <c r="I9" s="8">
        <v>124</v>
      </c>
      <c r="J9" s="8">
        <v>155</v>
      </c>
      <c r="K9" s="8">
        <v>15</v>
      </c>
      <c r="L9" s="21"/>
    </row>
    <row r="10" spans="1:12">
      <c r="A10" s="22" t="s">
        <v>28</v>
      </c>
      <c r="B10" s="20">
        <f xml:space="preserve"> B8 / B9 * 100</f>
        <v>86.868686868686879</v>
      </c>
      <c r="C10" s="20">
        <f>C8/C9 *100</f>
        <v>89.473684210526315</v>
      </c>
      <c r="D10" s="20">
        <f xml:space="preserve"> D8/D9 *100</f>
        <v>86.666666666666671</v>
      </c>
      <c r="E10" s="20"/>
      <c r="F10" s="20"/>
      <c r="G10" s="20"/>
      <c r="H10" s="20"/>
      <c r="I10" s="20">
        <f xml:space="preserve"> I8 / I9 * 100</f>
        <v>95.161290322580655</v>
      </c>
      <c r="J10" s="20">
        <f xml:space="preserve"> J8 / J9 * 100</f>
        <v>96.774193548387103</v>
      </c>
      <c r="K10" s="20">
        <f xml:space="preserve"> K8/K9 *100</f>
        <v>100</v>
      </c>
      <c r="L10" s="20"/>
    </row>
    <row r="11" spans="1:1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">
      <c r="A12" s="16" t="s">
        <v>9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</row>
    <row r="13" spans="1:12">
      <c r="A13" s="10" t="s">
        <v>10</v>
      </c>
      <c r="B13" s="10">
        <f xml:space="preserve"> B3+B8</f>
        <v>401</v>
      </c>
      <c r="C13" s="10">
        <f xml:space="preserve"> C3 + C8</f>
        <v>113</v>
      </c>
      <c r="D13" s="10">
        <f>D3+D8</f>
        <v>33</v>
      </c>
      <c r="E13" s="10"/>
      <c r="F13" s="10"/>
      <c r="G13" s="10"/>
      <c r="H13" s="10"/>
      <c r="I13" s="10">
        <f>I3+I8</f>
        <v>286</v>
      </c>
      <c r="J13" s="10">
        <f>J3+J8</f>
        <v>391</v>
      </c>
      <c r="K13" s="10">
        <f>K3+K8</f>
        <v>35</v>
      </c>
      <c r="L13" s="10"/>
    </row>
    <row r="14" spans="1:12">
      <c r="A14" s="10" t="s">
        <v>11</v>
      </c>
      <c r="B14" s="10">
        <f xml:space="preserve"> B4+B9</f>
        <v>452</v>
      </c>
      <c r="C14" s="10">
        <f xml:space="preserve"> C4+C9</f>
        <v>125</v>
      </c>
      <c r="D14" s="10">
        <f>D9+D4</f>
        <v>37</v>
      </c>
      <c r="E14" s="10"/>
      <c r="F14" s="10"/>
      <c r="G14" s="10"/>
      <c r="H14" s="10"/>
      <c r="I14" s="10">
        <f>I4+I9</f>
        <v>300</v>
      </c>
      <c r="J14" s="10">
        <f>J4+J9</f>
        <v>404</v>
      </c>
      <c r="K14" s="10">
        <f>K9+K4</f>
        <v>37</v>
      </c>
      <c r="L14" s="10"/>
    </row>
    <row r="15" spans="1:12">
      <c r="A15" s="10" t="s">
        <v>12</v>
      </c>
      <c r="B15" s="20">
        <f xml:space="preserve"> B13/B14 *100</f>
        <v>88.716814159292028</v>
      </c>
      <c r="C15" s="20">
        <f>C13/C14 *100</f>
        <v>90.4</v>
      </c>
      <c r="D15" s="20">
        <f>D13/D14 *100</f>
        <v>89.189189189189193</v>
      </c>
      <c r="E15" s="20"/>
      <c r="F15" s="20"/>
      <c r="G15" s="20"/>
      <c r="H15" s="20"/>
      <c r="I15" s="20">
        <f xml:space="preserve"> I13/I14 *100</f>
        <v>95.333333333333343</v>
      </c>
      <c r="J15" s="20">
        <f xml:space="preserve"> J13/J14 *100</f>
        <v>96.78217821782178</v>
      </c>
      <c r="K15" s="20">
        <f>K13/K14 *100</f>
        <v>94.594594594594597</v>
      </c>
      <c r="L15" s="20"/>
    </row>
    <row r="16" spans="1:12">
      <c r="A16" s="11" t="s">
        <v>13</v>
      </c>
      <c r="B16" s="11"/>
      <c r="C16" s="11"/>
      <c r="D16" s="23">
        <v>47</v>
      </c>
      <c r="E16" s="12"/>
      <c r="F16" s="12"/>
      <c r="G16" s="12"/>
      <c r="H16" s="12"/>
      <c r="I16" s="11"/>
      <c r="J16" s="24"/>
      <c r="K16" s="23">
        <v>51</v>
      </c>
      <c r="L16" s="12"/>
    </row>
    <row r="17" spans="1:12">
      <c r="A17" s="6"/>
      <c r="B17" s="6"/>
      <c r="C17" s="6"/>
      <c r="D17" s="9"/>
      <c r="E17" s="9"/>
      <c r="F17" s="9"/>
      <c r="G17" s="9"/>
      <c r="H17" s="9"/>
      <c r="I17" s="6"/>
      <c r="J17" s="9"/>
      <c r="K17" s="9"/>
      <c r="L17" s="9"/>
    </row>
    <row r="18" spans="1:1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1:1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>
      <c r="A20" s="18" t="s">
        <v>14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1:12" s="3" customFormat="1">
      <c r="A21" s="7" t="s">
        <v>23</v>
      </c>
      <c r="B21" s="7">
        <f>133+13</f>
        <v>146</v>
      </c>
      <c r="C21" s="7">
        <v>26</v>
      </c>
      <c r="D21" s="7">
        <v>12</v>
      </c>
      <c r="E21" s="7"/>
      <c r="F21" s="7"/>
      <c r="G21" s="7">
        <v>40</v>
      </c>
      <c r="H21" s="7">
        <v>95</v>
      </c>
      <c r="I21" s="7"/>
      <c r="J21" s="7">
        <v>47</v>
      </c>
      <c r="K21" s="7">
        <v>11</v>
      </c>
      <c r="L21" s="7"/>
    </row>
    <row r="22" spans="1:12">
      <c r="A22" s="8" t="s">
        <v>3</v>
      </c>
      <c r="B22" s="8">
        <f>139+17</f>
        <v>156</v>
      </c>
      <c r="C22" s="8">
        <v>30</v>
      </c>
      <c r="D22" s="8">
        <v>14</v>
      </c>
      <c r="E22" s="8"/>
      <c r="F22" s="8"/>
      <c r="G22" s="8">
        <v>44</v>
      </c>
      <c r="H22" s="8">
        <v>104</v>
      </c>
      <c r="I22" s="8"/>
      <c r="J22" s="8">
        <v>50</v>
      </c>
      <c r="K22" s="8">
        <v>14</v>
      </c>
      <c r="L22" s="8"/>
    </row>
    <row r="23" spans="1:12">
      <c r="A23" s="20" t="s">
        <v>28</v>
      </c>
      <c r="B23" s="20">
        <f t="shared" ref="B23" si="0" xml:space="preserve"> B21 / B22 *100</f>
        <v>93.589743589743591</v>
      </c>
      <c r="C23" s="20">
        <f t="shared" ref="C23:D23" si="1" xml:space="preserve"> C21 / C22 *100</f>
        <v>86.666666666666671</v>
      </c>
      <c r="D23" s="20">
        <f t="shared" si="1"/>
        <v>85.714285714285708</v>
      </c>
      <c r="E23" s="20"/>
      <c r="F23" s="20"/>
      <c r="G23" s="20">
        <f>G21 / G22 *100</f>
        <v>90.909090909090907</v>
      </c>
      <c r="H23" s="20">
        <f>H21/H22*100</f>
        <v>91.34615384615384</v>
      </c>
      <c r="I23" s="20"/>
      <c r="J23" s="20">
        <f t="shared" ref="J23:K23" si="2" xml:space="preserve"> J21 / J22 *100</f>
        <v>94</v>
      </c>
      <c r="K23" s="20">
        <f t="shared" si="2"/>
        <v>78.571428571428569</v>
      </c>
      <c r="L23" s="20"/>
    </row>
    <row r="24" spans="1:1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>
      <c r="A25" s="18" t="s">
        <v>15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</row>
    <row r="26" spans="1:12" s="3" customFormat="1">
      <c r="A26" s="7" t="s">
        <v>23</v>
      </c>
      <c r="B26" s="7">
        <f>105+16</f>
        <v>121</v>
      </c>
      <c r="C26" s="7">
        <v>28</v>
      </c>
      <c r="D26" s="7">
        <v>9</v>
      </c>
      <c r="E26" s="7"/>
      <c r="F26" s="7">
        <v>75</v>
      </c>
      <c r="G26" s="7"/>
      <c r="H26" s="7">
        <v>81</v>
      </c>
      <c r="I26" s="7"/>
      <c r="J26" s="7">
        <f>124-7</f>
        <v>117</v>
      </c>
      <c r="K26" s="7">
        <v>11</v>
      </c>
      <c r="L26" s="7"/>
    </row>
    <row r="27" spans="1:12">
      <c r="A27" s="8" t="s">
        <v>3</v>
      </c>
      <c r="B27" s="8">
        <f>124+17</f>
        <v>141</v>
      </c>
      <c r="C27" s="8">
        <v>33</v>
      </c>
      <c r="D27" s="8">
        <v>12</v>
      </c>
      <c r="E27" s="8"/>
      <c r="F27" s="8">
        <v>81</v>
      </c>
      <c r="G27" s="8"/>
      <c r="H27" s="8">
        <v>83</v>
      </c>
      <c r="I27" s="8"/>
      <c r="J27" s="8">
        <v>124</v>
      </c>
      <c r="K27" s="8">
        <v>12</v>
      </c>
      <c r="L27" s="8"/>
    </row>
    <row r="28" spans="1:12">
      <c r="A28" s="10" t="s">
        <v>5</v>
      </c>
      <c r="B28" s="20">
        <f t="shared" ref="B28" si="3" xml:space="preserve"> B26 / B27 *100</f>
        <v>85.815602836879435</v>
      </c>
      <c r="C28" s="20">
        <f t="shared" ref="C28:D28" si="4" xml:space="preserve"> C26 / C27 *100</f>
        <v>84.848484848484844</v>
      </c>
      <c r="D28" s="20">
        <f t="shared" si="4"/>
        <v>75</v>
      </c>
      <c r="E28" s="20"/>
      <c r="F28" s="20">
        <f xml:space="preserve"> F26 / F27 *100</f>
        <v>92.592592592592595</v>
      </c>
      <c r="G28" s="20"/>
      <c r="H28" s="20">
        <f>H26/H27*100</f>
        <v>97.590361445783131</v>
      </c>
      <c r="I28" s="20"/>
      <c r="J28" s="20">
        <f t="shared" ref="J28:K28" si="5" xml:space="preserve"> J26 / J27 *100</f>
        <v>94.354838709677423</v>
      </c>
      <c r="K28" s="20">
        <f t="shared" si="5"/>
        <v>91.666666666666657</v>
      </c>
      <c r="L28" s="20"/>
    </row>
    <row r="29" spans="1:1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>
      <c r="A30" s="18" t="s">
        <v>16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</row>
    <row r="31" spans="1:12" s="3" customFormat="1">
      <c r="A31" s="7" t="s">
        <v>1</v>
      </c>
      <c r="B31" s="7">
        <f>143</f>
        <v>143</v>
      </c>
      <c r="C31" s="7">
        <f>27+6</f>
        <v>33</v>
      </c>
      <c r="D31" s="7">
        <v>14</v>
      </c>
      <c r="E31" s="7">
        <v>133</v>
      </c>
      <c r="F31" s="7"/>
      <c r="G31" s="7"/>
      <c r="H31" s="7">
        <f>113-4</f>
        <v>109</v>
      </c>
      <c r="I31" s="7"/>
      <c r="J31" s="7">
        <f>138-7</f>
        <v>131</v>
      </c>
      <c r="K31" s="7">
        <v>13</v>
      </c>
      <c r="L31" s="7"/>
    </row>
    <row r="32" spans="1:12">
      <c r="A32" s="8" t="s">
        <v>2</v>
      </c>
      <c r="B32" s="8">
        <f>157</f>
        <v>157</v>
      </c>
      <c r="C32" s="8">
        <f>28+7</f>
        <v>35</v>
      </c>
      <c r="D32" s="8">
        <v>15</v>
      </c>
      <c r="E32" s="8">
        <v>138</v>
      </c>
      <c r="F32" s="8"/>
      <c r="G32" s="8"/>
      <c r="H32" s="8">
        <v>113</v>
      </c>
      <c r="I32" s="8"/>
      <c r="J32" s="8">
        <v>138</v>
      </c>
      <c r="K32" s="8">
        <v>15</v>
      </c>
      <c r="L32" s="8"/>
    </row>
    <row r="33" spans="1:12">
      <c r="A33" s="22" t="s">
        <v>4</v>
      </c>
      <c r="B33" s="20">
        <f xml:space="preserve"> B31 / B32 * 100</f>
        <v>91.082802547770697</v>
      </c>
      <c r="C33" s="20">
        <f xml:space="preserve"> C31 / C32 *100</f>
        <v>94.285714285714278</v>
      </c>
      <c r="D33" s="20">
        <f xml:space="preserve"> D31 / D32 *100</f>
        <v>93.333333333333329</v>
      </c>
      <c r="E33" s="20">
        <f xml:space="preserve"> E31 / E32 *100</f>
        <v>96.376811594202891</v>
      </c>
      <c r="F33" s="20"/>
      <c r="G33" s="20"/>
      <c r="H33" s="20">
        <f>H31/H32*100</f>
        <v>96.460176991150433</v>
      </c>
      <c r="I33" s="20"/>
      <c r="J33" s="20">
        <f xml:space="preserve"> J31 / J32 * 100</f>
        <v>94.927536231884062</v>
      </c>
      <c r="K33" s="20">
        <f xml:space="preserve"> K31 / K32 *100</f>
        <v>86.666666666666671</v>
      </c>
      <c r="L33" s="20"/>
    </row>
    <row r="34" spans="1:1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>
      <c r="A35" s="16" t="s">
        <v>17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</row>
    <row r="36" spans="1:12">
      <c r="A36" s="10" t="s">
        <v>19</v>
      </c>
      <c r="B36" s="10">
        <f t="shared" ref="B36" si="6" xml:space="preserve"> B21 + B26 + B31</f>
        <v>410</v>
      </c>
      <c r="C36" s="10">
        <f xml:space="preserve"> C21 + C26 + C31</f>
        <v>87</v>
      </c>
      <c r="D36" s="10">
        <f xml:space="preserve"> D21 + D26 + D31</f>
        <v>35</v>
      </c>
      <c r="E36" s="10">
        <f>E31</f>
        <v>133</v>
      </c>
      <c r="F36" s="10">
        <f xml:space="preserve"> F21 + F26 + F31</f>
        <v>75</v>
      </c>
      <c r="G36" s="10">
        <f>G21</f>
        <v>40</v>
      </c>
      <c r="H36" s="10">
        <f>H21+H26+H31</f>
        <v>285</v>
      </c>
      <c r="I36" s="10"/>
      <c r="J36" s="10">
        <f t="shared" ref="J36" si="7" xml:space="preserve"> J21 + J26 + J31</f>
        <v>295</v>
      </c>
      <c r="K36" s="10">
        <f xml:space="preserve"> K21 + K26 + K31</f>
        <v>35</v>
      </c>
      <c r="L36" s="10"/>
    </row>
    <row r="37" spans="1:12">
      <c r="A37" s="10" t="s">
        <v>11</v>
      </c>
      <c r="B37" s="10">
        <f t="shared" ref="B37:D37" si="8" xml:space="preserve"> B22 + B27 + B32</f>
        <v>454</v>
      </c>
      <c r="C37" s="10">
        <f t="shared" si="8"/>
        <v>98</v>
      </c>
      <c r="D37" s="10">
        <f t="shared" si="8"/>
        <v>41</v>
      </c>
      <c r="E37" s="10">
        <f>E32</f>
        <v>138</v>
      </c>
      <c r="F37" s="10">
        <f t="shared" ref="F37" si="9" xml:space="preserve"> F22 + F27 + F32</f>
        <v>81</v>
      </c>
      <c r="G37" s="10">
        <f>G22</f>
        <v>44</v>
      </c>
      <c r="H37" s="10">
        <f>H22+H27+H32</f>
        <v>300</v>
      </c>
      <c r="I37" s="10"/>
      <c r="J37" s="10">
        <f t="shared" ref="J37:K37" si="10" xml:space="preserve"> J22 + J27 + J32</f>
        <v>312</v>
      </c>
      <c r="K37" s="10">
        <f t="shared" si="10"/>
        <v>41</v>
      </c>
      <c r="L37" s="10"/>
    </row>
    <row r="38" spans="1:12">
      <c r="A38" s="10" t="s">
        <v>12</v>
      </c>
      <c r="B38" s="20">
        <f t="shared" ref="B38" si="11" xml:space="preserve"> B36 / B37 * 100</f>
        <v>90.308370044052865</v>
      </c>
      <c r="C38" s="20">
        <f t="shared" ref="C38:D38" si="12" xml:space="preserve"> C36 / C37 * 100</f>
        <v>88.775510204081627</v>
      </c>
      <c r="D38" s="20">
        <f t="shared" si="12"/>
        <v>85.365853658536579</v>
      </c>
      <c r="E38" s="20">
        <f t="shared" ref="E38:F38" si="13" xml:space="preserve"> E36 / E37 * 100</f>
        <v>96.376811594202891</v>
      </c>
      <c r="F38" s="20">
        <f t="shared" si="13"/>
        <v>92.592592592592595</v>
      </c>
      <c r="G38" s="20">
        <f>G36/G37 *100</f>
        <v>90.909090909090907</v>
      </c>
      <c r="H38" s="20">
        <f>H36/H37*100</f>
        <v>95</v>
      </c>
      <c r="I38" s="20"/>
      <c r="J38" s="20">
        <f t="shared" ref="J38:K38" si="14" xml:space="preserve"> J36 / J37 * 100</f>
        <v>94.551282051282044</v>
      </c>
      <c r="K38" s="20">
        <f t="shared" si="14"/>
        <v>85.365853658536579</v>
      </c>
      <c r="L38" s="20"/>
    </row>
    <row r="39" spans="1:12">
      <c r="A39" s="11" t="s">
        <v>13</v>
      </c>
      <c r="B39" s="11"/>
      <c r="C39" s="11"/>
      <c r="D39" s="23">
        <v>41</v>
      </c>
      <c r="E39" s="12"/>
      <c r="F39" s="12"/>
      <c r="G39" s="12"/>
      <c r="H39" s="12"/>
      <c r="I39" s="12"/>
      <c r="J39" s="12"/>
      <c r="K39" s="23">
        <v>43</v>
      </c>
      <c r="L39" s="12"/>
    </row>
    <row r="40" spans="1:12">
      <c r="A40" s="6"/>
      <c r="B40" s="6"/>
      <c r="C40" s="6"/>
      <c r="D40" s="9"/>
      <c r="E40" s="9"/>
      <c r="F40" s="9"/>
      <c r="G40" s="9"/>
      <c r="H40" s="9"/>
      <c r="I40" s="9"/>
      <c r="J40" s="9"/>
      <c r="K40" s="9"/>
      <c r="L40" s="9"/>
    </row>
    <row r="41" spans="1:1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>
      <c r="A43" s="16" t="s">
        <v>18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</row>
    <row r="44" spans="1:12">
      <c r="A44" s="11" t="s">
        <v>8</v>
      </c>
      <c r="B44" s="11"/>
      <c r="C44" s="11"/>
      <c r="D44" s="13">
        <v>47</v>
      </c>
      <c r="E44" s="13"/>
      <c r="F44" s="13"/>
      <c r="G44" s="13"/>
      <c r="H44" s="13"/>
      <c r="I44" s="13"/>
      <c r="J44" s="13"/>
      <c r="K44" s="13">
        <v>51</v>
      </c>
      <c r="L44" s="13"/>
    </row>
    <row r="45" spans="1:12">
      <c r="A45" s="11" t="s">
        <v>21</v>
      </c>
      <c r="B45" s="11"/>
      <c r="C45" s="11"/>
      <c r="D45" s="14">
        <v>41</v>
      </c>
      <c r="E45" s="14"/>
      <c r="F45" s="14"/>
      <c r="G45" s="14"/>
      <c r="H45" s="14"/>
      <c r="I45" s="14"/>
      <c r="J45" s="14"/>
      <c r="K45" s="14">
        <v>43</v>
      </c>
      <c r="L45" s="14"/>
    </row>
    <row r="46" spans="1:12">
      <c r="A46" s="11" t="s">
        <v>22</v>
      </c>
      <c r="B46" s="11"/>
      <c r="C46" s="11"/>
      <c r="D46" s="13">
        <v>710</v>
      </c>
      <c r="E46" s="13"/>
      <c r="F46" s="13"/>
      <c r="G46" s="13"/>
      <c r="H46" s="13"/>
      <c r="I46" s="13"/>
      <c r="J46" s="13"/>
      <c r="K46" s="13">
        <v>750</v>
      </c>
      <c r="L46" s="13"/>
    </row>
    <row r="47" spans="1:12">
      <c r="F47" s="2"/>
      <c r="G47" s="2"/>
    </row>
    <row r="48" spans="1:12">
      <c r="G48" s="1"/>
    </row>
  </sheetData>
  <sheetCalcPr fullCalcOnLoad="1"/>
  <phoneticPr fontId="6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Virginia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Elliott Burris</dc:creator>
  <cp:lastModifiedBy>Elliott Burris</cp:lastModifiedBy>
  <dcterms:created xsi:type="dcterms:W3CDTF">2009-10-18T00:19:31Z</dcterms:created>
  <dcterms:modified xsi:type="dcterms:W3CDTF">2010-07-23T21:35:51Z</dcterms:modified>
</cp:coreProperties>
</file>