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S28" i="1" l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H37" i="1"/>
  <c r="M37" i="1" s="1"/>
  <c r="H38" i="1"/>
  <c r="M38" i="1" s="1"/>
  <c r="H39" i="1"/>
  <c r="M39" i="1" s="1"/>
  <c r="H40" i="1"/>
  <c r="M40" i="1" s="1"/>
  <c r="H41" i="1"/>
  <c r="M41" i="1" s="1"/>
  <c r="H42" i="1"/>
  <c r="M42" i="1" s="1"/>
  <c r="H43" i="1"/>
  <c r="M43" i="1" s="1"/>
  <c r="H44" i="1"/>
  <c r="M44" i="1" s="1"/>
  <c r="H45" i="1"/>
  <c r="M45" i="1" s="1"/>
  <c r="H46" i="1"/>
  <c r="M46" i="1" s="1"/>
  <c r="H47" i="1"/>
  <c r="M47" i="1" s="1"/>
  <c r="H48" i="1"/>
  <c r="M48" i="1" s="1"/>
  <c r="H49" i="1"/>
  <c r="M49" i="1" s="1"/>
  <c r="H50" i="1"/>
  <c r="M50" i="1" s="1"/>
  <c r="H51" i="1"/>
  <c r="M51" i="1" s="1"/>
  <c r="H52" i="1"/>
  <c r="M52" i="1" s="1"/>
  <c r="H53" i="1"/>
  <c r="M53" i="1" s="1"/>
  <c r="H54" i="1"/>
  <c r="M54" i="1" s="1"/>
  <c r="H55" i="1"/>
  <c r="M55" i="1" s="1"/>
  <c r="H56" i="1"/>
  <c r="M56" i="1" s="1"/>
  <c r="H57" i="1"/>
  <c r="M57" i="1" s="1"/>
  <c r="H58" i="1"/>
  <c r="M58" i="1" s="1"/>
  <c r="H59" i="1"/>
  <c r="M59" i="1" s="1"/>
  <c r="H60" i="1"/>
  <c r="M60" i="1" s="1"/>
  <c r="H61" i="1"/>
  <c r="M61" i="1" s="1"/>
  <c r="H62" i="1"/>
  <c r="M62" i="1" s="1"/>
  <c r="Q2" i="1"/>
  <c r="P62" i="1"/>
  <c r="Q29" i="1"/>
  <c r="R29" i="1"/>
  <c r="K62" i="1" l="1"/>
  <c r="U29" i="1" s="1"/>
  <c r="S29" i="1"/>
  <c r="V62" i="1"/>
  <c r="V29" i="1" s="1"/>
  <c r="Q27" i="1"/>
  <c r="R27" i="1"/>
  <c r="K60" i="1"/>
  <c r="U27" i="1" s="1"/>
  <c r="P60" i="1"/>
  <c r="K59" i="1"/>
  <c r="U26" i="1" s="1"/>
  <c r="P59" i="1"/>
  <c r="K61" i="1"/>
  <c r="U28" i="1" s="1"/>
  <c r="P61" i="1"/>
  <c r="Q26" i="1"/>
  <c r="R26" i="1"/>
  <c r="Q28" i="1"/>
  <c r="R28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K58" i="1"/>
  <c r="U25" i="1" s="1"/>
  <c r="P58" i="1"/>
  <c r="K46" i="1"/>
  <c r="U13" i="1" s="1"/>
  <c r="P46" i="1"/>
  <c r="K52" i="1"/>
  <c r="U19" i="1" s="1"/>
  <c r="P52" i="1"/>
  <c r="K48" i="1"/>
  <c r="U15" i="1" s="1"/>
  <c r="P48" i="1"/>
  <c r="K43" i="1"/>
  <c r="U10" i="1" s="1"/>
  <c r="P43" i="1"/>
  <c r="P41" i="1"/>
  <c r="P39" i="1"/>
  <c r="K41" i="1"/>
  <c r="U8" i="1" s="1"/>
  <c r="K39" i="1"/>
  <c r="U6" i="1" s="1"/>
  <c r="K57" i="1"/>
  <c r="U24" i="1" s="1"/>
  <c r="P57" i="1"/>
  <c r="V46" i="1" l="1"/>
  <c r="V13" i="1" s="1"/>
  <c r="V57" i="1"/>
  <c r="V24" i="1" s="1"/>
  <c r="V41" i="1"/>
  <c r="V8" i="1" s="1"/>
  <c r="V52" i="1"/>
  <c r="V19" i="1" s="1"/>
  <c r="S25" i="1"/>
  <c r="S22" i="1"/>
  <c r="S18" i="1"/>
  <c r="S14" i="1"/>
  <c r="S10" i="1"/>
  <c r="S6" i="1"/>
  <c r="V59" i="1"/>
  <c r="V26" i="1" s="1"/>
  <c r="V39" i="1"/>
  <c r="V6" i="1" s="1"/>
  <c r="V61" i="1"/>
  <c r="V28" i="1" s="1"/>
  <c r="V60" i="1"/>
  <c r="V27" i="1" s="1"/>
  <c r="V48" i="1"/>
  <c r="V15" i="1" s="1"/>
  <c r="V43" i="1"/>
  <c r="V10" i="1" s="1"/>
  <c r="V58" i="1"/>
  <c r="V25" i="1" s="1"/>
  <c r="S2" i="1"/>
  <c r="S27" i="1"/>
  <c r="S26" i="1"/>
  <c r="S24" i="1"/>
  <c r="S17" i="1"/>
  <c r="S9" i="1"/>
  <c r="S5" i="1"/>
  <c r="S20" i="1"/>
  <c r="S16" i="1"/>
  <c r="S12" i="1"/>
  <c r="S8" i="1"/>
  <c r="S4" i="1"/>
  <c r="S21" i="1"/>
  <c r="S13" i="1"/>
  <c r="S23" i="1"/>
  <c r="S19" i="1"/>
  <c r="S15" i="1"/>
  <c r="S11" i="1"/>
  <c r="S7" i="1"/>
  <c r="S3" i="1"/>
  <c r="P50" i="1"/>
  <c r="P51" i="1"/>
  <c r="P53" i="1"/>
  <c r="P54" i="1"/>
  <c r="P55" i="1"/>
  <c r="P56" i="1"/>
  <c r="K55" i="1"/>
  <c r="U22" i="1" s="1"/>
  <c r="K56" i="1"/>
  <c r="U23" i="1" s="1"/>
  <c r="H36" i="1"/>
  <c r="K36" i="1" s="1"/>
  <c r="U3" i="1" s="1"/>
  <c r="K37" i="1"/>
  <c r="U4" i="1" s="1"/>
  <c r="K38" i="1"/>
  <c r="U5" i="1" s="1"/>
  <c r="K40" i="1"/>
  <c r="U7" i="1" s="1"/>
  <c r="K42" i="1"/>
  <c r="U9" i="1" s="1"/>
  <c r="K44" i="1"/>
  <c r="U11" i="1" s="1"/>
  <c r="K45" i="1"/>
  <c r="U12" i="1" s="1"/>
  <c r="K47" i="1"/>
  <c r="U14" i="1" s="1"/>
  <c r="K49" i="1"/>
  <c r="U16" i="1" s="1"/>
  <c r="K50" i="1"/>
  <c r="U17" i="1" s="1"/>
  <c r="K51" i="1"/>
  <c r="U18" i="1" s="1"/>
  <c r="K53" i="1"/>
  <c r="U20" i="1" s="1"/>
  <c r="K54" i="1"/>
  <c r="U21" i="1" s="1"/>
  <c r="H35" i="1"/>
  <c r="K35" i="1" s="1"/>
  <c r="U2" i="1" s="1"/>
  <c r="V55" i="1" l="1"/>
  <c r="V22" i="1" s="1"/>
  <c r="M35" i="1"/>
  <c r="V50" i="1"/>
  <c r="V17" i="1" s="1"/>
  <c r="V54" i="1"/>
  <c r="V21" i="1" s="1"/>
  <c r="M36" i="1"/>
  <c r="V53" i="1"/>
  <c r="V20" i="1" s="1"/>
  <c r="V56" i="1"/>
  <c r="V23" i="1" s="1"/>
  <c r="V51" i="1"/>
  <c r="V18" i="1" s="1"/>
  <c r="K18" i="2"/>
  <c r="K16" i="2"/>
  <c r="J19" i="2"/>
  <c r="J17" i="2"/>
  <c r="J18" i="2"/>
  <c r="J16" i="2"/>
  <c r="K21" i="2"/>
  <c r="K22" i="2" s="1"/>
  <c r="J21" i="2"/>
  <c r="J22" i="2" s="1"/>
  <c r="K7" i="2"/>
  <c r="K5" i="2"/>
  <c r="J8" i="2"/>
  <c r="J7" i="2"/>
  <c r="J6" i="2"/>
  <c r="J5" i="2"/>
  <c r="K10" i="2"/>
  <c r="K11" i="2" s="1"/>
  <c r="J10" i="2"/>
  <c r="J11" i="2" s="1"/>
  <c r="E19" i="2"/>
  <c r="D19" i="2"/>
  <c r="D21" i="2"/>
  <c r="D20" i="2"/>
  <c r="E16" i="2"/>
  <c r="D18" i="2"/>
  <c r="D17" i="2"/>
  <c r="D16" i="2"/>
  <c r="E7" i="2"/>
  <c r="E5" i="2"/>
  <c r="D8" i="2"/>
  <c r="D6" i="2"/>
  <c r="D7" i="2"/>
  <c r="D5" i="2"/>
  <c r="Q57" i="2"/>
  <c r="R53" i="2"/>
  <c r="P48" i="2"/>
  <c r="E23" i="2"/>
  <c r="E24" i="2" s="1"/>
  <c r="D23" i="2"/>
  <c r="D24" i="2" s="1"/>
  <c r="D10" i="2"/>
  <c r="D11" i="2" s="1"/>
  <c r="E10" i="2"/>
  <c r="E11" i="2" s="1"/>
  <c r="P35" i="1"/>
  <c r="P49" i="1"/>
  <c r="P47" i="1"/>
  <c r="P45" i="1"/>
  <c r="P44" i="1"/>
  <c r="P42" i="1"/>
  <c r="P40" i="1"/>
  <c r="V40" i="1" s="1"/>
  <c r="V7" i="1" s="1"/>
  <c r="P38" i="1"/>
  <c r="P37" i="1"/>
  <c r="V37" i="1" s="1"/>
  <c r="V4" i="1" s="1"/>
  <c r="P36" i="1"/>
  <c r="V36" i="1" l="1"/>
  <c r="V3" i="1" s="1"/>
  <c r="V42" i="1"/>
  <c r="V9" i="1" s="1"/>
  <c r="V49" i="1"/>
  <c r="V16" i="1" s="1"/>
  <c r="V44" i="1"/>
  <c r="V11" i="1" s="1"/>
  <c r="V38" i="1"/>
  <c r="V5" i="1" s="1"/>
  <c r="V45" i="1"/>
  <c r="V12" i="1" s="1"/>
  <c r="V35" i="1"/>
  <c r="V2" i="1" s="1"/>
  <c r="V47" i="1"/>
  <c r="V14" i="1" s="1"/>
</calcChain>
</file>

<file path=xl/sharedStrings.xml><?xml version="1.0" encoding="utf-8"?>
<sst xmlns="http://schemas.openxmlformats.org/spreadsheetml/2006/main" count="384" uniqueCount="245">
  <si>
    <t>School</t>
  </si>
  <si>
    <t>BAH total (9 months)</t>
  </si>
  <si>
    <t>Harvard</t>
  </si>
  <si>
    <t>Stanford</t>
  </si>
  <si>
    <t>Kellogg</t>
  </si>
  <si>
    <t>Booth</t>
  </si>
  <si>
    <t>Tuck</t>
  </si>
  <si>
    <t>Columbia</t>
  </si>
  <si>
    <t>Yale</t>
  </si>
  <si>
    <t>Ross</t>
  </si>
  <si>
    <t>unlimited</t>
  </si>
  <si>
    <t>Fin</t>
  </si>
  <si>
    <t>Int</t>
  </si>
  <si>
    <t>expected contributions (for schools participating in yellow ribbon) available may 15th of year expected at this site http://www.gibill.va.gov/GI_Bill_Info/CH33/YRP/YRP_List_2010.htm</t>
  </si>
  <si>
    <t>Awards</t>
  </si>
  <si>
    <t>Yearly Tuition Allowance</t>
  </si>
  <si>
    <t>Tuition After GI Bill</t>
  </si>
  <si>
    <t>yes</t>
  </si>
  <si>
    <t>Avg Starting Sal</t>
  </si>
  <si>
    <t>no</t>
  </si>
  <si>
    <t>Round 2</t>
  </si>
  <si>
    <t>Round 3</t>
  </si>
  <si>
    <t>Living Allumni</t>
  </si>
  <si>
    <t>Fin Jobs</t>
  </si>
  <si>
    <t>Asia Jobs</t>
  </si>
  <si>
    <t>Haas</t>
  </si>
  <si>
    <t>For Fall 2012, Class of 2014</t>
  </si>
  <si>
    <t>Wharton</t>
  </si>
  <si>
    <t>EARLY ACTION</t>
  </si>
  <si>
    <t>Rolling</t>
  </si>
  <si>
    <t>Stern</t>
  </si>
  <si>
    <t>ACTION</t>
  </si>
  <si>
    <t>Yellow Ribbon '10</t>
  </si>
  <si>
    <t>SCHOOL QUALITY ANALYSIS</t>
  </si>
  <si>
    <t>US</t>
  </si>
  <si>
    <t>Total Intern Compensation</t>
  </si>
  <si>
    <t>*Percent of National Norm</t>
  </si>
  <si>
    <t>1 Year Tuition Cost</t>
  </si>
  <si>
    <t>Required for Admission Package</t>
  </si>
  <si>
    <t>Done</t>
  </si>
  <si>
    <t>Gross Gain Loss Yr</t>
  </si>
  <si>
    <t>SCHOOL COST ANALYSIS</t>
  </si>
  <si>
    <t>START</t>
  </si>
  <si>
    <t>END</t>
  </si>
  <si>
    <t>Harvard Business School</t>
  </si>
  <si>
    <t>YEAR</t>
  </si>
  <si>
    <t>DAYS USED</t>
  </si>
  <si>
    <t>NO BREAK</t>
  </si>
  <si>
    <t>BREAK</t>
  </si>
  <si>
    <t>Stanford Business School</t>
  </si>
  <si>
    <t>PROJECTED GI BILL BENEFIT USE ANALYSIS</t>
  </si>
  <si>
    <t>MONTHS</t>
  </si>
  <si>
    <t>DAYS</t>
  </si>
  <si>
    <t>1) Call a VA Rep to find out remaining benefits</t>
  </si>
  <si>
    <t>- 1 (888) 442-4551</t>
  </si>
  <si>
    <t>- It shall be given in months and days</t>
  </si>
  <si>
    <t>- For ease of calculation convert to days</t>
  </si>
  <si>
    <t>2) Use these rules</t>
  </si>
  <si>
    <t xml:space="preserve">- All months have 30 days for the VA, </t>
  </si>
  <si>
    <t>regardless of wether it is Febuary or December</t>
  </si>
  <si>
    <t>-Calculate no break and break</t>
  </si>
  <si>
    <t>- So Sep is 20 days (30-10=20)</t>
  </si>
  <si>
    <t>- October is 30 days</t>
  </si>
  <si>
    <t>- November is 30 days</t>
  </si>
  <si>
    <t>- December is 21 days (since we end on Dec 21)</t>
  </si>
  <si>
    <r>
      <t>- So 20+30+30+21 =</t>
    </r>
    <r>
      <rPr>
        <sz val="11"/>
        <color rgb="FFFF0000"/>
        <rFont val="Calibri"/>
        <family val="2"/>
        <scheme val="minor"/>
      </rPr>
      <t xml:space="preserve"> 101</t>
    </r>
  </si>
  <si>
    <t>- Example for 1 year of 2 semesters</t>
  </si>
  <si>
    <t>- So Jan is 5 days (30-25=5)</t>
  </si>
  <si>
    <t>- Feb is 30 days</t>
  </si>
  <si>
    <t>- March is 30 days</t>
  </si>
  <si>
    <t>- April is 30 days</t>
  </si>
  <si>
    <t>- May is 19 days (since we end on May 19th)</t>
  </si>
  <si>
    <r>
      <t xml:space="preserve">- So 5 + 30+30+30+19 = </t>
    </r>
    <r>
      <rPr>
        <sz val="11"/>
        <color rgb="FFFF0000"/>
        <rFont val="Calibri"/>
        <family val="2"/>
        <scheme val="minor"/>
      </rPr>
      <t>114</t>
    </r>
  </si>
  <si>
    <r>
      <t xml:space="preserve">NO BREAK TOTAL </t>
    </r>
    <r>
      <rPr>
        <sz val="11"/>
        <color rgb="FFFF0000"/>
        <rFont val="Calibri"/>
        <family val="2"/>
        <scheme val="minor"/>
      </rPr>
      <t>215</t>
    </r>
  </si>
  <si>
    <t>- December is 30 days</t>
  </si>
  <si>
    <t>- Jan is 30 days</t>
  </si>
  <si>
    <r>
      <t xml:space="preserve">- So 20+(30*7)+19= </t>
    </r>
    <r>
      <rPr>
        <sz val="11"/>
        <color rgb="FFFF0000"/>
        <rFont val="Calibri"/>
        <family val="2"/>
        <scheme val="minor"/>
      </rPr>
      <t>249</t>
    </r>
  </si>
  <si>
    <r>
      <t xml:space="preserve">BREAK TOTAL </t>
    </r>
    <r>
      <rPr>
        <sz val="11"/>
        <color rgb="FFFF0000"/>
        <rFont val="Calibri"/>
        <family val="2"/>
        <scheme val="minor"/>
      </rPr>
      <t>249</t>
    </r>
  </si>
  <si>
    <t>- So you lose this much housing:</t>
  </si>
  <si>
    <t xml:space="preserve"> '= 249-215* BAH (Lets use 1300/30)</t>
  </si>
  <si>
    <t>- You lose 1473.33 dollars in forgone Bah</t>
  </si>
  <si>
    <t>- But you gain 249-215=34 days of GI BILL</t>
  </si>
  <si>
    <t xml:space="preserve">- Let's assume that tuition is 30k a year and there are </t>
  </si>
  <si>
    <t>215 academic gi bill days in a year, that makes your</t>
  </si>
  <si>
    <t>gi bill value for 1 day</t>
  </si>
  <si>
    <t>(30,000/215, our no break method)</t>
  </si>
  <si>
    <t xml:space="preserve"> in tuition only</t>
  </si>
  <si>
    <t>3)  Analyze (I love anal)</t>
  </si>
  <si>
    <t>- So you GI Bill value is 1473 w/o tuition and 6217</t>
  </si>
  <si>
    <t>w/ tuition.  So elect no break and get a ton more out of</t>
  </si>
  <si>
    <t xml:space="preserve">your GI Bill.  </t>
  </si>
  <si>
    <t>4) Conclusion</t>
  </si>
  <si>
    <t>So YOUR TUITION + BAH VALUE is (139.53*34)+(34*(1300/30)</t>
  </si>
  <si>
    <t>University of Pennsylvania (Wharton)</t>
  </si>
  <si>
    <t>New York University (Stern)</t>
  </si>
  <si>
    <t>Tuition and Fees Annual</t>
  </si>
  <si>
    <t>Anderson</t>
  </si>
  <si>
    <t>Darden</t>
  </si>
  <si>
    <t>McCombs</t>
  </si>
  <si>
    <t>Cornell</t>
  </si>
  <si>
    <t>Babson</t>
  </si>
  <si>
    <t>Fuqua</t>
  </si>
  <si>
    <t>250A, (215) 898-6183 Ankur Kumar director</t>
  </si>
  <si>
    <t>200a , (773) 702-7360 Kurt Ahlm</t>
  </si>
  <si>
    <t>215, (212) 998-0600 Anika Davis Pratt</t>
  </si>
  <si>
    <t>265, Derrick Bolton (650) 723 2766</t>
  </si>
  <si>
    <t>250, (212) 854-1961 Mary Miller</t>
  </si>
  <si>
    <t>200, Stephanie Fujii (510) 642-1405</t>
  </si>
  <si>
    <t>UIUC</t>
  </si>
  <si>
    <t>Booth PT</t>
  </si>
  <si>
    <t>GPA</t>
  </si>
  <si>
    <t>GMAT</t>
  </si>
  <si>
    <t>217 244 7602 Brian Precious</t>
  </si>
  <si>
    <t>Fee</t>
  </si>
  <si>
    <t>probability</t>
  </si>
  <si>
    <t>gpa*gmat/accept</t>
  </si>
  <si>
    <t>trading floor</t>
  </si>
  <si>
    <t>trading club</t>
  </si>
  <si>
    <t>617 495 6128 Deirdre Leopold</t>
  </si>
  <si>
    <t>check all rounds</t>
  </si>
  <si>
    <t>how do I know if</t>
  </si>
  <si>
    <t xml:space="preserve">    I get gi bill</t>
  </si>
  <si>
    <t>847 491 3308 Beth Flye</t>
  </si>
  <si>
    <t>Kellogg PT</t>
  </si>
  <si>
    <t>312 503 8385</t>
  </si>
  <si>
    <t>312 464 8700</t>
  </si>
  <si>
    <t>Haas PT</t>
  </si>
  <si>
    <t>510 642 0292</t>
  </si>
  <si>
    <t>603 646 3162 Dawna Clarke</t>
  </si>
  <si>
    <t>specific classes</t>
  </si>
  <si>
    <t>Stern PT</t>
  </si>
  <si>
    <t>212 998 0600</t>
  </si>
  <si>
    <t>734 763 5796 Soojin Kwon Koh</t>
  </si>
  <si>
    <t>434 924 7281 Sara E Neher</t>
  </si>
  <si>
    <t>Anderson PT</t>
  </si>
  <si>
    <t>check all pt scheds</t>
  </si>
  <si>
    <t>310 825 6944 Mae Jennifer Shores</t>
  </si>
  <si>
    <t>310 825 2632</t>
  </si>
  <si>
    <t>512 471 7698 Rodrigo Malta</t>
  </si>
  <si>
    <t>mit</t>
  </si>
  <si>
    <t>800 847 2082</t>
  </si>
  <si>
    <t>919 660 7705 Liz Riley Hargrove</t>
  </si>
  <si>
    <t>781 239 5991 Barbara Selmo</t>
  </si>
  <si>
    <t>evening pro, wkd pro, flex pro 6-9 (19 majors)</t>
  </si>
  <si>
    <t>Find Out</t>
  </si>
  <si>
    <t>appplication, 2x LOR, transcript</t>
  </si>
  <si>
    <t>appplication, 2x LOR, transcript, resume</t>
  </si>
  <si>
    <t>Booth FT</t>
  </si>
  <si>
    <t>PT application, essays, recs, transcripts</t>
  </si>
  <si>
    <t>Kellogg FT</t>
  </si>
  <si>
    <t>TBA</t>
  </si>
  <si>
    <t>2.5 years to 5 years.  Max 2 (8 cr) classes/term 30 mo</t>
  </si>
  <si>
    <t>2.5 to 3 years.  2 no cap (8 cr) class/term 30mo no dual enr</t>
  </si>
  <si>
    <t>2.5 to 3 years.  semester class/term 30mo no dual enr</t>
  </si>
  <si>
    <t>app, resume, online, admin essay, 2x LOR, trans</t>
  </si>
  <si>
    <t>Haas FT</t>
  </si>
  <si>
    <t>can do weekend or evening app is same</t>
  </si>
  <si>
    <t>2 years, cannot dual apply</t>
  </si>
  <si>
    <t>6k early admit</t>
  </si>
  <si>
    <t>27 to 33 mnths</t>
  </si>
  <si>
    <t>app, 2x LOR, Two Essays</t>
  </si>
  <si>
    <t>Anderson FT</t>
  </si>
  <si>
    <t>request all brocuhres/plan all events</t>
  </si>
  <si>
    <t>UIUC MSF</t>
  </si>
  <si>
    <t>add deposit amount</t>
  </si>
  <si>
    <t>heat map by date</t>
  </si>
  <si>
    <t>specific tabs for each school</t>
  </si>
  <si>
    <t>Boston Master in investment management</t>
  </si>
  <si>
    <t>4. London School of Economics MSc Accounting &amp; Finance</t>
  </si>
  <si>
    <t>5. Duke Masters in Management Studies (Fuqua)</t>
  </si>
  <si>
    <t>5. Boston College Masters in Finance (Carroll)</t>
  </si>
  <si>
    <t>7. Purdue Masters in Finance (Krannert) </t>
  </si>
  <si>
    <t>9. Washington St. Louis Masters in Finance (Olin)</t>
  </si>
  <si>
    <t>11. Villanova Masters in Finance </t>
  </si>
  <si>
    <t>12. University of Florida Masters in Finance</t>
  </si>
  <si>
    <t>13. American University Masters in Finance (Kogod)</t>
  </si>
  <si>
    <t>Tier 3</t>
  </si>
  <si>
    <t>14. Tulane University Masters in Finance (Freeman)</t>
  </si>
  <si>
    <t>15. John Hopkins University Masters in Finance</t>
  </si>
  <si>
    <t>16. University of Texas at Dallas</t>
  </si>
  <si>
    <t>1 year program</t>
  </si>
  <si>
    <t>Acpt</t>
  </si>
  <si>
    <t>Aca Feas</t>
  </si>
  <si>
    <t>Schl Index</t>
  </si>
  <si>
    <t>Self Index</t>
  </si>
  <si>
    <t>Enroll</t>
  </si>
  <si>
    <t>Boston Coll MSF</t>
  </si>
  <si>
    <t>Boston U MSIM</t>
  </si>
  <si>
    <t>17 MONTH PROGRAM, cfa level 2 achieved</t>
  </si>
  <si>
    <t>Boston Coll MBA</t>
  </si>
  <si>
    <t>Boston Coll mba</t>
  </si>
  <si>
    <t>na</t>
  </si>
  <si>
    <t>12 months</t>
  </si>
  <si>
    <t>617 552 3920 Shelley Burt</t>
  </si>
  <si>
    <t>617 353 2670 Christopher Storer</t>
  </si>
  <si>
    <t>Penn State</t>
  </si>
  <si>
    <t>814 863 0474 Carrie Marcinkevage</t>
  </si>
  <si>
    <t>Trading Clubs</t>
  </si>
  <si>
    <t>Program Net</t>
  </si>
  <si>
    <t>Y/R Risk</t>
  </si>
  <si>
    <t>Y/R Cover</t>
  </si>
  <si>
    <t>3 Mo Emp</t>
  </si>
  <si>
    <t>Ylw Rbn Use</t>
  </si>
  <si>
    <t>Mthly BAH</t>
  </si>
  <si>
    <t>Biz</t>
  </si>
  <si>
    <t>Lngth Mo.</t>
  </si>
  <si>
    <t>AVG RATE my prof</t>
  </si>
  <si>
    <t>JPM, PNC</t>
  </si>
  <si>
    <t>Hiring Firms</t>
  </si>
  <si>
    <t>Hiring Internship Firms</t>
  </si>
  <si>
    <t>Intrn Mo.</t>
  </si>
  <si>
    <t>Grad Offr</t>
  </si>
  <si>
    <t>Deloitte Conslt, Fidelity</t>
  </si>
  <si>
    <t>Barclays, BAC,  Hartford</t>
  </si>
  <si>
    <t>17mo</t>
  </si>
  <si>
    <t>Credit Suisse, State Street</t>
  </si>
  <si>
    <t>Deloitte Const, IBM Conslt</t>
  </si>
  <si>
    <t>Elevat Ass Mgmt</t>
  </si>
  <si>
    <t>Con Jobs</t>
  </si>
  <si>
    <t>Fidelity, BCG</t>
  </si>
  <si>
    <t>Fidelity, State Street, GE</t>
  </si>
  <si>
    <t>Accenture (8), MKC, Suisse</t>
  </si>
  <si>
    <t>JPM, Deloitte LLP, MKC, MS BNP</t>
  </si>
  <si>
    <t>Barc, Accen ML, JPM, Citi</t>
  </si>
  <si>
    <t>JPM, Del LLP, Sabre, BAC</t>
  </si>
  <si>
    <t xml:space="preserve">Jpm, BAC, Booz, GS, </t>
  </si>
  <si>
    <t>CS, Del LLP, Bac,Barclay</t>
  </si>
  <si>
    <t>Amgen, Del LLP, Citi, Bac, GS</t>
  </si>
  <si>
    <t>Bain, Acc, GS, CS, MKC, JPM</t>
  </si>
  <si>
    <t>GS (9), Bar, CS, BCG, Acc, Bain, Citi</t>
  </si>
  <si>
    <t>MCK (13), Del LLP 11, Acc, Booz, Citi, BCG, Bain</t>
  </si>
  <si>
    <t>Del, Booz, UBS, MKC, Acc, Barclays, BCG</t>
  </si>
  <si>
    <t>BCG, Citi, JPM, BC, MKC</t>
  </si>
  <si>
    <t>GS, MKC, Bar, Bain, BCG, UBS</t>
  </si>
  <si>
    <t>MKC 18, GS 17, CS , CG 15, Bain</t>
  </si>
  <si>
    <t>Bain, MKC, MS, Bar, GS  BCG</t>
  </si>
  <si>
    <t>BCG, Bain, GS, MKC, UBS, Booz</t>
  </si>
  <si>
    <t>MKC, BCG, UBS, Del LLP</t>
  </si>
  <si>
    <t xml:space="preserve">Bain, Del LLP, </t>
  </si>
  <si>
    <t>MKC, BCG, Bar, Bain CS, Booz, GS</t>
  </si>
  <si>
    <t>MKC, BCG, Bain, CS, GS, UBS</t>
  </si>
  <si>
    <t>BCG, MKC, Booz, Bain, Del, Acc</t>
  </si>
  <si>
    <t>BCG, Bain, MKC, GS, Bar, MS,</t>
  </si>
  <si>
    <t>MKC, BCG, Bain, GS, Cs, Booz, UBS</t>
  </si>
  <si>
    <t>MKC, BCG, GS, MS, CS, Bain, 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</si>
</sst>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#,##0_);[Red]\(&quot;$&quot;#,##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0.0%"/>
    <numFmt numFmtId="166" formatCode="[$-409]d\-mmm\-yy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b/>
      <sz val="8"/>
      <color rgb="FF000000"/>
      <name val="Verdana"/>
      <family val="2"/>
    </font>
    <font>
      <sz val="11"/>
      <color rgb="FF00610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sz val="24"/>
      <color theme="1"/>
      <name val="Arial"/>
      <family val="2"/>
    </font>
    <font>
      <sz val="24"/>
      <color rgb="FF00000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 val="double"/>
      <sz val="14"/>
      <color theme="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0"/>
      <color rgb="FF000000"/>
      <name val="Verdana"/>
      <family val="2"/>
    </font>
    <font>
      <sz val="10"/>
      <color rgb="FF4C4C4E"/>
      <name val="Verdana"/>
      <family val="2"/>
    </font>
    <font>
      <b/>
      <sz val="8"/>
      <name val="Verdana"/>
      <family val="2"/>
    </font>
    <font>
      <sz val="10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0"/>
      <color rgb="FF323D4F"/>
      <name val="Trebuchet MS"/>
      <family val="2"/>
    </font>
    <font>
      <b/>
      <sz val="11"/>
      <color theme="1"/>
      <name val="Times New Roman"/>
      <family val="1"/>
    </font>
    <font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7" fillId="3" borderId="0" applyNumberFormat="0" applyBorder="0" applyAlignment="0" applyProtection="0"/>
    <xf numFmtId="9" fontId="2" fillId="0" borderId="0" applyFont="0" applyFill="0" applyBorder="0" applyAlignment="0" applyProtection="0"/>
  </cellStyleXfs>
  <cellXfs count="210">
    <xf numFmtId="0" fontId="0" fillId="0" borderId="0" xfId="0"/>
    <xf numFmtId="0" fontId="1" fillId="0" borderId="0" xfId="0" applyFont="1" applyAlignment="1">
      <alignment wrapText="1"/>
    </xf>
    <xf numFmtId="6" fontId="1" fillId="0" borderId="0" xfId="0" applyNumberFormat="1" applyFont="1" applyAlignment="1">
      <alignment wrapText="1"/>
    </xf>
    <xf numFmtId="4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1" fontId="1" fillId="0" borderId="0" xfId="0" applyNumberFormat="1" applyFont="1" applyAlignment="1">
      <alignment wrapText="1"/>
    </xf>
    <xf numFmtId="1" fontId="0" fillId="0" borderId="0" xfId="0" applyNumberFormat="1" applyFill="1"/>
    <xf numFmtId="0" fontId="0" fillId="0" borderId="0" xfId="0" applyFont="1" applyAlignment="1">
      <alignment horizontal="center"/>
    </xf>
    <xf numFmtId="0" fontId="0" fillId="0" borderId="0" xfId="0" applyFont="1"/>
    <xf numFmtId="4" fontId="1" fillId="0" borderId="0" xfId="0" quotePrefix="1" applyNumberFormat="1" applyFont="1" applyAlignment="1">
      <alignment wrapText="1"/>
    </xf>
    <xf numFmtId="0" fontId="4" fillId="0" borderId="0" xfId="0" applyFont="1" applyAlignment="1">
      <alignment wrapText="1"/>
    </xf>
    <xf numFmtId="15" fontId="6" fillId="0" borderId="0" xfId="0" applyNumberFormat="1" applyFont="1"/>
    <xf numFmtId="164" fontId="4" fillId="0" borderId="0" xfId="1" applyNumberFormat="1" applyFont="1" applyFill="1"/>
    <xf numFmtId="0" fontId="0" fillId="4" borderId="0" xfId="0" applyFill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164" fontId="9" fillId="0" borderId="0" xfId="1" applyNumberFormat="1" applyFont="1" applyFill="1" applyAlignment="1">
      <alignment horizontal="center" wrapText="1"/>
    </xf>
    <xf numFmtId="0" fontId="8" fillId="0" borderId="0" xfId="0" applyFont="1" applyAlignment="1">
      <alignment wrapText="1"/>
    </xf>
    <xf numFmtId="0" fontId="0" fillId="0" borderId="0" xfId="0" applyFont="1" applyAlignment="1">
      <alignment horizontal="center" wrapText="1"/>
    </xf>
    <xf numFmtId="9" fontId="0" fillId="0" borderId="0" xfId="0" applyNumberFormat="1" applyFont="1" applyAlignment="1">
      <alignment horizontal="center" wrapText="1"/>
    </xf>
    <xf numFmtId="1" fontId="0" fillId="0" borderId="0" xfId="0" applyNumberFormat="1" applyFont="1" applyAlignment="1">
      <alignment horizontal="center" wrapText="1"/>
    </xf>
    <xf numFmtId="0" fontId="0" fillId="0" borderId="0" xfId="0" applyFont="1" applyAlignment="1">
      <alignment wrapText="1"/>
    </xf>
    <xf numFmtId="15" fontId="10" fillId="0" borderId="0" xfId="0" applyNumberFormat="1" applyFont="1" applyAlignment="1">
      <alignment horizontal="center"/>
    </xf>
    <xf numFmtId="0" fontId="0" fillId="0" borderId="0" xfId="0" applyFill="1"/>
    <xf numFmtId="1" fontId="0" fillId="0" borderId="0" xfId="0" applyNumberFormat="1" applyFont="1" applyFill="1" applyAlignment="1">
      <alignment horizontal="center" wrapText="1"/>
    </xf>
    <xf numFmtId="0" fontId="8" fillId="5" borderId="0" xfId="0" applyFont="1" applyFill="1" applyAlignment="1">
      <alignment horizontal="center" wrapText="1"/>
    </xf>
    <xf numFmtId="1" fontId="0" fillId="5" borderId="0" xfId="0" applyNumberFormat="1" applyFont="1" applyFill="1" applyAlignment="1">
      <alignment horizontal="center" wrapText="1"/>
    </xf>
    <xf numFmtId="0" fontId="0" fillId="5" borderId="0" xfId="0" applyFont="1" applyFill="1"/>
    <xf numFmtId="0" fontId="0" fillId="5" borderId="0" xfId="0" applyFont="1" applyFill="1" applyAlignment="1">
      <alignment wrapText="1"/>
    </xf>
    <xf numFmtId="1" fontId="1" fillId="5" borderId="0" xfId="0" applyNumberFormat="1" applyFont="1" applyFill="1" applyAlignment="1">
      <alignment wrapText="1"/>
    </xf>
    <xf numFmtId="164" fontId="8" fillId="0" borderId="0" xfId="1" applyNumberFormat="1" applyFont="1" applyFill="1" applyAlignment="1">
      <alignment horizontal="center" wrapText="1"/>
    </xf>
    <xf numFmtId="4" fontId="1" fillId="0" borderId="0" xfId="0" applyNumberFormat="1" applyFont="1" applyFill="1" applyAlignment="1">
      <alignment wrapText="1"/>
    </xf>
    <xf numFmtId="0" fontId="1" fillId="5" borderId="0" xfId="0" applyFont="1" applyFill="1" applyAlignment="1">
      <alignment wrapText="1"/>
    </xf>
    <xf numFmtId="1" fontId="0" fillId="0" borderId="0" xfId="0" applyNumberFormat="1" applyFont="1" applyFill="1" applyAlignment="1">
      <alignment horizontal="center"/>
    </xf>
    <xf numFmtId="1" fontId="5" fillId="0" borderId="0" xfId="1" applyNumberFormat="1" applyFont="1" applyFill="1" applyAlignment="1">
      <alignment horizontal="center" wrapText="1"/>
    </xf>
    <xf numFmtId="164" fontId="0" fillId="0" borderId="0" xfId="0" applyNumberFormat="1" applyFont="1" applyAlignment="1">
      <alignment wrapText="1"/>
    </xf>
    <xf numFmtId="0" fontId="7" fillId="0" borderId="0" xfId="3" applyFont="1" applyFill="1" applyAlignment="1">
      <alignment horizontal="center" wrapText="1"/>
    </xf>
    <xf numFmtId="16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0" fillId="0" borderId="0" xfId="0" applyAlignment="1"/>
    <xf numFmtId="0" fontId="0" fillId="0" borderId="0" xfId="0" quotePrefix="1"/>
    <xf numFmtId="16" fontId="0" fillId="0" borderId="0" xfId="0" quotePrefix="1" applyNumberFormat="1"/>
    <xf numFmtId="2" fontId="15" fillId="0" borderId="0" xfId="0" applyNumberFormat="1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164" fontId="14" fillId="7" borderId="0" xfId="1" applyNumberFormat="1" applyFont="1" applyFill="1" applyAlignment="1">
      <alignment horizontal="right" wrapText="1"/>
    </xf>
    <xf numFmtId="1" fontId="0" fillId="0" borderId="0" xfId="0" applyNumberFormat="1" applyAlignment="1">
      <alignment horizontal="center" wrapText="1"/>
    </xf>
    <xf numFmtId="0" fontId="0" fillId="0" borderId="0" xfId="0" applyAlignment="1">
      <alignment wrapText="1"/>
    </xf>
    <xf numFmtId="0" fontId="22" fillId="0" borderId="0" xfId="0" applyFont="1"/>
    <xf numFmtId="0" fontId="23" fillId="0" borderId="0" xfId="0" applyFont="1"/>
    <xf numFmtId="0" fontId="8" fillId="0" borderId="0" xfId="0" applyFont="1" applyAlignment="1">
      <alignment horizontal="center" wrapText="1"/>
    </xf>
    <xf numFmtId="0" fontId="0" fillId="0" borderId="0" xfId="0" applyFill="1" applyAlignment="1">
      <alignment horizontal="center"/>
    </xf>
    <xf numFmtId="15" fontId="13" fillId="5" borderId="0" xfId="0" applyNumberFormat="1" applyFont="1" applyFill="1" applyAlignment="1">
      <alignment horizontal="center"/>
    </xf>
    <xf numFmtId="0" fontId="1" fillId="0" borderId="0" xfId="0" applyFont="1" applyAlignment="1">
      <alignment horizontal="center" wrapText="1"/>
    </xf>
    <xf numFmtId="15" fontId="6" fillId="0" borderId="0" xfId="0" applyNumberFormat="1" applyFont="1" applyAlignment="1">
      <alignment horizontal="center"/>
    </xf>
    <xf numFmtId="0" fontId="12" fillId="5" borderId="0" xfId="0" applyFont="1" applyFill="1" applyAlignment="1">
      <alignment horizontal="center" wrapText="1"/>
    </xf>
    <xf numFmtId="0" fontId="12" fillId="5" borderId="0" xfId="0" applyFont="1" applyFill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0" xfId="0" applyFill="1" applyAlignment="1">
      <alignment horizontal="center"/>
    </xf>
    <xf numFmtId="15" fontId="24" fillId="5" borderId="0" xfId="0" applyNumberFormat="1" applyFont="1" applyFill="1"/>
    <xf numFmtId="0" fontId="0" fillId="0" borderId="0" xfId="0" applyFont="1" applyFill="1"/>
    <xf numFmtId="2" fontId="0" fillId="0" borderId="0" xfId="0" applyNumberFormat="1" applyFont="1" applyAlignment="1">
      <alignment wrapText="1"/>
    </xf>
    <xf numFmtId="164" fontId="8" fillId="0" borderId="0" xfId="1" applyNumberFormat="1" applyFont="1" applyFill="1" applyAlignment="1">
      <alignment horizontal="center" wrapText="1"/>
    </xf>
    <xf numFmtId="0" fontId="1" fillId="0" borderId="0" xfId="0" quotePrefix="1" applyFont="1" applyAlignment="1">
      <alignment wrapText="1"/>
    </xf>
    <xf numFmtId="0" fontId="26" fillId="0" borderId="0" xfId="0" applyFont="1"/>
    <xf numFmtId="164" fontId="25" fillId="0" borderId="0" xfId="1" applyNumberFormat="1" applyFont="1" applyFill="1" applyAlignment="1">
      <alignment horizontal="center" wrapText="1"/>
    </xf>
    <xf numFmtId="0" fontId="0" fillId="8" borderId="0" xfId="0" applyFont="1" applyFill="1" applyAlignment="1">
      <alignment wrapText="1"/>
    </xf>
    <xf numFmtId="0" fontId="0" fillId="8" borderId="0" xfId="0" applyFont="1" applyFill="1" applyAlignment="1">
      <alignment horizontal="center"/>
    </xf>
    <xf numFmtId="0" fontId="0" fillId="8" borderId="0" xfId="0" applyFont="1" applyFill="1" applyAlignment="1">
      <alignment horizontal="center" wrapText="1"/>
    </xf>
    <xf numFmtId="9" fontId="0" fillId="8" borderId="0" xfId="0" applyNumberFormat="1" applyFont="1" applyFill="1" applyAlignment="1">
      <alignment horizontal="center" wrapText="1"/>
    </xf>
    <xf numFmtId="1" fontId="0" fillId="8" borderId="0" xfId="0" applyNumberFormat="1" applyFont="1" applyFill="1" applyAlignment="1">
      <alignment horizontal="center" wrapText="1"/>
    </xf>
    <xf numFmtId="164" fontId="0" fillId="8" borderId="0" xfId="0" applyNumberFormat="1" applyFont="1" applyFill="1" applyAlignment="1">
      <alignment wrapText="1"/>
    </xf>
    <xf numFmtId="2" fontId="0" fillId="8" borderId="0" xfId="0" applyNumberFormat="1" applyFont="1" applyFill="1" applyAlignment="1">
      <alignment wrapText="1"/>
    </xf>
    <xf numFmtId="15" fontId="10" fillId="8" borderId="0" xfId="0" applyNumberFormat="1" applyFont="1" applyFill="1" applyAlignment="1">
      <alignment horizontal="center"/>
    </xf>
    <xf numFmtId="0" fontId="0" fillId="8" borderId="0" xfId="0" applyFill="1"/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wrapText="1"/>
    </xf>
    <xf numFmtId="9" fontId="0" fillId="0" borderId="0" xfId="0" applyNumberFormat="1" applyFont="1" applyFill="1" applyAlignment="1">
      <alignment horizontal="center" wrapText="1"/>
    </xf>
    <xf numFmtId="164" fontId="0" fillId="0" borderId="0" xfId="0" applyNumberFormat="1" applyFont="1" applyFill="1" applyAlignment="1">
      <alignment wrapText="1"/>
    </xf>
    <xf numFmtId="2" fontId="0" fillId="0" borderId="0" xfId="0" applyNumberFormat="1" applyFont="1" applyFill="1" applyAlignment="1">
      <alignment wrapText="1"/>
    </xf>
    <xf numFmtId="15" fontId="10" fillId="0" borderId="0" xfId="0" applyNumberFormat="1" applyFont="1" applyFill="1" applyAlignment="1">
      <alignment horizontal="center"/>
    </xf>
    <xf numFmtId="0" fontId="0" fillId="8" borderId="0" xfId="0" applyFill="1" applyAlignment="1">
      <alignment wrapText="1"/>
    </xf>
    <xf numFmtId="0" fontId="0" fillId="0" borderId="0" xfId="0" applyFill="1" applyAlignment="1">
      <alignment wrapText="1"/>
    </xf>
    <xf numFmtId="1" fontId="5" fillId="5" borderId="0" xfId="0" applyNumberFormat="1" applyFont="1" applyFill="1" applyAlignment="1">
      <alignment horizontal="center" wrapText="1"/>
    </xf>
    <xf numFmtId="0" fontId="5" fillId="5" borderId="0" xfId="0" applyFont="1" applyFill="1" applyAlignment="1">
      <alignment wrapText="1"/>
    </xf>
    <xf numFmtId="0" fontId="5" fillId="8" borderId="0" xfId="0" applyFont="1" applyFill="1" applyAlignment="1">
      <alignment wrapText="1"/>
    </xf>
    <xf numFmtId="0" fontId="5" fillId="8" borderId="0" xfId="0" applyFont="1" applyFill="1" applyAlignment="1">
      <alignment horizontal="center"/>
    </xf>
    <xf numFmtId="0" fontId="5" fillId="8" borderId="0" xfId="0" applyFont="1" applyFill="1" applyAlignment="1">
      <alignment horizontal="center" wrapText="1"/>
    </xf>
    <xf numFmtId="9" fontId="5" fillId="8" borderId="0" xfId="0" applyNumberFormat="1" applyFont="1" applyFill="1" applyAlignment="1">
      <alignment horizontal="center" wrapText="1"/>
    </xf>
    <xf numFmtId="1" fontId="5" fillId="8" borderId="0" xfId="0" applyNumberFormat="1" applyFont="1" applyFill="1" applyAlignment="1">
      <alignment horizontal="center" wrapText="1"/>
    </xf>
    <xf numFmtId="164" fontId="5" fillId="8" borderId="0" xfId="0" applyNumberFormat="1" applyFont="1" applyFill="1" applyAlignment="1">
      <alignment wrapText="1"/>
    </xf>
    <xf numFmtId="2" fontId="5" fillId="8" borderId="0" xfId="0" applyNumberFormat="1" applyFont="1" applyFill="1" applyAlignment="1">
      <alignment wrapText="1"/>
    </xf>
    <xf numFmtId="15" fontId="5" fillId="8" borderId="0" xfId="0" applyNumberFormat="1" applyFont="1" applyFill="1" applyAlignment="1">
      <alignment horizontal="center"/>
    </xf>
    <xf numFmtId="0" fontId="5" fillId="8" borderId="0" xfId="0" applyFont="1" applyFill="1"/>
    <xf numFmtId="164" fontId="11" fillId="0" borderId="0" xfId="1" applyNumberFormat="1" applyFont="1" applyAlignment="1">
      <alignment horizontal="center"/>
    </xf>
    <xf numFmtId="164" fontId="11" fillId="8" borderId="0" xfId="1" applyNumberFormat="1" applyFont="1" applyFill="1" applyAlignment="1">
      <alignment horizontal="center"/>
    </xf>
    <xf numFmtId="164" fontId="11" fillId="0" borderId="0" xfId="1" applyNumberFormat="1" applyFont="1" applyFill="1" applyAlignment="1">
      <alignment horizontal="center"/>
    </xf>
    <xf numFmtId="164" fontId="29" fillId="8" borderId="0" xfId="1" applyNumberFormat="1" applyFont="1" applyFill="1" applyAlignment="1">
      <alignment horizontal="center"/>
    </xf>
    <xf numFmtId="0" fontId="5" fillId="8" borderId="0" xfId="2" applyNumberFormat="1" applyFont="1" applyFill="1" applyAlignment="1">
      <alignment horizontal="center" wrapText="1"/>
    </xf>
    <xf numFmtId="1" fontId="0" fillId="8" borderId="0" xfId="0" applyNumberFormat="1" applyFill="1" applyAlignment="1">
      <alignment horizontal="center" wrapText="1"/>
    </xf>
    <xf numFmtId="1" fontId="0" fillId="8" borderId="0" xfId="0" applyNumberFormat="1" applyFont="1" applyFill="1" applyAlignment="1">
      <alignment horizontal="center"/>
    </xf>
    <xf numFmtId="1" fontId="5" fillId="8" borderId="0" xfId="1" applyNumberFormat="1" applyFont="1" applyFill="1" applyAlignment="1">
      <alignment horizontal="center" wrapText="1"/>
    </xf>
    <xf numFmtId="164" fontId="25" fillId="8" borderId="0" xfId="1" applyNumberFormat="1" applyFont="1" applyFill="1" applyAlignment="1">
      <alignment horizontal="center" wrapText="1"/>
    </xf>
    <xf numFmtId="1" fontId="5" fillId="0" borderId="0" xfId="0" applyNumberFormat="1" applyFont="1" applyFill="1" applyAlignment="1">
      <alignment horizontal="center" wrapText="1"/>
    </xf>
    <xf numFmtId="164" fontId="14" fillId="9" borderId="0" xfId="1" applyNumberFormat="1" applyFont="1" applyFill="1" applyAlignment="1">
      <alignment horizontal="right" wrapText="1"/>
    </xf>
    <xf numFmtId="164" fontId="8" fillId="8" borderId="0" xfId="1" applyNumberFormat="1" applyFont="1" applyFill="1" applyAlignment="1">
      <alignment horizontal="center" wrapText="1"/>
    </xf>
    <xf numFmtId="0" fontId="30" fillId="0" borderId="0" xfId="0" applyFont="1"/>
    <xf numFmtId="0" fontId="9" fillId="5" borderId="0" xfId="0" applyFont="1" applyFill="1" applyAlignment="1">
      <alignment horizontal="center" wrapText="1"/>
    </xf>
    <xf numFmtId="1" fontId="5" fillId="5" borderId="0" xfId="0" applyNumberFormat="1" applyFont="1" applyFill="1" applyAlignment="1">
      <alignment horizontal="center"/>
    </xf>
    <xf numFmtId="0" fontId="25" fillId="0" borderId="0" xfId="0" applyFont="1" applyFill="1" applyAlignment="1">
      <alignment horizontal="center"/>
    </xf>
    <xf numFmtId="2" fontId="0" fillId="0" borderId="0" xfId="0" applyNumberFormat="1" applyFont="1" applyAlignment="1">
      <alignment horizontal="center" wrapText="1"/>
    </xf>
    <xf numFmtId="2" fontId="0" fillId="8" borderId="0" xfId="0" applyNumberFormat="1" applyFont="1" applyFill="1" applyAlignment="1">
      <alignment horizontal="center" wrapText="1"/>
    </xf>
    <xf numFmtId="2" fontId="0" fillId="0" borderId="0" xfId="0" applyNumberFormat="1" applyFont="1" applyFill="1" applyAlignment="1">
      <alignment horizontal="center" wrapText="1"/>
    </xf>
    <xf numFmtId="2" fontId="5" fillId="8" borderId="0" xfId="0" applyNumberFormat="1" applyFont="1" applyFill="1" applyAlignment="1">
      <alignment horizontal="center" wrapText="1"/>
    </xf>
    <xf numFmtId="2" fontId="0" fillId="0" borderId="0" xfId="4" applyNumberFormat="1" applyFont="1" applyAlignment="1">
      <alignment horizontal="center" wrapText="1"/>
    </xf>
    <xf numFmtId="2" fontId="0" fillId="8" borderId="0" xfId="4" applyNumberFormat="1" applyFont="1" applyFill="1" applyAlignment="1">
      <alignment horizontal="center" wrapText="1"/>
    </xf>
    <xf numFmtId="2" fontId="0" fillId="0" borderId="0" xfId="4" applyNumberFormat="1" applyFont="1" applyFill="1" applyAlignment="1">
      <alignment horizontal="center" wrapText="1"/>
    </xf>
    <xf numFmtId="2" fontId="5" fillId="8" borderId="0" xfId="4" applyNumberFormat="1" applyFont="1" applyFill="1" applyAlignment="1">
      <alignment horizontal="center" wrapText="1"/>
    </xf>
    <xf numFmtId="10" fontId="0" fillId="0" borderId="0" xfId="4" applyNumberFormat="1" applyFont="1" applyAlignment="1">
      <alignment horizontal="center" wrapText="1"/>
    </xf>
    <xf numFmtId="10" fontId="0" fillId="8" borderId="0" xfId="4" applyNumberFormat="1" applyFont="1" applyFill="1" applyAlignment="1">
      <alignment horizontal="center" wrapText="1"/>
    </xf>
    <xf numFmtId="10" fontId="0" fillId="0" borderId="0" xfId="4" applyNumberFormat="1" applyFont="1" applyFill="1" applyAlignment="1">
      <alignment horizontal="center" wrapText="1"/>
    </xf>
    <xf numFmtId="10" fontId="5" fillId="8" borderId="0" xfId="4" applyNumberFormat="1" applyFont="1" applyFill="1" applyAlignment="1">
      <alignment horizontal="center" wrapText="1"/>
    </xf>
    <xf numFmtId="15" fontId="10" fillId="8" borderId="0" xfId="0" applyNumberFormat="1" applyFont="1" applyFill="1" applyAlignment="1">
      <alignment horizontal="center"/>
    </xf>
    <xf numFmtId="166" fontId="11" fillId="0" borderId="0" xfId="0" applyNumberFormat="1" applyFont="1" applyAlignment="1">
      <alignment horizontal="center"/>
    </xf>
    <xf numFmtId="166" fontId="11" fillId="8" borderId="0" xfId="0" applyNumberFormat="1" applyFont="1" applyFill="1" applyAlignment="1">
      <alignment horizontal="center"/>
    </xf>
    <xf numFmtId="166" fontId="11" fillId="0" borderId="0" xfId="0" applyNumberFormat="1" applyFont="1" applyFill="1" applyAlignment="1">
      <alignment horizontal="center"/>
    </xf>
    <xf numFmtId="166" fontId="16" fillId="0" borderId="0" xfId="0" applyNumberFormat="1" applyFont="1" applyAlignment="1">
      <alignment horizontal="center"/>
    </xf>
    <xf numFmtId="166" fontId="29" fillId="8" borderId="0" xfId="0" applyNumberFormat="1" applyFont="1" applyFill="1" applyAlignment="1">
      <alignment horizontal="center"/>
    </xf>
    <xf numFmtId="166" fontId="0" fillId="8" borderId="0" xfId="0" applyNumberFormat="1" applyFill="1" applyAlignment="1">
      <alignment horizontal="center"/>
    </xf>
    <xf numFmtId="164" fontId="8" fillId="0" borderId="0" xfId="1" applyNumberFormat="1" applyFont="1" applyFill="1" applyAlignment="1">
      <alignment wrapText="1"/>
    </xf>
    <xf numFmtId="164" fontId="8" fillId="8" borderId="0" xfId="1" applyNumberFormat="1" applyFont="1" applyFill="1" applyAlignment="1">
      <alignment wrapText="1"/>
    </xf>
    <xf numFmtId="1" fontId="0" fillId="0" borderId="0" xfId="4" applyNumberFormat="1" applyFont="1" applyAlignment="1">
      <alignment horizontal="center" wrapText="1"/>
    </xf>
    <xf numFmtId="1" fontId="0" fillId="8" borderId="0" xfId="4" applyNumberFormat="1" applyFont="1" applyFill="1" applyAlignment="1">
      <alignment horizontal="center" wrapText="1"/>
    </xf>
    <xf numFmtId="1" fontId="0" fillId="0" borderId="0" xfId="4" applyNumberFormat="1" applyFont="1" applyFill="1" applyAlignment="1">
      <alignment horizontal="center" wrapText="1"/>
    </xf>
    <xf numFmtId="1" fontId="5" fillId="8" borderId="0" xfId="4" applyNumberFormat="1" applyFont="1" applyFill="1" applyAlignment="1">
      <alignment horizontal="center" wrapText="1"/>
    </xf>
    <xf numFmtId="9" fontId="0" fillId="0" borderId="0" xfId="4" applyNumberFormat="1" applyFont="1" applyAlignment="1">
      <alignment wrapText="1"/>
    </xf>
    <xf numFmtId="9" fontId="0" fillId="8" borderId="0" xfId="4" applyNumberFormat="1" applyFont="1" applyFill="1" applyAlignment="1">
      <alignment wrapText="1"/>
    </xf>
    <xf numFmtId="9" fontId="0" fillId="0" borderId="0" xfId="4" applyNumberFormat="1" applyFont="1" applyFill="1" applyAlignment="1">
      <alignment wrapText="1"/>
    </xf>
    <xf numFmtId="1" fontId="0" fillId="0" borderId="0" xfId="0" applyNumberFormat="1" applyFill="1" applyAlignment="1">
      <alignment horizontal="center" wrapText="1"/>
    </xf>
    <xf numFmtId="0" fontId="5" fillId="8" borderId="0" xfId="2" applyNumberFormat="1" applyFont="1" applyFill="1" applyAlignment="1">
      <alignment wrapText="1"/>
    </xf>
    <xf numFmtId="1" fontId="5" fillId="8" borderId="0" xfId="2" applyNumberFormat="1" applyFont="1" applyFill="1" applyAlignment="1">
      <alignment wrapText="1"/>
    </xf>
    <xf numFmtId="0" fontId="5" fillId="0" borderId="0" xfId="2" applyNumberFormat="1" applyFont="1" applyFill="1" applyAlignment="1">
      <alignment wrapText="1"/>
    </xf>
    <xf numFmtId="1" fontId="5" fillId="0" borderId="0" xfId="2" applyNumberFormat="1" applyFont="1" applyFill="1" applyAlignment="1">
      <alignment wrapText="1"/>
    </xf>
    <xf numFmtId="164" fontId="25" fillId="0" borderId="0" xfId="1" applyNumberFormat="1" applyFont="1" applyFill="1" applyAlignment="1">
      <alignment wrapText="1"/>
    </xf>
    <xf numFmtId="164" fontId="25" fillId="8" borderId="0" xfId="1" applyNumberFormat="1" applyFont="1" applyFill="1" applyAlignment="1">
      <alignment wrapText="1"/>
    </xf>
    <xf numFmtId="0" fontId="0" fillId="8" borderId="0" xfId="0" applyFill="1" applyAlignment="1"/>
    <xf numFmtId="0" fontId="8" fillId="0" borderId="0" xfId="0" applyFont="1" applyAlignment="1">
      <alignment horizontal="center" vertical="center" wrapText="1"/>
    </xf>
    <xf numFmtId="165" fontId="0" fillId="0" borderId="0" xfId="4" applyNumberFormat="1" applyFont="1" applyAlignment="1">
      <alignment horizontal="center" vertical="center" wrapText="1"/>
    </xf>
    <xf numFmtId="165" fontId="0" fillId="8" borderId="0" xfId="4" applyNumberFormat="1" applyFont="1" applyFill="1" applyAlignment="1">
      <alignment horizontal="center" vertical="center" wrapText="1"/>
    </xf>
    <xf numFmtId="165" fontId="0" fillId="0" borderId="0" xfId="4" applyNumberFormat="1" applyFont="1" applyFill="1" applyAlignment="1">
      <alignment horizontal="center" vertical="center" wrapText="1"/>
    </xf>
    <xf numFmtId="165" fontId="5" fillId="8" borderId="0" xfId="4" applyNumberFormat="1" applyFont="1" applyFill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1" fontId="0" fillId="8" borderId="0" xfId="0" applyNumberFormat="1" applyFont="1" applyFill="1" applyAlignment="1">
      <alignment horizontal="center" vertical="center" wrapText="1"/>
    </xf>
    <xf numFmtId="1" fontId="0" fillId="0" borderId="0" xfId="0" applyNumberFormat="1" applyFont="1" applyFill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164" fontId="9" fillId="0" borderId="0" xfId="1" applyNumberFormat="1" applyFont="1" applyFill="1" applyAlignment="1">
      <alignment wrapText="1"/>
    </xf>
    <xf numFmtId="164" fontId="14" fillId="9" borderId="0" xfId="1" applyNumberFormat="1" applyFont="1" applyFill="1" applyAlignment="1">
      <alignment wrapText="1"/>
    </xf>
    <xf numFmtId="164" fontId="14" fillId="7" borderId="0" xfId="1" applyNumberFormat="1" applyFont="1" applyFill="1" applyAlignment="1">
      <alignment wrapText="1"/>
    </xf>
    <xf numFmtId="9" fontId="0" fillId="8" borderId="0" xfId="4" applyFont="1" applyFill="1" applyAlignment="1">
      <alignment horizontal="center" wrapText="1"/>
    </xf>
    <xf numFmtId="9" fontId="0" fillId="0" borderId="0" xfId="4" applyFont="1" applyFill="1" applyAlignment="1">
      <alignment horizontal="center" wrapText="1"/>
    </xf>
    <xf numFmtId="15" fontId="10" fillId="0" borderId="0" xfId="0" applyNumberFormat="1" applyFont="1" applyAlignment="1"/>
    <xf numFmtId="15" fontId="10" fillId="8" borderId="0" xfId="0" applyNumberFormat="1" applyFont="1" applyFill="1" applyAlignment="1"/>
    <xf numFmtId="15" fontId="10" fillId="0" borderId="0" xfId="0" applyNumberFormat="1" applyFont="1" applyFill="1" applyAlignment="1"/>
    <xf numFmtId="9" fontId="0" fillId="0" borderId="0" xfId="0" applyNumberFormat="1" applyFont="1" applyAlignment="1">
      <alignment wrapText="1"/>
    </xf>
    <xf numFmtId="9" fontId="0" fillId="8" borderId="0" xfId="0" applyNumberFormat="1" applyFont="1" applyFill="1" applyAlignment="1">
      <alignment wrapText="1"/>
    </xf>
    <xf numFmtId="9" fontId="0" fillId="0" borderId="0" xfId="0" applyNumberFormat="1" applyFont="1" applyFill="1" applyAlignment="1">
      <alignment wrapText="1"/>
    </xf>
    <xf numFmtId="9" fontId="5" fillId="8" borderId="0" xfId="0" applyNumberFormat="1" applyFont="1" applyFill="1" applyAlignment="1">
      <alignment wrapText="1"/>
    </xf>
    <xf numFmtId="9" fontId="21" fillId="0" borderId="0" xfId="4" applyFont="1" applyFill="1" applyAlignment="1">
      <alignment horizontal="center" wrapText="1"/>
    </xf>
    <xf numFmtId="9" fontId="21" fillId="8" borderId="0" xfId="4" applyFont="1" applyFill="1" applyAlignment="1">
      <alignment horizontal="center" wrapText="1"/>
    </xf>
    <xf numFmtId="9" fontId="21" fillId="0" borderId="0" xfId="4" applyFont="1" applyAlignment="1">
      <alignment horizontal="center" wrapText="1"/>
    </xf>
    <xf numFmtId="9" fontId="28" fillId="8" borderId="0" xfId="4" applyFont="1" applyFill="1" applyAlignment="1">
      <alignment horizontal="center" wrapText="1"/>
    </xf>
    <xf numFmtId="9" fontId="0" fillId="0" borderId="0" xfId="4" applyNumberFormat="1" applyFont="1" applyAlignment="1">
      <alignment horizontal="center" vertical="center" wrapText="1"/>
    </xf>
    <xf numFmtId="9" fontId="0" fillId="8" borderId="0" xfId="4" applyNumberFormat="1" applyFont="1" applyFill="1" applyAlignment="1">
      <alignment horizontal="center" vertical="center" wrapText="1"/>
    </xf>
    <xf numFmtId="9" fontId="0" fillId="0" borderId="0" xfId="4" applyNumberFormat="1" applyFont="1" applyFill="1" applyAlignment="1">
      <alignment horizontal="center" vertical="center" wrapText="1"/>
    </xf>
    <xf numFmtId="9" fontId="5" fillId="8" borderId="0" xfId="4" applyNumberFormat="1" applyFont="1" applyFill="1" applyAlignment="1">
      <alignment horizontal="center" vertical="center" wrapText="1"/>
    </xf>
    <xf numFmtId="164" fontId="25" fillId="0" borderId="0" xfId="1" applyNumberFormat="1" applyFont="1" applyFill="1" applyAlignment="1">
      <alignment horizontal="center" wrapText="1"/>
    </xf>
    <xf numFmtId="0" fontId="32" fillId="8" borderId="0" xfId="2" applyNumberFormat="1" applyFont="1" applyFill="1" applyAlignment="1">
      <alignment horizontal="center" wrapText="1"/>
    </xf>
    <xf numFmtId="164" fontId="8" fillId="0" borderId="0" xfId="1" applyNumberFormat="1" applyFont="1" applyFill="1" applyAlignment="1">
      <alignment horizontal="center" wrapText="1"/>
    </xf>
    <xf numFmtId="0" fontId="0" fillId="8" borderId="0" xfId="0" applyFill="1" applyAlignment="1">
      <alignment horizontal="center"/>
    </xf>
    <xf numFmtId="0" fontId="0" fillId="0" borderId="0" xfId="0" applyFill="1" applyAlignment="1">
      <alignment horizontal="center"/>
    </xf>
    <xf numFmtId="164" fontId="14" fillId="9" borderId="0" xfId="1" applyNumberFormat="1" applyFont="1" applyFill="1" applyAlignment="1">
      <alignment horizontal="center" wrapText="1"/>
    </xf>
    <xf numFmtId="164" fontId="14" fillId="7" borderId="0" xfId="1" applyNumberFormat="1" applyFont="1" applyFill="1" applyAlignment="1">
      <alignment horizontal="center" wrapText="1"/>
    </xf>
    <xf numFmtId="164" fontId="14" fillId="9" borderId="0" xfId="1" applyNumberFormat="1" applyFont="1" applyFill="1" applyAlignment="1">
      <alignment horizontal="center"/>
    </xf>
    <xf numFmtId="164" fontId="14" fillId="7" borderId="0" xfId="1" applyNumberFormat="1" applyFont="1" applyFill="1" applyAlignment="1">
      <alignment horizontal="center"/>
    </xf>
    <xf numFmtId="0" fontId="5" fillId="8" borderId="0" xfId="2" applyNumberFormat="1" applyFont="1" applyFill="1" applyAlignment="1">
      <alignment horizontal="center" wrapText="1"/>
    </xf>
    <xf numFmtId="0" fontId="5" fillId="0" borderId="0" xfId="2" applyNumberFormat="1" applyFont="1" applyFill="1" applyAlignment="1">
      <alignment horizontal="center" wrapText="1"/>
    </xf>
    <xf numFmtId="0" fontId="8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15" fontId="6" fillId="0" borderId="0" xfId="0" applyNumberFormat="1" applyFont="1" applyAlignment="1">
      <alignment horizontal="center"/>
    </xf>
    <xf numFmtId="0" fontId="12" fillId="5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15" fontId="13" fillId="5" borderId="0" xfId="0" applyNumberFormat="1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0" fillId="6" borderId="0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wrapText="1"/>
    </xf>
    <xf numFmtId="0" fontId="27" fillId="5" borderId="0" xfId="0" applyFont="1" applyFill="1" applyAlignment="1">
      <alignment horizontal="right" vertical="center" wrapText="1"/>
    </xf>
    <xf numFmtId="0" fontId="27" fillId="5" borderId="0" xfId="0" applyFont="1" applyFill="1" applyBorder="1" applyAlignment="1">
      <alignment horizontal="right" vertical="center" wrapText="1"/>
    </xf>
    <xf numFmtId="0" fontId="0" fillId="6" borderId="0" xfId="0" applyFill="1" applyAlignment="1">
      <alignment horizontal="center"/>
    </xf>
    <xf numFmtId="0" fontId="27" fillId="5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</cellXfs>
  <cellStyles count="5">
    <cellStyle name="Currency" xfId="1" builtinId="4"/>
    <cellStyle name="Good" xfId="3" builtinId="26"/>
    <cellStyle name="Neutral" xfId="2" builtinId="28"/>
    <cellStyle name="Normal" xfId="0" builtinId="0"/>
    <cellStyle name="Percent" xfId="4" builtinId="5"/>
  </cellStyles>
  <dxfs count="4">
    <dxf>
      <font>
        <b/>
        <i/>
        <color auto="1"/>
      </font>
      <numFmt numFmtId="0" formatCode="General"/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  <border>
        <left/>
        <right/>
        <top/>
        <bottom/>
      </border>
    </dxf>
    <dxf>
      <font>
        <b val="0"/>
        <i val="0"/>
        <color auto="1"/>
      </font>
      <fill>
        <gradientFill degree="90">
          <stop position="0">
            <color theme="0"/>
          </stop>
          <stop position="0.5">
            <color rgb="FF00CC00"/>
          </stop>
          <stop position="1">
            <color theme="0"/>
          </stop>
        </gradientFill>
      </fill>
    </dxf>
    <dxf>
      <font>
        <b/>
        <i/>
        <color auto="1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color theme="1" tint="0.24994659260841701"/>
      </font>
      <fill>
        <gradientFill degree="90">
          <stop position="0">
            <color rgb="FF00CC00"/>
          </stop>
          <stop position="0.5">
            <color theme="0"/>
          </stop>
          <stop position="1">
            <color rgb="FF00CC00"/>
          </stop>
        </gradientFill>
      </fill>
    </dxf>
  </dxfs>
  <tableStyles count="0" defaultTableStyle="TableStyleMedium9" defaultPivotStyle="PivotStyleLight16"/>
  <colors>
    <mruColors>
      <color rgb="FF00CC00"/>
      <color rgb="FF6DFB9C"/>
      <color rgb="FF339966"/>
      <color rgb="FF339933"/>
      <color rgb="FFAC2804"/>
      <color rgb="FFFF5050"/>
      <color rgb="FFDDE4B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19050</xdr:colOff>
      <xdr:row>69</xdr:row>
      <xdr:rowOff>19050</xdr:rowOff>
    </xdr:from>
    <xdr:to>
      <xdr:col>41</xdr:col>
      <xdr:colOff>295275</xdr:colOff>
      <xdr:row>94</xdr:row>
      <xdr:rowOff>114300</xdr:rowOff>
    </xdr:to>
    <xdr:pic>
      <xdr:nvPicPr>
        <xdr:cNvPr id="2" name="Picture 1" descr="GI+bill+update.png (1092×519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29475" y="6953250"/>
          <a:ext cx="10401300" cy="49434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409575</xdr:colOff>
      <xdr:row>24</xdr:row>
      <xdr:rowOff>0</xdr:rowOff>
    </xdr:to>
    <xdr:pic>
      <xdr:nvPicPr>
        <xdr:cNvPr id="2049" name="Picture 1" descr="[GIBill2.jpg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286375" cy="457200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23</xdr:col>
      <xdr:colOff>323850</xdr:colOff>
      <xdr:row>26</xdr:row>
      <xdr:rowOff>85725</xdr:rowOff>
    </xdr:to>
    <xdr:pic>
      <xdr:nvPicPr>
        <xdr:cNvPr id="2050" name="Picture 2" descr="[GIBill1.jpg]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00" y="0"/>
          <a:ext cx="8248650" cy="50387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247650</xdr:colOff>
      <xdr:row>24</xdr:row>
      <xdr:rowOff>95250</xdr:rowOff>
    </xdr:from>
    <xdr:to>
      <xdr:col>8</xdr:col>
      <xdr:colOff>504825</xdr:colOff>
      <xdr:row>46</xdr:row>
      <xdr:rowOff>38100</xdr:rowOff>
    </xdr:to>
    <xdr:pic>
      <xdr:nvPicPr>
        <xdr:cNvPr id="4" name="Picture 3" descr="top+MBA+school+vet+stats.jpg (539×434)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7650" y="4667250"/>
          <a:ext cx="5133975" cy="4133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Y105"/>
  <sheetViews>
    <sheetView tabSelected="1" zoomScaleNormal="100" workbookViewId="0">
      <selection activeCell="V25" sqref="V25"/>
    </sheetView>
  </sheetViews>
  <sheetFormatPr defaultRowHeight="15" x14ac:dyDescent="0.25"/>
  <cols>
    <col min="1" max="1" width="15.7109375" customWidth="1"/>
    <col min="2" max="4" width="3.7109375" customWidth="1"/>
    <col min="5" max="5" width="4.42578125" bestFit="1" customWidth="1"/>
    <col min="6" max="6" width="5" customWidth="1"/>
    <col min="7" max="7" width="4.5703125" customWidth="1"/>
    <col min="8" max="8" width="5.140625" customWidth="1"/>
    <col min="9" max="9" width="6.28515625" customWidth="1"/>
    <col min="10" max="10" width="7.5703125" style="49" customWidth="1"/>
    <col min="11" max="11" width="9.42578125" customWidth="1"/>
    <col min="12" max="12" width="11.140625" customWidth="1"/>
    <col min="13" max="13" width="5.42578125" bestFit="1" customWidth="1"/>
    <col min="14" max="14" width="7.7109375" customWidth="1"/>
    <col min="15" max="15" width="6.85546875" customWidth="1"/>
    <col min="16" max="16" width="7.42578125" customWidth="1"/>
    <col min="17" max="17" width="7.28515625" customWidth="1"/>
    <col min="18" max="18" width="6.42578125" customWidth="1"/>
    <col min="19" max="19" width="9.42578125" customWidth="1"/>
    <col min="20" max="20" width="6" customWidth="1"/>
    <col min="21" max="21" width="7.42578125" customWidth="1"/>
    <col min="22" max="22" width="11.42578125" customWidth="1"/>
    <col min="23" max="23" width="7.140625" customWidth="1"/>
    <col min="24" max="24" width="14.28515625" customWidth="1"/>
    <col min="25" max="25" width="13.140625" customWidth="1"/>
    <col min="26" max="26" width="13.42578125" customWidth="1"/>
    <col min="27" max="27" width="13.5703125" customWidth="1"/>
    <col min="28" max="28" width="12.85546875" customWidth="1"/>
    <col min="29" max="29" width="14" customWidth="1"/>
    <col min="30" max="30" width="8.5703125" bestFit="1" customWidth="1"/>
    <col min="31" max="31" width="12.7109375" customWidth="1"/>
    <col min="32" max="32" width="9" customWidth="1"/>
    <col min="33" max="33" width="11.140625" customWidth="1"/>
    <col min="34" max="34" width="8.42578125" customWidth="1"/>
    <col min="35" max="35" width="7.28515625" customWidth="1"/>
    <col min="36" max="37" width="6.42578125" customWidth="1"/>
    <col min="38" max="38" width="7.140625" customWidth="1"/>
    <col min="39" max="39" width="9.7109375" customWidth="1"/>
    <col min="40" max="40" width="27.140625" customWidth="1"/>
    <col min="41" max="41" width="11" customWidth="1"/>
    <col min="42" max="42" width="10.85546875" customWidth="1"/>
    <col min="43" max="43" width="0.5703125" customWidth="1"/>
    <col min="44" max="44" width="11.28515625" customWidth="1"/>
    <col min="45" max="47" width="10.7109375" customWidth="1"/>
    <col min="48" max="48" width="12.42578125" customWidth="1"/>
    <col min="49" max="49" width="12.140625" customWidth="1"/>
    <col min="50" max="53" width="12.5703125" customWidth="1"/>
    <col min="54" max="54" width="13.42578125" customWidth="1"/>
    <col min="55" max="55" width="16.5703125" customWidth="1"/>
    <col min="56" max="56" width="14.140625" customWidth="1"/>
    <col min="57" max="57" width="14.28515625" customWidth="1"/>
    <col min="59" max="59" width="16.140625" customWidth="1"/>
    <col min="60" max="60" width="8.85546875" customWidth="1"/>
    <col min="61" max="61" width="15.28515625" customWidth="1"/>
    <col min="62" max="62" width="16.140625" customWidth="1"/>
    <col min="63" max="63" width="9.28515625" customWidth="1"/>
    <col min="64" max="64" width="16.42578125" customWidth="1"/>
  </cols>
  <sheetData>
    <row r="1" spans="1:545" ht="30" customHeight="1" x14ac:dyDescent="0.25">
      <c r="A1" s="57" t="s">
        <v>0</v>
      </c>
      <c r="B1" s="16" t="s">
        <v>12</v>
      </c>
      <c r="C1" s="16" t="s">
        <v>11</v>
      </c>
      <c r="D1" s="57" t="s">
        <v>34</v>
      </c>
      <c r="E1" s="64" t="s">
        <v>204</v>
      </c>
      <c r="F1" s="57" t="s">
        <v>218</v>
      </c>
      <c r="G1" s="57" t="s">
        <v>23</v>
      </c>
      <c r="H1" s="57" t="s">
        <v>24</v>
      </c>
      <c r="I1" s="154" t="s">
        <v>211</v>
      </c>
      <c r="J1" s="154" t="s">
        <v>201</v>
      </c>
      <c r="K1" s="154"/>
      <c r="L1" s="57" t="s">
        <v>18</v>
      </c>
      <c r="M1" s="154"/>
      <c r="N1" s="57" t="s">
        <v>22</v>
      </c>
      <c r="O1" s="154" t="s">
        <v>110</v>
      </c>
      <c r="P1" s="164" t="s">
        <v>111</v>
      </c>
      <c r="Q1" s="64" t="s">
        <v>183</v>
      </c>
      <c r="R1" s="64" t="s">
        <v>184</v>
      </c>
      <c r="S1" s="57" t="s">
        <v>182</v>
      </c>
      <c r="T1" s="57" t="s">
        <v>181</v>
      </c>
      <c r="U1" s="64" t="s">
        <v>199</v>
      </c>
      <c r="V1" s="31" t="s">
        <v>198</v>
      </c>
      <c r="W1" s="26"/>
      <c r="X1" s="57" t="s">
        <v>28</v>
      </c>
      <c r="Y1" s="57" t="s">
        <v>144</v>
      </c>
      <c r="Z1" s="57" t="s">
        <v>20</v>
      </c>
      <c r="AA1" s="57" t="s">
        <v>144</v>
      </c>
      <c r="AB1" s="57" t="s">
        <v>21</v>
      </c>
      <c r="AC1" s="57" t="s">
        <v>144</v>
      </c>
      <c r="AD1" s="57" t="s">
        <v>113</v>
      </c>
      <c r="AE1" s="57" t="s">
        <v>29</v>
      </c>
      <c r="AF1" s="196" t="s">
        <v>38</v>
      </c>
      <c r="AG1" s="196"/>
      <c r="AH1" s="196"/>
      <c r="AI1" s="196"/>
      <c r="AJ1" s="196"/>
      <c r="AK1" s="18" t="s">
        <v>39</v>
      </c>
      <c r="AL1" s="26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</row>
    <row r="2" spans="1:545" ht="15" customHeight="1" x14ac:dyDescent="0.25">
      <c r="A2" s="22" t="s">
        <v>2</v>
      </c>
      <c r="B2" s="8">
        <v>6</v>
      </c>
      <c r="C2" s="8">
        <v>9</v>
      </c>
      <c r="D2" s="37">
        <v>2</v>
      </c>
      <c r="E2" s="37">
        <v>2</v>
      </c>
      <c r="F2" s="177">
        <v>0.31</v>
      </c>
      <c r="G2" s="20">
        <v>0.34</v>
      </c>
      <c r="H2" s="20">
        <v>7.0000000000000007E-2</v>
      </c>
      <c r="I2" s="181">
        <v>0.87</v>
      </c>
      <c r="J2" s="181">
        <v>0.90100000000000002</v>
      </c>
      <c r="K2" s="155"/>
      <c r="L2" s="36">
        <v>131759</v>
      </c>
      <c r="M2" s="68"/>
      <c r="N2" s="21">
        <v>43062</v>
      </c>
      <c r="O2" s="118">
        <v>3.67</v>
      </c>
      <c r="P2" s="21">
        <v>724</v>
      </c>
      <c r="Q2" s="118">
        <f t="shared" ref="Q2:Q29" si="0">((P2/200)+O2)/2</f>
        <v>3.645</v>
      </c>
      <c r="R2" s="122">
        <f t="shared" ref="R2:R29" si="1">(($H$32/200)+$D$32)/2</f>
        <v>3.5249999999999999</v>
      </c>
      <c r="S2" s="126">
        <f t="shared" ref="S2:S29" si="2">(R2-Q2)/Q2</f>
        <v>-3.2921810699588508E-2</v>
      </c>
      <c r="T2" s="173">
        <v>0.112</v>
      </c>
      <c r="U2" s="139">
        <f t="shared" ref="U2:U29" si="3">IF(0.1-R35&lt;0,0,0.1-R35)*K35</f>
        <v>1456.521739130435</v>
      </c>
      <c r="V2" s="52">
        <f t="shared" ref="V2:V29" si="4">(V35*2)-Q35</f>
        <v>33732</v>
      </c>
      <c r="W2" s="27"/>
      <c r="X2" s="131">
        <v>40817</v>
      </c>
      <c r="Y2" s="131">
        <v>40891</v>
      </c>
      <c r="Z2" s="131">
        <v>40919</v>
      </c>
      <c r="AA2" s="131">
        <v>40997</v>
      </c>
      <c r="AB2" s="131">
        <v>40999</v>
      </c>
      <c r="AC2" s="131">
        <v>41034</v>
      </c>
      <c r="AD2" s="102">
        <v>250</v>
      </c>
      <c r="AE2" s="23" t="s">
        <v>19</v>
      </c>
      <c r="AF2" s="200" t="s">
        <v>118</v>
      </c>
      <c r="AG2" s="200"/>
      <c r="AH2" s="200"/>
      <c r="AI2" s="200"/>
      <c r="AJ2" s="200"/>
      <c r="AK2" s="67"/>
      <c r="AL2" s="28"/>
      <c r="AM2" s="200" t="s">
        <v>118</v>
      </c>
      <c r="AN2" s="200"/>
      <c r="AO2" s="200"/>
      <c r="AP2" s="200"/>
      <c r="AQ2" s="200"/>
      <c r="AR2" s="67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  <c r="IU2" s="24"/>
      <c r="IV2" s="24"/>
      <c r="IW2" s="24"/>
      <c r="IX2" s="24"/>
      <c r="IY2" s="24"/>
      <c r="IZ2" s="24"/>
      <c r="JA2" s="24"/>
      <c r="JB2" s="24"/>
      <c r="JC2" s="24"/>
      <c r="JD2" s="24"/>
      <c r="JE2" s="24"/>
      <c r="JF2" s="24"/>
      <c r="JG2" s="24"/>
      <c r="JH2" s="24"/>
      <c r="JI2" s="24"/>
      <c r="JJ2" s="24"/>
      <c r="JK2" s="24"/>
      <c r="JL2" s="24"/>
      <c r="JM2" s="24"/>
      <c r="JN2" s="24"/>
      <c r="JO2" s="24"/>
      <c r="JP2" s="24"/>
      <c r="JQ2" s="24"/>
      <c r="JR2" s="24"/>
      <c r="JS2" s="24"/>
      <c r="JT2" s="24"/>
      <c r="JU2" s="24"/>
      <c r="JV2" s="24"/>
      <c r="JW2" s="24"/>
      <c r="JX2" s="24"/>
      <c r="JY2" s="24"/>
      <c r="JZ2" s="24"/>
      <c r="KA2" s="24"/>
      <c r="KB2" s="24"/>
      <c r="KC2" s="24"/>
      <c r="KD2" s="24"/>
      <c r="KE2" s="24"/>
      <c r="KF2" s="24"/>
      <c r="KG2" s="24"/>
      <c r="KH2" s="24"/>
      <c r="KI2" s="24"/>
      <c r="KJ2" s="24"/>
      <c r="KK2" s="24"/>
      <c r="KL2" s="24"/>
      <c r="KM2" s="24"/>
      <c r="KN2" s="24"/>
      <c r="KO2" s="24"/>
      <c r="KP2" s="24"/>
      <c r="KQ2" s="24"/>
      <c r="KR2" s="24"/>
      <c r="KS2" s="24"/>
      <c r="KT2" s="24"/>
      <c r="KU2" s="24"/>
      <c r="KV2" s="24"/>
      <c r="KW2" s="24"/>
      <c r="KX2" s="24"/>
      <c r="KY2" s="24"/>
      <c r="KZ2" s="24"/>
      <c r="LA2" s="24"/>
      <c r="LB2" s="24"/>
      <c r="LC2" s="24"/>
      <c r="LD2" s="24"/>
      <c r="LE2" s="24"/>
      <c r="LF2" s="24"/>
      <c r="LG2" s="24"/>
      <c r="LH2" s="24"/>
      <c r="LI2" s="24"/>
      <c r="LJ2" s="24"/>
      <c r="LK2" s="24"/>
      <c r="LL2" s="24"/>
      <c r="LM2" s="24"/>
      <c r="LN2" s="24"/>
      <c r="LO2" s="24"/>
      <c r="LP2" s="24"/>
      <c r="LQ2" s="24"/>
      <c r="LR2" s="24"/>
      <c r="LS2" s="24"/>
      <c r="LT2" s="24"/>
      <c r="LU2" s="24"/>
      <c r="LV2" s="24"/>
      <c r="LW2" s="24"/>
      <c r="LX2" s="24"/>
      <c r="LY2" s="24"/>
      <c r="LZ2" s="24"/>
      <c r="MA2" s="24"/>
      <c r="MB2" s="24"/>
      <c r="MC2" s="24"/>
      <c r="MD2" s="24"/>
      <c r="ME2" s="24"/>
      <c r="MF2" s="24"/>
      <c r="MG2" s="24"/>
      <c r="MH2" s="24"/>
      <c r="MI2" s="24"/>
      <c r="MJ2" s="24"/>
      <c r="MK2" s="24"/>
      <c r="ML2" s="24"/>
      <c r="MM2" s="24"/>
      <c r="MN2" s="24"/>
      <c r="MO2" s="24"/>
      <c r="MP2" s="24"/>
      <c r="MQ2" s="24"/>
      <c r="MR2" s="24"/>
      <c r="MS2" s="24"/>
      <c r="MT2" s="24"/>
      <c r="MU2" s="24"/>
      <c r="MV2" s="24"/>
      <c r="MW2" s="24"/>
      <c r="MX2" s="24"/>
      <c r="MY2" s="24"/>
      <c r="MZ2" s="24"/>
      <c r="NA2" s="24"/>
      <c r="NB2" s="24"/>
      <c r="NC2" s="24"/>
      <c r="ND2" s="24"/>
      <c r="NE2" s="24"/>
      <c r="NF2" s="24"/>
      <c r="NG2" s="24"/>
      <c r="NH2" s="24"/>
      <c r="NI2" s="24"/>
      <c r="NJ2" s="24"/>
      <c r="NK2" s="24"/>
      <c r="NL2" s="24"/>
      <c r="NM2" s="24"/>
      <c r="NN2" s="24"/>
      <c r="NO2" s="24"/>
      <c r="NP2" s="24"/>
      <c r="NQ2" s="24"/>
      <c r="NR2" s="24"/>
      <c r="NS2" s="24"/>
      <c r="NT2" s="24"/>
      <c r="NU2" s="24"/>
      <c r="NV2" s="24"/>
      <c r="NW2" s="24"/>
      <c r="NX2" s="24"/>
      <c r="NY2" s="24"/>
      <c r="NZ2" s="24"/>
      <c r="OA2" s="24"/>
      <c r="OB2" s="24"/>
      <c r="OC2" s="24"/>
      <c r="OD2" s="24"/>
      <c r="OE2" s="24"/>
      <c r="OF2" s="24"/>
      <c r="OG2" s="24"/>
      <c r="OH2" s="24"/>
      <c r="OI2" s="24"/>
      <c r="OJ2" s="24"/>
      <c r="OK2" s="24"/>
      <c r="OL2" s="24"/>
      <c r="OM2" s="24"/>
      <c r="ON2" s="24"/>
      <c r="OO2" s="24"/>
      <c r="OP2" s="24"/>
      <c r="OQ2" s="24"/>
      <c r="OR2" s="24"/>
      <c r="OS2" s="24"/>
      <c r="OT2" s="24"/>
      <c r="OU2" s="24"/>
      <c r="OV2" s="24"/>
      <c r="OW2" s="24"/>
      <c r="OX2" s="24"/>
      <c r="OY2" s="24"/>
      <c r="OZ2" s="24"/>
      <c r="PA2" s="24"/>
      <c r="PB2" s="24"/>
      <c r="PC2" s="24"/>
      <c r="PD2" s="24"/>
      <c r="PE2" s="24"/>
      <c r="PF2" s="24"/>
      <c r="PG2" s="24"/>
      <c r="PH2" s="24"/>
      <c r="PI2" s="24"/>
      <c r="PJ2" s="24"/>
      <c r="PK2" s="24"/>
      <c r="PL2" s="24"/>
      <c r="PM2" s="24"/>
      <c r="PN2" s="24"/>
      <c r="PO2" s="24"/>
      <c r="PP2" s="24"/>
      <c r="PQ2" s="24"/>
      <c r="PR2" s="24"/>
      <c r="PS2" s="24"/>
      <c r="PT2" s="24"/>
      <c r="PU2" s="24"/>
      <c r="PV2" s="24"/>
      <c r="PW2" s="24"/>
      <c r="PX2" s="24"/>
      <c r="PY2" s="24"/>
      <c r="PZ2" s="24"/>
      <c r="QA2" s="24"/>
      <c r="QB2" s="24"/>
      <c r="QC2" s="24"/>
      <c r="QD2" s="24"/>
      <c r="QE2" s="24"/>
      <c r="QF2" s="24"/>
      <c r="QG2" s="24"/>
      <c r="QH2" s="24"/>
      <c r="QI2" s="24"/>
      <c r="QJ2" s="24"/>
      <c r="QK2" s="24"/>
      <c r="QL2" s="24"/>
      <c r="QM2" s="24"/>
      <c r="QN2" s="24"/>
      <c r="QO2" s="24"/>
      <c r="QP2" s="24"/>
      <c r="QQ2" s="24"/>
      <c r="QR2" s="24"/>
      <c r="QS2" s="24"/>
      <c r="QT2" s="24"/>
      <c r="QU2" s="24"/>
      <c r="QV2" s="24"/>
      <c r="QW2" s="24"/>
      <c r="QX2" s="24"/>
      <c r="QY2" s="24"/>
      <c r="QZ2" s="24"/>
      <c r="RA2" s="24"/>
      <c r="RB2" s="24"/>
      <c r="RC2" s="24"/>
      <c r="RD2" s="24"/>
      <c r="RE2" s="24"/>
      <c r="RF2" s="24"/>
      <c r="RG2" s="24"/>
      <c r="RH2" s="24"/>
      <c r="RI2" s="24"/>
      <c r="RJ2" s="24"/>
      <c r="RK2" s="24"/>
      <c r="RL2" s="24"/>
      <c r="RM2" s="24"/>
      <c r="RN2" s="24"/>
      <c r="RO2" s="24"/>
      <c r="RP2" s="24"/>
      <c r="RQ2" s="24"/>
      <c r="RR2" s="24"/>
      <c r="RS2" s="24"/>
      <c r="RT2" s="24"/>
      <c r="RU2" s="24"/>
      <c r="RV2" s="24"/>
      <c r="RW2" s="24"/>
      <c r="RX2" s="24"/>
      <c r="RY2" s="24"/>
      <c r="RZ2" s="24"/>
      <c r="SA2" s="24"/>
      <c r="SB2" s="24"/>
      <c r="SC2" s="24"/>
      <c r="SD2" s="24"/>
      <c r="SE2" s="24"/>
      <c r="SF2" s="24"/>
      <c r="SG2" s="24"/>
      <c r="SH2" s="24"/>
      <c r="SI2" s="24"/>
      <c r="SJ2" s="24"/>
      <c r="SK2" s="24"/>
      <c r="SL2" s="24"/>
      <c r="SM2" s="24"/>
      <c r="SN2" s="24"/>
      <c r="SO2" s="24"/>
      <c r="SP2" s="24"/>
      <c r="SQ2" s="24"/>
      <c r="SR2" s="24"/>
      <c r="SS2" s="24"/>
      <c r="ST2" s="24"/>
      <c r="SU2" s="24"/>
      <c r="SV2" s="24"/>
      <c r="SW2" s="24"/>
      <c r="SX2" s="24"/>
      <c r="SY2" s="24"/>
      <c r="SZ2" s="24"/>
      <c r="TA2" s="24"/>
      <c r="TB2" s="24"/>
      <c r="TC2" s="24"/>
      <c r="TD2" s="24"/>
      <c r="TE2" s="24"/>
      <c r="TF2" s="24"/>
      <c r="TG2" s="24"/>
      <c r="TH2" s="24"/>
      <c r="TI2" s="24"/>
      <c r="TJ2" s="24"/>
      <c r="TK2" s="24"/>
      <c r="TL2" s="24"/>
      <c r="TM2" s="24"/>
      <c r="TN2" s="24"/>
      <c r="TO2" s="24"/>
      <c r="TP2" s="24"/>
      <c r="TQ2" s="24"/>
      <c r="TR2" s="24"/>
      <c r="TS2" s="24"/>
      <c r="TT2" s="24"/>
      <c r="TU2" s="24"/>
      <c r="TV2" s="24"/>
      <c r="TW2" s="24"/>
      <c r="TX2" s="24"/>
      <c r="TY2" s="24"/>
    </row>
    <row r="3" spans="1:545" s="14" customFormat="1" ht="15" customHeight="1" x14ac:dyDescent="0.25">
      <c r="A3" s="73" t="s">
        <v>3</v>
      </c>
      <c r="B3" s="74">
        <v>12</v>
      </c>
      <c r="C3" s="74">
        <v>4</v>
      </c>
      <c r="D3" s="75">
        <v>1</v>
      </c>
      <c r="E3" s="75">
        <v>5</v>
      </c>
      <c r="F3" s="178">
        <v>0.33</v>
      </c>
      <c r="G3" s="76">
        <v>0.31</v>
      </c>
      <c r="H3" s="76">
        <v>0.12</v>
      </c>
      <c r="I3" s="182">
        <v>0.79</v>
      </c>
      <c r="J3" s="182">
        <v>0.92400000000000004</v>
      </c>
      <c r="K3" s="156"/>
      <c r="L3" s="78">
        <v>131949</v>
      </c>
      <c r="M3" s="79"/>
      <c r="N3" s="77">
        <v>16596</v>
      </c>
      <c r="O3" s="119">
        <v>3.69</v>
      </c>
      <c r="P3" s="77">
        <v>728</v>
      </c>
      <c r="Q3" s="119">
        <f t="shared" si="0"/>
        <v>3.665</v>
      </c>
      <c r="R3" s="123">
        <f t="shared" si="1"/>
        <v>3.5249999999999999</v>
      </c>
      <c r="S3" s="127">
        <f t="shared" si="2"/>
        <v>-3.8199181446111903E-2</v>
      </c>
      <c r="T3" s="174">
        <v>6.8000000000000005E-2</v>
      </c>
      <c r="U3" s="140">
        <f t="shared" si="3"/>
        <v>0</v>
      </c>
      <c r="V3" s="112">
        <f t="shared" si="4"/>
        <v>11132</v>
      </c>
      <c r="W3" s="27"/>
      <c r="X3" s="132">
        <v>40822</v>
      </c>
      <c r="Y3" s="132">
        <v>40892</v>
      </c>
      <c r="Z3" s="132">
        <v>40914</v>
      </c>
      <c r="AA3" s="132">
        <v>40998</v>
      </c>
      <c r="AB3" s="132">
        <v>41005</v>
      </c>
      <c r="AC3" s="132">
        <v>41047</v>
      </c>
      <c r="AD3" s="103">
        <v>265</v>
      </c>
      <c r="AE3" s="80" t="s">
        <v>19</v>
      </c>
      <c r="AF3" s="188" t="s">
        <v>105</v>
      </c>
      <c r="AG3" s="188"/>
      <c r="AH3" s="188"/>
      <c r="AI3" s="188"/>
      <c r="AJ3" s="188"/>
      <c r="AK3" s="81"/>
      <c r="AL3" s="29"/>
      <c r="AM3" s="188" t="s">
        <v>105</v>
      </c>
      <c r="AN3" s="188"/>
      <c r="AO3" s="188"/>
      <c r="AP3" s="188"/>
      <c r="AQ3" s="188"/>
      <c r="AR3" s="81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  <c r="IE3" s="24"/>
      <c r="IF3" s="24"/>
      <c r="IG3" s="24"/>
      <c r="IH3" s="24"/>
      <c r="II3" s="24"/>
      <c r="IJ3" s="24"/>
      <c r="IK3" s="24"/>
      <c r="IL3" s="24"/>
      <c r="IM3" s="24"/>
      <c r="IN3" s="24"/>
      <c r="IO3" s="24"/>
      <c r="IP3" s="24"/>
      <c r="IQ3" s="24"/>
      <c r="IR3" s="24"/>
      <c r="IS3" s="24"/>
      <c r="IT3" s="24"/>
      <c r="IU3" s="24"/>
      <c r="IV3" s="24"/>
      <c r="IW3" s="24"/>
      <c r="IX3" s="24"/>
      <c r="IY3" s="24"/>
      <c r="IZ3" s="24"/>
      <c r="JA3" s="24"/>
      <c r="JB3" s="24"/>
      <c r="JC3" s="24"/>
      <c r="JD3" s="24"/>
      <c r="JE3" s="24"/>
      <c r="JF3" s="24"/>
      <c r="JG3" s="24"/>
      <c r="JH3" s="24"/>
      <c r="JI3" s="24"/>
      <c r="JJ3" s="24"/>
      <c r="JK3" s="24"/>
      <c r="JL3" s="24"/>
      <c r="JM3" s="24"/>
      <c r="JN3" s="24"/>
      <c r="JO3" s="24"/>
      <c r="JP3" s="24"/>
      <c r="JQ3" s="24"/>
      <c r="JR3" s="24"/>
      <c r="JS3" s="24"/>
      <c r="JT3" s="24"/>
      <c r="JU3" s="24"/>
      <c r="JV3" s="24"/>
      <c r="JW3" s="24"/>
      <c r="JX3" s="24"/>
      <c r="JY3" s="24"/>
      <c r="JZ3" s="24"/>
      <c r="KA3" s="24"/>
      <c r="KB3" s="24"/>
      <c r="KC3" s="24"/>
      <c r="KD3" s="24"/>
      <c r="KE3" s="24"/>
      <c r="KF3" s="24"/>
      <c r="KG3" s="24"/>
      <c r="KH3" s="24"/>
      <c r="KI3" s="24"/>
      <c r="KJ3" s="24"/>
      <c r="KK3" s="24"/>
      <c r="KL3" s="24"/>
      <c r="KM3" s="24"/>
      <c r="KN3" s="24"/>
      <c r="KO3" s="24"/>
      <c r="KP3" s="24"/>
      <c r="KQ3" s="24"/>
      <c r="KR3" s="24"/>
      <c r="KS3" s="24"/>
      <c r="KT3" s="24"/>
      <c r="KU3" s="24"/>
      <c r="KV3" s="24"/>
      <c r="KW3" s="24"/>
      <c r="KX3" s="24"/>
      <c r="KY3" s="24"/>
      <c r="KZ3" s="24"/>
      <c r="LA3" s="24"/>
      <c r="LB3" s="24"/>
      <c r="LC3" s="24"/>
      <c r="LD3" s="24"/>
      <c r="LE3" s="24"/>
      <c r="LF3" s="24"/>
      <c r="LG3" s="24"/>
      <c r="LH3" s="24"/>
      <c r="LI3" s="24"/>
      <c r="LJ3" s="24"/>
      <c r="LK3" s="24"/>
      <c r="LL3" s="24"/>
      <c r="LM3" s="24"/>
      <c r="LN3" s="24"/>
      <c r="LO3" s="24"/>
      <c r="LP3" s="24"/>
      <c r="LQ3" s="24"/>
      <c r="LR3" s="24"/>
      <c r="LS3" s="24"/>
      <c r="LT3" s="24"/>
      <c r="LU3" s="24"/>
      <c r="LV3" s="24"/>
      <c r="LW3" s="24"/>
      <c r="LX3" s="24"/>
      <c r="LY3" s="24"/>
      <c r="LZ3" s="24"/>
      <c r="MA3" s="24"/>
      <c r="MB3" s="24"/>
      <c r="MC3" s="24"/>
      <c r="MD3" s="24"/>
      <c r="ME3" s="24"/>
      <c r="MF3" s="24"/>
      <c r="MG3" s="24"/>
      <c r="MH3" s="24"/>
      <c r="MI3" s="24"/>
      <c r="MJ3" s="24"/>
      <c r="MK3" s="24"/>
      <c r="ML3" s="24"/>
      <c r="MM3" s="24"/>
      <c r="MN3" s="24"/>
      <c r="MO3" s="24"/>
      <c r="MP3" s="24"/>
      <c r="MQ3" s="24"/>
      <c r="MR3" s="24"/>
      <c r="MS3" s="24"/>
      <c r="MT3" s="24"/>
      <c r="MU3" s="24"/>
      <c r="MV3" s="24"/>
      <c r="MW3" s="24"/>
      <c r="MX3" s="24"/>
      <c r="MY3" s="24"/>
      <c r="MZ3" s="24"/>
      <c r="NA3" s="24"/>
      <c r="NB3" s="24"/>
      <c r="NC3" s="24"/>
      <c r="ND3" s="24"/>
      <c r="NE3" s="24"/>
      <c r="NF3" s="24"/>
      <c r="NG3" s="24"/>
      <c r="NH3" s="24"/>
      <c r="NI3" s="24"/>
      <c r="NJ3" s="24"/>
      <c r="NK3" s="24"/>
      <c r="NL3" s="24"/>
      <c r="NM3" s="24"/>
      <c r="NN3" s="24"/>
      <c r="NO3" s="24"/>
      <c r="NP3" s="24"/>
      <c r="NQ3" s="24"/>
      <c r="NR3" s="24"/>
      <c r="NS3" s="24"/>
      <c r="NT3" s="24"/>
      <c r="NU3" s="24"/>
      <c r="NV3" s="24"/>
      <c r="NW3" s="24"/>
      <c r="NX3" s="24"/>
      <c r="NY3" s="24"/>
      <c r="NZ3" s="24"/>
      <c r="OA3" s="24"/>
      <c r="OB3" s="24"/>
      <c r="OC3" s="24"/>
      <c r="OD3" s="24"/>
      <c r="OE3" s="24"/>
      <c r="OF3" s="24"/>
      <c r="OG3" s="24"/>
      <c r="OH3" s="24"/>
      <c r="OI3" s="24"/>
      <c r="OJ3" s="24"/>
      <c r="OK3" s="24"/>
      <c r="OL3" s="24"/>
      <c r="OM3" s="24"/>
      <c r="ON3" s="24"/>
      <c r="OO3" s="24"/>
      <c r="OP3" s="24"/>
      <c r="OQ3" s="24"/>
      <c r="OR3" s="24"/>
      <c r="OS3" s="24"/>
      <c r="OT3" s="24"/>
      <c r="OU3" s="24"/>
      <c r="OV3" s="24"/>
      <c r="OW3" s="24"/>
      <c r="OX3" s="24"/>
      <c r="OY3" s="24"/>
      <c r="OZ3" s="24"/>
      <c r="PA3" s="24"/>
      <c r="PB3" s="24"/>
      <c r="PC3" s="24"/>
      <c r="PD3" s="24"/>
      <c r="PE3" s="24"/>
      <c r="PF3" s="24"/>
      <c r="PG3" s="24"/>
      <c r="PH3" s="24"/>
      <c r="PI3" s="24"/>
      <c r="PJ3" s="24"/>
      <c r="PK3" s="24"/>
      <c r="PL3" s="24"/>
      <c r="PM3" s="24"/>
      <c r="PN3" s="24"/>
      <c r="PO3" s="24"/>
      <c r="PP3" s="24"/>
      <c r="PQ3" s="24"/>
      <c r="PR3" s="24"/>
      <c r="PS3" s="24"/>
      <c r="PT3" s="24"/>
      <c r="PU3" s="24"/>
      <c r="PV3" s="24"/>
      <c r="PW3" s="24"/>
      <c r="PX3" s="24"/>
      <c r="PY3" s="24"/>
      <c r="PZ3" s="24"/>
      <c r="QA3" s="24"/>
      <c r="QB3" s="24"/>
      <c r="QC3" s="24"/>
      <c r="QD3" s="24"/>
      <c r="QE3" s="24"/>
      <c r="QF3" s="24"/>
      <c r="QG3" s="24"/>
      <c r="QH3" s="24"/>
      <c r="QI3" s="24"/>
      <c r="QJ3" s="24"/>
      <c r="QK3" s="24"/>
      <c r="QL3" s="24"/>
      <c r="QM3" s="24"/>
      <c r="QN3" s="24"/>
      <c r="QO3" s="24"/>
      <c r="QP3" s="24"/>
      <c r="QQ3" s="24"/>
      <c r="QR3" s="24"/>
      <c r="QS3" s="24"/>
      <c r="QT3" s="24"/>
      <c r="QU3" s="24"/>
      <c r="QV3" s="24"/>
      <c r="QW3" s="24"/>
      <c r="QX3" s="24"/>
      <c r="QY3" s="24"/>
      <c r="QZ3" s="24"/>
      <c r="RA3" s="24"/>
      <c r="RB3" s="24"/>
      <c r="RC3" s="24"/>
      <c r="RD3" s="24"/>
      <c r="RE3" s="24"/>
      <c r="RF3" s="24"/>
      <c r="RG3" s="24"/>
      <c r="RH3" s="24"/>
      <c r="RI3" s="24"/>
      <c r="RJ3" s="24"/>
      <c r="RK3" s="24"/>
      <c r="RL3" s="24"/>
      <c r="RM3" s="24"/>
      <c r="RN3" s="24"/>
      <c r="RO3" s="24"/>
      <c r="RP3" s="24"/>
      <c r="RQ3" s="24"/>
      <c r="RR3" s="24"/>
      <c r="RS3" s="24"/>
      <c r="RT3" s="24"/>
      <c r="RU3" s="24"/>
      <c r="RV3" s="24"/>
      <c r="RW3" s="24"/>
      <c r="RX3" s="24"/>
      <c r="RY3" s="24"/>
      <c r="RZ3" s="24"/>
      <c r="SA3" s="24"/>
      <c r="SB3" s="24"/>
      <c r="SC3" s="24"/>
      <c r="SD3" s="24"/>
      <c r="SE3" s="24"/>
      <c r="SF3" s="24"/>
      <c r="SG3" s="24"/>
      <c r="SH3" s="24"/>
      <c r="SI3" s="24"/>
      <c r="SJ3" s="24"/>
      <c r="SK3" s="24"/>
      <c r="SL3" s="24"/>
      <c r="SM3" s="24"/>
      <c r="SN3" s="24"/>
      <c r="SO3" s="24"/>
      <c r="SP3" s="24"/>
      <c r="SQ3" s="24"/>
      <c r="SR3" s="24"/>
      <c r="SS3" s="24"/>
      <c r="ST3" s="24"/>
      <c r="SU3" s="24"/>
      <c r="SV3" s="24"/>
      <c r="SW3" s="24"/>
      <c r="SX3" s="24"/>
      <c r="SY3" s="24"/>
      <c r="SZ3" s="24"/>
      <c r="TA3" s="24"/>
      <c r="TB3" s="24"/>
      <c r="TC3" s="24"/>
      <c r="TD3" s="24"/>
      <c r="TE3" s="24"/>
      <c r="TF3" s="24"/>
      <c r="TG3" s="24"/>
      <c r="TH3" s="24"/>
      <c r="TI3" s="24"/>
      <c r="TJ3" s="24"/>
      <c r="TK3" s="24"/>
      <c r="TL3" s="24"/>
      <c r="TM3" s="24"/>
      <c r="TN3" s="24"/>
      <c r="TO3" s="24"/>
      <c r="TP3" s="24"/>
      <c r="TQ3" s="24"/>
      <c r="TR3" s="24"/>
      <c r="TS3" s="24"/>
      <c r="TT3" s="24"/>
      <c r="TU3" s="24"/>
      <c r="TV3" s="24"/>
      <c r="TW3" s="24"/>
      <c r="TX3" s="24"/>
      <c r="TY3" s="24"/>
    </row>
    <row r="4" spans="1:545" ht="15" customHeight="1" x14ac:dyDescent="0.25">
      <c r="A4" s="82" t="s">
        <v>27</v>
      </c>
      <c r="B4" s="117">
        <v>3</v>
      </c>
      <c r="C4" s="117">
        <v>1</v>
      </c>
      <c r="D4" s="117">
        <v>3</v>
      </c>
      <c r="E4" s="84">
        <v>3</v>
      </c>
      <c r="F4" s="177">
        <v>0.32</v>
      </c>
      <c r="G4" s="85">
        <v>0.4</v>
      </c>
      <c r="H4" s="85">
        <v>0.1</v>
      </c>
      <c r="I4" s="183">
        <v>0.79</v>
      </c>
      <c r="J4" s="183">
        <v>0.84199999999999997</v>
      </c>
      <c r="K4" s="157"/>
      <c r="L4" s="86">
        <v>132579</v>
      </c>
      <c r="M4" s="87"/>
      <c r="N4" s="25">
        <v>38856</v>
      </c>
      <c r="O4" s="120">
        <v>3.5</v>
      </c>
      <c r="P4" s="25">
        <v>718</v>
      </c>
      <c r="Q4" s="120">
        <f t="shared" si="0"/>
        <v>3.5449999999999999</v>
      </c>
      <c r="R4" s="124">
        <f t="shared" si="1"/>
        <v>3.5249999999999999</v>
      </c>
      <c r="S4" s="128">
        <f t="shared" si="2"/>
        <v>-5.6417489421720785E-3</v>
      </c>
      <c r="T4" s="175">
        <v>0.16800000000000001</v>
      </c>
      <c r="U4" s="141">
        <f t="shared" si="3"/>
        <v>1644.3390634262007</v>
      </c>
      <c r="V4" s="52">
        <f t="shared" si="4"/>
        <v>22114</v>
      </c>
      <c r="W4" s="27"/>
      <c r="X4" s="133">
        <v>40820</v>
      </c>
      <c r="Y4" s="133">
        <v>40894</v>
      </c>
      <c r="Z4" s="133">
        <v>40912</v>
      </c>
      <c r="AA4" s="133">
        <v>40992</v>
      </c>
      <c r="AB4" s="133">
        <v>40971</v>
      </c>
      <c r="AC4" s="133">
        <v>41041</v>
      </c>
      <c r="AD4" s="104">
        <v>250</v>
      </c>
      <c r="AE4" s="88" t="s">
        <v>19</v>
      </c>
      <c r="AF4" s="189" t="s">
        <v>102</v>
      </c>
      <c r="AG4" s="189"/>
      <c r="AH4" s="189"/>
      <c r="AI4" s="189"/>
      <c r="AJ4" s="189"/>
      <c r="AK4" s="24"/>
      <c r="AL4" s="29"/>
      <c r="AM4" s="189" t="s">
        <v>102</v>
      </c>
      <c r="AN4" s="189"/>
      <c r="AO4" s="189"/>
      <c r="AP4" s="189"/>
      <c r="AQ4" s="189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  <c r="IX4" s="24"/>
      <c r="IY4" s="24"/>
      <c r="IZ4" s="24"/>
      <c r="JA4" s="24"/>
      <c r="JB4" s="24"/>
      <c r="JC4" s="24"/>
      <c r="JD4" s="24"/>
      <c r="JE4" s="24"/>
      <c r="JF4" s="24"/>
      <c r="JG4" s="24"/>
      <c r="JH4" s="24"/>
      <c r="JI4" s="24"/>
      <c r="JJ4" s="24"/>
      <c r="JK4" s="24"/>
      <c r="JL4" s="24"/>
      <c r="JM4" s="24"/>
      <c r="JN4" s="24"/>
      <c r="JO4" s="24"/>
      <c r="JP4" s="24"/>
      <c r="JQ4" s="24"/>
      <c r="JR4" s="24"/>
      <c r="JS4" s="24"/>
      <c r="JT4" s="24"/>
      <c r="JU4" s="24"/>
      <c r="JV4" s="24"/>
      <c r="JW4" s="24"/>
      <c r="JX4" s="24"/>
      <c r="JY4" s="24"/>
      <c r="JZ4" s="24"/>
      <c r="KA4" s="24"/>
      <c r="KB4" s="24"/>
      <c r="KC4" s="24"/>
      <c r="KD4" s="24"/>
      <c r="KE4" s="24"/>
      <c r="KF4" s="24"/>
      <c r="KG4" s="24"/>
      <c r="KH4" s="24"/>
      <c r="KI4" s="24"/>
      <c r="KJ4" s="24"/>
      <c r="KK4" s="24"/>
      <c r="KL4" s="24"/>
      <c r="KM4" s="24"/>
      <c r="KN4" s="24"/>
      <c r="KO4" s="24"/>
      <c r="KP4" s="24"/>
      <c r="KQ4" s="24"/>
      <c r="KR4" s="24"/>
      <c r="KS4" s="24"/>
      <c r="KT4" s="24"/>
      <c r="KU4" s="24"/>
      <c r="KV4" s="24"/>
      <c r="KW4" s="24"/>
      <c r="KX4" s="24"/>
      <c r="KY4" s="24"/>
      <c r="KZ4" s="24"/>
      <c r="LA4" s="24"/>
      <c r="LB4" s="24"/>
      <c r="LC4" s="24"/>
      <c r="LD4" s="24"/>
      <c r="LE4" s="24"/>
      <c r="LF4" s="24"/>
      <c r="LG4" s="24"/>
      <c r="LH4" s="24"/>
      <c r="LI4" s="24"/>
      <c r="LJ4" s="24"/>
      <c r="LK4" s="24"/>
      <c r="LL4" s="24"/>
      <c r="LM4" s="24"/>
      <c r="LN4" s="24"/>
      <c r="LO4" s="24"/>
      <c r="LP4" s="24"/>
      <c r="LQ4" s="24"/>
      <c r="LR4" s="24"/>
      <c r="LS4" s="24"/>
      <c r="LT4" s="24"/>
      <c r="LU4" s="24"/>
      <c r="LV4" s="24"/>
      <c r="LW4" s="24"/>
      <c r="LX4" s="24"/>
      <c r="LY4" s="24"/>
      <c r="LZ4" s="24"/>
      <c r="MA4" s="24"/>
      <c r="MB4" s="24"/>
      <c r="MC4" s="24"/>
      <c r="MD4" s="24"/>
      <c r="ME4" s="24"/>
      <c r="MF4" s="24"/>
      <c r="MG4" s="24"/>
      <c r="MH4" s="24"/>
      <c r="MI4" s="24"/>
      <c r="MJ4" s="24"/>
      <c r="MK4" s="24"/>
      <c r="ML4" s="24"/>
      <c r="MM4" s="24"/>
      <c r="MN4" s="24"/>
      <c r="MO4" s="24"/>
      <c r="MP4" s="24"/>
      <c r="MQ4" s="24"/>
      <c r="MR4" s="24"/>
      <c r="MS4" s="24"/>
      <c r="MT4" s="24"/>
      <c r="MU4" s="24"/>
      <c r="MV4" s="24"/>
      <c r="MW4" s="24"/>
      <c r="MX4" s="24"/>
      <c r="MY4" s="24"/>
      <c r="MZ4" s="24"/>
      <c r="NA4" s="24"/>
      <c r="NB4" s="24"/>
      <c r="NC4" s="24"/>
      <c r="ND4" s="24"/>
      <c r="NE4" s="24"/>
      <c r="NF4" s="24"/>
      <c r="NG4" s="24"/>
      <c r="NH4" s="24"/>
      <c r="NI4" s="24"/>
      <c r="NJ4" s="24"/>
      <c r="NK4" s="24"/>
      <c r="NL4" s="24"/>
      <c r="NM4" s="24"/>
      <c r="NN4" s="24"/>
      <c r="NO4" s="24"/>
      <c r="NP4" s="24"/>
      <c r="NQ4" s="24"/>
      <c r="NR4" s="24"/>
      <c r="NS4" s="24"/>
      <c r="NT4" s="24"/>
      <c r="NU4" s="24"/>
      <c r="NV4" s="24"/>
      <c r="NW4" s="24"/>
      <c r="NX4" s="24"/>
      <c r="NY4" s="24"/>
      <c r="NZ4" s="24"/>
      <c r="OA4" s="24"/>
      <c r="OB4" s="24"/>
      <c r="OC4" s="24"/>
      <c r="OD4" s="24"/>
      <c r="OE4" s="24"/>
      <c r="OF4" s="24"/>
      <c r="OG4" s="24"/>
      <c r="OH4" s="24"/>
      <c r="OI4" s="24"/>
      <c r="OJ4" s="24"/>
      <c r="OK4" s="24"/>
      <c r="OL4" s="24"/>
      <c r="OM4" s="24"/>
      <c r="ON4" s="24"/>
      <c r="OO4" s="24"/>
      <c r="OP4" s="24"/>
      <c r="OQ4" s="24"/>
      <c r="OR4" s="24"/>
      <c r="OS4" s="24"/>
      <c r="OT4" s="24"/>
      <c r="OU4" s="24"/>
      <c r="OV4" s="24"/>
      <c r="OW4" s="24"/>
      <c r="OX4" s="24"/>
      <c r="OY4" s="24"/>
      <c r="OZ4" s="24"/>
      <c r="PA4" s="24"/>
      <c r="PB4" s="24"/>
      <c r="PC4" s="24"/>
      <c r="PD4" s="24"/>
      <c r="PE4" s="24"/>
      <c r="PF4" s="24"/>
      <c r="PG4" s="24"/>
      <c r="PH4" s="24"/>
      <c r="PI4" s="24"/>
      <c r="PJ4" s="24"/>
      <c r="PK4" s="24"/>
      <c r="PL4" s="24"/>
      <c r="PM4" s="24"/>
      <c r="PN4" s="24"/>
      <c r="PO4" s="24"/>
      <c r="PP4" s="24"/>
      <c r="PQ4" s="24"/>
      <c r="PR4" s="24"/>
      <c r="PS4" s="24"/>
      <c r="PT4" s="24"/>
      <c r="PU4" s="24"/>
      <c r="PV4" s="24"/>
      <c r="PW4" s="24"/>
      <c r="PX4" s="24"/>
      <c r="PY4" s="24"/>
      <c r="PZ4" s="24"/>
      <c r="QA4" s="24"/>
      <c r="QB4" s="24"/>
      <c r="QC4" s="24"/>
      <c r="QD4" s="24"/>
      <c r="QE4" s="24"/>
      <c r="QF4" s="24"/>
      <c r="QG4" s="24"/>
      <c r="QH4" s="24"/>
      <c r="QI4" s="24"/>
      <c r="QJ4" s="24"/>
      <c r="QK4" s="24"/>
      <c r="QL4" s="24"/>
      <c r="QM4" s="24"/>
      <c r="QN4" s="24"/>
      <c r="QO4" s="24"/>
      <c r="QP4" s="24"/>
      <c r="QQ4" s="24"/>
      <c r="QR4" s="24"/>
      <c r="QS4" s="24"/>
      <c r="QT4" s="24"/>
      <c r="QU4" s="24"/>
      <c r="QV4" s="24"/>
      <c r="QW4" s="24"/>
      <c r="QX4" s="24"/>
      <c r="QY4" s="24"/>
      <c r="QZ4" s="24"/>
      <c r="RA4" s="24"/>
      <c r="RB4" s="24"/>
      <c r="RC4" s="24"/>
      <c r="RD4" s="24"/>
      <c r="RE4" s="24"/>
      <c r="RF4" s="24"/>
      <c r="RG4" s="24"/>
      <c r="RH4" s="24"/>
      <c r="RI4" s="24"/>
      <c r="RJ4" s="24"/>
      <c r="RK4" s="24"/>
      <c r="RL4" s="24"/>
      <c r="RM4" s="24"/>
      <c r="RN4" s="24"/>
      <c r="RO4" s="24"/>
      <c r="RP4" s="24"/>
      <c r="RQ4" s="24"/>
      <c r="RR4" s="24"/>
      <c r="RS4" s="24"/>
      <c r="RT4" s="24"/>
      <c r="RU4" s="24"/>
      <c r="RV4" s="24"/>
      <c r="RW4" s="24"/>
      <c r="RX4" s="24"/>
      <c r="RY4" s="24"/>
      <c r="RZ4" s="24"/>
      <c r="SA4" s="24"/>
      <c r="SB4" s="24"/>
      <c r="SC4" s="24"/>
      <c r="SD4" s="24"/>
      <c r="SE4" s="24"/>
      <c r="SF4" s="24"/>
      <c r="SG4" s="24"/>
      <c r="SH4" s="24"/>
      <c r="SI4" s="24"/>
      <c r="SJ4" s="24"/>
      <c r="SK4" s="24"/>
      <c r="SL4" s="24"/>
      <c r="SM4" s="24"/>
      <c r="SN4" s="24"/>
      <c r="SO4" s="24"/>
      <c r="SP4" s="24"/>
      <c r="SQ4" s="24"/>
      <c r="SR4" s="24"/>
      <c r="SS4" s="24"/>
      <c r="ST4" s="24"/>
      <c r="SU4" s="24"/>
      <c r="SV4" s="24"/>
      <c r="SW4" s="24"/>
      <c r="SX4" s="24"/>
      <c r="SY4" s="24"/>
      <c r="SZ4" s="24"/>
      <c r="TA4" s="24"/>
      <c r="TB4" s="24"/>
      <c r="TC4" s="24"/>
      <c r="TD4" s="24"/>
      <c r="TE4" s="24"/>
      <c r="TF4" s="24"/>
      <c r="TG4" s="24"/>
      <c r="TH4" s="24"/>
      <c r="TI4" s="24"/>
      <c r="TJ4" s="24"/>
      <c r="TK4" s="24"/>
      <c r="TL4" s="24"/>
      <c r="TM4" s="24"/>
      <c r="TN4" s="24"/>
      <c r="TO4" s="24"/>
      <c r="TP4" s="24"/>
      <c r="TQ4" s="24"/>
      <c r="TR4" s="24"/>
      <c r="TS4" s="24"/>
      <c r="TT4" s="24"/>
      <c r="TU4" s="24"/>
      <c r="TV4" s="24"/>
      <c r="TW4" s="24"/>
      <c r="TX4" s="24"/>
      <c r="TY4" s="24"/>
    </row>
    <row r="5" spans="1:545" s="14" customFormat="1" ht="15" customHeight="1" x14ac:dyDescent="0.25">
      <c r="A5" s="73" t="s">
        <v>4</v>
      </c>
      <c r="B5" s="74"/>
      <c r="C5" s="74">
        <v>10</v>
      </c>
      <c r="D5" s="75">
        <v>5</v>
      </c>
      <c r="E5" s="75">
        <v>4</v>
      </c>
      <c r="F5" s="178">
        <v>0.35</v>
      </c>
      <c r="G5" s="76">
        <v>0.14000000000000001</v>
      </c>
      <c r="H5" s="76">
        <v>0.11</v>
      </c>
      <c r="I5" s="182">
        <v>0.8</v>
      </c>
      <c r="J5" s="182">
        <v>0.86499999999999999</v>
      </c>
      <c r="K5" s="156"/>
      <c r="L5" s="78">
        <v>123996</v>
      </c>
      <c r="M5" s="79"/>
      <c r="N5" s="77">
        <v>53292</v>
      </c>
      <c r="O5" s="119">
        <v>3.52</v>
      </c>
      <c r="P5" s="77">
        <v>714</v>
      </c>
      <c r="Q5" s="119">
        <f t="shared" si="0"/>
        <v>3.5449999999999999</v>
      </c>
      <c r="R5" s="123">
        <f t="shared" si="1"/>
        <v>3.5249999999999999</v>
      </c>
      <c r="S5" s="127">
        <f t="shared" si="2"/>
        <v>-5.6417489421720785E-3</v>
      </c>
      <c r="T5" s="174">
        <v>0.19900000000000001</v>
      </c>
      <c r="U5" s="140">
        <f t="shared" si="3"/>
        <v>1218.75</v>
      </c>
      <c r="V5" s="112">
        <f t="shared" si="4"/>
        <v>15198</v>
      </c>
      <c r="W5" s="27"/>
      <c r="X5" s="132">
        <v>40810</v>
      </c>
      <c r="Y5" s="132">
        <v>40897</v>
      </c>
      <c r="Z5" s="132">
        <v>40892</v>
      </c>
      <c r="AA5" s="132">
        <v>40996</v>
      </c>
      <c r="AB5" s="132">
        <v>40992</v>
      </c>
      <c r="AC5" s="132">
        <v>41045</v>
      </c>
      <c r="AD5" s="103">
        <v>250</v>
      </c>
      <c r="AE5" s="80" t="s">
        <v>19</v>
      </c>
      <c r="AF5" s="188" t="s">
        <v>122</v>
      </c>
      <c r="AG5" s="188"/>
      <c r="AH5" s="188"/>
      <c r="AI5" s="188"/>
      <c r="AJ5" s="188"/>
      <c r="AK5" s="81"/>
      <c r="AL5" s="29"/>
      <c r="AM5" s="188" t="s">
        <v>122</v>
      </c>
      <c r="AN5" s="188"/>
      <c r="AO5" s="188"/>
      <c r="AP5" s="188"/>
      <c r="AQ5" s="188"/>
      <c r="AR5" s="81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4"/>
      <c r="IM5" s="24"/>
      <c r="IN5" s="24"/>
      <c r="IO5" s="24"/>
      <c r="IP5" s="24"/>
      <c r="IQ5" s="24"/>
      <c r="IR5" s="24"/>
      <c r="IS5" s="24"/>
      <c r="IT5" s="24"/>
      <c r="IU5" s="24"/>
      <c r="IV5" s="24"/>
      <c r="IW5" s="24"/>
      <c r="IX5" s="24"/>
      <c r="IY5" s="24"/>
      <c r="IZ5" s="24"/>
      <c r="JA5" s="24"/>
      <c r="JB5" s="24"/>
      <c r="JC5" s="24"/>
      <c r="JD5" s="24"/>
      <c r="JE5" s="24"/>
      <c r="JF5" s="24"/>
      <c r="JG5" s="24"/>
      <c r="JH5" s="24"/>
      <c r="JI5" s="24"/>
      <c r="JJ5" s="24"/>
      <c r="JK5" s="24"/>
      <c r="JL5" s="24"/>
      <c r="JM5" s="24"/>
      <c r="JN5" s="24"/>
      <c r="JO5" s="24"/>
      <c r="JP5" s="24"/>
      <c r="JQ5" s="24"/>
      <c r="JR5" s="24"/>
      <c r="JS5" s="24"/>
      <c r="JT5" s="24"/>
      <c r="JU5" s="24"/>
      <c r="JV5" s="24"/>
      <c r="JW5" s="24"/>
      <c r="JX5" s="24"/>
      <c r="JY5" s="24"/>
      <c r="JZ5" s="24"/>
      <c r="KA5" s="24"/>
      <c r="KB5" s="24"/>
      <c r="KC5" s="24"/>
      <c r="KD5" s="24"/>
      <c r="KE5" s="24"/>
      <c r="KF5" s="24"/>
      <c r="KG5" s="24"/>
      <c r="KH5" s="24"/>
      <c r="KI5" s="24"/>
      <c r="KJ5" s="24"/>
      <c r="KK5" s="24"/>
      <c r="KL5" s="24"/>
      <c r="KM5" s="24"/>
      <c r="KN5" s="24"/>
      <c r="KO5" s="24"/>
      <c r="KP5" s="24"/>
      <c r="KQ5" s="24"/>
      <c r="KR5" s="24"/>
      <c r="KS5" s="24"/>
      <c r="KT5" s="24"/>
      <c r="KU5" s="24"/>
      <c r="KV5" s="24"/>
      <c r="KW5" s="24"/>
      <c r="KX5" s="24"/>
      <c r="KY5" s="24"/>
      <c r="KZ5" s="24"/>
      <c r="LA5" s="24"/>
      <c r="LB5" s="24"/>
      <c r="LC5" s="24"/>
      <c r="LD5" s="24"/>
      <c r="LE5" s="24"/>
      <c r="LF5" s="24"/>
      <c r="LG5" s="24"/>
      <c r="LH5" s="24"/>
      <c r="LI5" s="24"/>
      <c r="LJ5" s="24"/>
      <c r="LK5" s="24"/>
      <c r="LL5" s="24"/>
      <c r="LM5" s="24"/>
      <c r="LN5" s="24"/>
      <c r="LO5" s="24"/>
      <c r="LP5" s="24"/>
      <c r="LQ5" s="24"/>
      <c r="LR5" s="24"/>
      <c r="LS5" s="24"/>
      <c r="LT5" s="24"/>
      <c r="LU5" s="24"/>
      <c r="LV5" s="24"/>
      <c r="LW5" s="24"/>
      <c r="LX5" s="24"/>
      <c r="LY5" s="24"/>
      <c r="LZ5" s="24"/>
      <c r="MA5" s="24"/>
      <c r="MB5" s="24"/>
      <c r="MC5" s="24"/>
      <c r="MD5" s="24"/>
      <c r="ME5" s="24"/>
      <c r="MF5" s="24"/>
      <c r="MG5" s="24"/>
      <c r="MH5" s="24"/>
      <c r="MI5" s="24"/>
      <c r="MJ5" s="24"/>
      <c r="MK5" s="24"/>
      <c r="ML5" s="24"/>
      <c r="MM5" s="24"/>
      <c r="MN5" s="24"/>
      <c r="MO5" s="24"/>
      <c r="MP5" s="24"/>
      <c r="MQ5" s="24"/>
      <c r="MR5" s="24"/>
      <c r="MS5" s="24"/>
      <c r="MT5" s="24"/>
      <c r="MU5" s="24"/>
      <c r="MV5" s="24"/>
      <c r="MW5" s="24"/>
      <c r="MX5" s="24"/>
      <c r="MY5" s="24"/>
      <c r="MZ5" s="24"/>
      <c r="NA5" s="24"/>
      <c r="NB5" s="24"/>
      <c r="NC5" s="24"/>
      <c r="ND5" s="24"/>
      <c r="NE5" s="24"/>
      <c r="NF5" s="24"/>
      <c r="NG5" s="24"/>
      <c r="NH5" s="24"/>
      <c r="NI5" s="24"/>
      <c r="NJ5" s="24"/>
      <c r="NK5" s="24"/>
      <c r="NL5" s="24"/>
      <c r="NM5" s="24"/>
      <c r="NN5" s="24"/>
      <c r="NO5" s="24"/>
      <c r="NP5" s="24"/>
      <c r="NQ5" s="24"/>
      <c r="NR5" s="24"/>
      <c r="NS5" s="24"/>
      <c r="NT5" s="24"/>
      <c r="NU5" s="24"/>
      <c r="NV5" s="24"/>
      <c r="NW5" s="24"/>
      <c r="NX5" s="24"/>
      <c r="NY5" s="24"/>
      <c r="NZ5" s="24"/>
      <c r="OA5" s="24"/>
      <c r="OB5" s="24"/>
      <c r="OC5" s="24"/>
      <c r="OD5" s="24"/>
      <c r="OE5" s="24"/>
      <c r="OF5" s="24"/>
      <c r="OG5" s="24"/>
      <c r="OH5" s="24"/>
      <c r="OI5" s="24"/>
      <c r="OJ5" s="24"/>
      <c r="OK5" s="24"/>
      <c r="OL5" s="24"/>
      <c r="OM5" s="24"/>
      <c r="ON5" s="24"/>
      <c r="OO5" s="24"/>
      <c r="OP5" s="24"/>
      <c r="OQ5" s="24"/>
      <c r="OR5" s="24"/>
      <c r="OS5" s="24"/>
      <c r="OT5" s="24"/>
      <c r="OU5" s="24"/>
      <c r="OV5" s="24"/>
      <c r="OW5" s="24"/>
      <c r="OX5" s="24"/>
      <c r="OY5" s="24"/>
      <c r="OZ5" s="24"/>
      <c r="PA5" s="24"/>
      <c r="PB5" s="24"/>
      <c r="PC5" s="24"/>
      <c r="PD5" s="24"/>
      <c r="PE5" s="24"/>
      <c r="PF5" s="24"/>
      <c r="PG5" s="24"/>
      <c r="PH5" s="24"/>
      <c r="PI5" s="24"/>
      <c r="PJ5" s="24"/>
      <c r="PK5" s="24"/>
      <c r="PL5" s="24"/>
      <c r="PM5" s="24"/>
      <c r="PN5" s="24"/>
      <c r="PO5" s="24"/>
      <c r="PP5" s="24"/>
      <c r="PQ5" s="24"/>
      <c r="PR5" s="24"/>
      <c r="PS5" s="24"/>
      <c r="PT5" s="24"/>
      <c r="PU5" s="24"/>
      <c r="PV5" s="24"/>
      <c r="PW5" s="24"/>
      <c r="PX5" s="24"/>
      <c r="PY5" s="24"/>
      <c r="PZ5" s="24"/>
      <c r="QA5" s="24"/>
      <c r="QB5" s="24"/>
      <c r="QC5" s="24"/>
      <c r="QD5" s="24"/>
      <c r="QE5" s="24"/>
      <c r="QF5" s="24"/>
      <c r="QG5" s="24"/>
      <c r="QH5" s="24"/>
      <c r="QI5" s="24"/>
      <c r="QJ5" s="24"/>
      <c r="QK5" s="24"/>
      <c r="QL5" s="24"/>
      <c r="QM5" s="24"/>
      <c r="QN5" s="24"/>
      <c r="QO5" s="24"/>
      <c r="QP5" s="24"/>
      <c r="QQ5" s="24"/>
      <c r="QR5" s="24"/>
      <c r="QS5" s="24"/>
      <c r="QT5" s="24"/>
      <c r="QU5" s="24"/>
      <c r="QV5" s="24"/>
      <c r="QW5" s="24"/>
      <c r="QX5" s="24"/>
      <c r="QY5" s="24"/>
      <c r="QZ5" s="24"/>
      <c r="RA5" s="24"/>
      <c r="RB5" s="24"/>
      <c r="RC5" s="24"/>
      <c r="RD5" s="24"/>
      <c r="RE5" s="24"/>
      <c r="RF5" s="24"/>
      <c r="RG5" s="24"/>
      <c r="RH5" s="24"/>
      <c r="RI5" s="24"/>
      <c r="RJ5" s="24"/>
      <c r="RK5" s="24"/>
      <c r="RL5" s="24"/>
      <c r="RM5" s="24"/>
      <c r="RN5" s="24"/>
      <c r="RO5" s="24"/>
      <c r="RP5" s="24"/>
      <c r="RQ5" s="24"/>
      <c r="RR5" s="24"/>
      <c r="RS5" s="24"/>
      <c r="RT5" s="24"/>
      <c r="RU5" s="24"/>
      <c r="RV5" s="24"/>
      <c r="RW5" s="24"/>
      <c r="RX5" s="24"/>
      <c r="RY5" s="24"/>
      <c r="RZ5" s="24"/>
      <c r="SA5" s="24"/>
      <c r="SB5" s="24"/>
      <c r="SC5" s="24"/>
      <c r="SD5" s="24"/>
      <c r="SE5" s="24"/>
      <c r="SF5" s="24"/>
      <c r="SG5" s="24"/>
      <c r="SH5" s="24"/>
      <c r="SI5" s="24"/>
      <c r="SJ5" s="24"/>
      <c r="SK5" s="24"/>
      <c r="SL5" s="24"/>
      <c r="SM5" s="24"/>
      <c r="SN5" s="24"/>
      <c r="SO5" s="24"/>
      <c r="SP5" s="24"/>
      <c r="SQ5" s="24"/>
      <c r="SR5" s="24"/>
      <c r="SS5" s="24"/>
      <c r="ST5" s="24"/>
      <c r="SU5" s="24"/>
      <c r="SV5" s="24"/>
      <c r="SW5" s="24"/>
      <c r="SX5" s="24"/>
      <c r="SY5" s="24"/>
      <c r="SZ5" s="24"/>
      <c r="TA5" s="24"/>
      <c r="TB5" s="24"/>
      <c r="TC5" s="24"/>
      <c r="TD5" s="24"/>
      <c r="TE5" s="24"/>
      <c r="TF5" s="24"/>
      <c r="TG5" s="24"/>
      <c r="TH5" s="24"/>
      <c r="TI5" s="24"/>
      <c r="TJ5" s="24"/>
      <c r="TK5" s="24"/>
      <c r="TL5" s="24"/>
      <c r="TM5" s="24"/>
      <c r="TN5" s="24"/>
      <c r="TO5" s="24"/>
      <c r="TP5" s="24"/>
      <c r="TQ5" s="24"/>
      <c r="TR5" s="24"/>
      <c r="TS5" s="24"/>
      <c r="TT5" s="24"/>
      <c r="TU5" s="24"/>
      <c r="TV5" s="24"/>
      <c r="TW5" s="24"/>
      <c r="TX5" s="24"/>
      <c r="TY5" s="24"/>
    </row>
    <row r="6" spans="1:545" s="14" customFormat="1" ht="15" customHeight="1" x14ac:dyDescent="0.25">
      <c r="A6" s="82" t="s">
        <v>123</v>
      </c>
      <c r="B6" s="83"/>
      <c r="C6" s="83">
        <v>10</v>
      </c>
      <c r="D6" s="24">
        <v>1</v>
      </c>
      <c r="E6" s="84"/>
      <c r="F6" s="169">
        <v>0.35</v>
      </c>
      <c r="G6" s="85">
        <v>0.14000000000000001</v>
      </c>
      <c r="H6" s="85">
        <v>0.11</v>
      </c>
      <c r="I6" s="183">
        <v>0.8</v>
      </c>
      <c r="J6" s="183">
        <v>0.86499999999999999</v>
      </c>
      <c r="K6" s="157"/>
      <c r="L6" s="86">
        <v>123996</v>
      </c>
      <c r="M6" s="87"/>
      <c r="N6" s="25">
        <v>53292</v>
      </c>
      <c r="O6" s="120">
        <v>3.45</v>
      </c>
      <c r="P6" s="25">
        <v>690</v>
      </c>
      <c r="Q6" s="120">
        <f t="shared" si="0"/>
        <v>3.45</v>
      </c>
      <c r="R6" s="124">
        <f t="shared" si="1"/>
        <v>3.5249999999999999</v>
      </c>
      <c r="S6" s="128">
        <f t="shared" si="2"/>
        <v>2.1739130434782532E-2</v>
      </c>
      <c r="T6" s="175">
        <v>0.47599999999999998</v>
      </c>
      <c r="U6" s="141">
        <f t="shared" si="3"/>
        <v>1089.2531876138435</v>
      </c>
      <c r="V6" s="52">
        <f t="shared" si="4"/>
        <v>15198</v>
      </c>
      <c r="W6" s="27"/>
      <c r="X6" s="133">
        <v>40977</v>
      </c>
      <c r="Y6" s="133" t="s">
        <v>150</v>
      </c>
      <c r="Z6" s="133"/>
      <c r="AA6" s="133"/>
      <c r="AB6" s="133"/>
      <c r="AC6" s="133"/>
      <c r="AD6" s="104">
        <v>185</v>
      </c>
      <c r="AE6" s="88" t="s">
        <v>17</v>
      </c>
      <c r="AF6" s="189" t="s">
        <v>124</v>
      </c>
      <c r="AG6" s="189"/>
      <c r="AH6" s="189"/>
      <c r="AI6" s="189"/>
      <c r="AJ6" s="189"/>
      <c r="AK6" s="24"/>
      <c r="AL6" s="29"/>
      <c r="AM6" s="189" t="s">
        <v>148</v>
      </c>
      <c r="AN6" s="189"/>
      <c r="AO6" s="189"/>
      <c r="AP6" s="189"/>
      <c r="AQ6" s="189"/>
      <c r="AR6" s="24" t="s">
        <v>149</v>
      </c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  <c r="IV6" s="24"/>
      <c r="IW6" s="24"/>
      <c r="IX6" s="24"/>
      <c r="IY6" s="24"/>
      <c r="IZ6" s="24"/>
      <c r="JA6" s="24"/>
      <c r="JB6" s="24"/>
      <c r="JC6" s="24"/>
      <c r="JD6" s="24"/>
      <c r="JE6" s="24"/>
      <c r="JF6" s="24"/>
      <c r="JG6" s="24"/>
      <c r="JH6" s="24"/>
      <c r="JI6" s="24"/>
      <c r="JJ6" s="24"/>
      <c r="JK6" s="24"/>
      <c r="JL6" s="24"/>
      <c r="JM6" s="24"/>
      <c r="JN6" s="24"/>
      <c r="JO6" s="24"/>
      <c r="JP6" s="24"/>
      <c r="JQ6" s="24"/>
      <c r="JR6" s="24"/>
      <c r="JS6" s="24"/>
      <c r="JT6" s="24"/>
      <c r="JU6" s="24"/>
      <c r="JV6" s="24"/>
      <c r="JW6" s="24"/>
      <c r="JX6" s="24"/>
      <c r="JY6" s="24"/>
      <c r="JZ6" s="24"/>
      <c r="KA6" s="24"/>
      <c r="KB6" s="24"/>
      <c r="KC6" s="24"/>
      <c r="KD6" s="24"/>
      <c r="KE6" s="24"/>
      <c r="KF6" s="24"/>
      <c r="KG6" s="24"/>
      <c r="KH6" s="24"/>
      <c r="KI6" s="24"/>
      <c r="KJ6" s="24"/>
      <c r="KK6" s="24"/>
      <c r="KL6" s="24"/>
      <c r="KM6" s="24"/>
      <c r="KN6" s="24"/>
      <c r="KO6" s="24"/>
      <c r="KP6" s="24"/>
      <c r="KQ6" s="24"/>
      <c r="KR6" s="24"/>
      <c r="KS6" s="24"/>
      <c r="KT6" s="24"/>
      <c r="KU6" s="24"/>
      <c r="KV6" s="24"/>
      <c r="KW6" s="24"/>
      <c r="KX6" s="24"/>
      <c r="KY6" s="24"/>
      <c r="KZ6" s="24"/>
      <c r="LA6" s="24"/>
      <c r="LB6" s="24"/>
      <c r="LC6" s="24"/>
      <c r="LD6" s="24"/>
      <c r="LE6" s="24"/>
      <c r="LF6" s="24"/>
      <c r="LG6" s="24"/>
      <c r="LH6" s="24"/>
      <c r="LI6" s="24"/>
      <c r="LJ6" s="24"/>
      <c r="LK6" s="24"/>
      <c r="LL6" s="24"/>
      <c r="LM6" s="24"/>
      <c r="LN6" s="24"/>
      <c r="LO6" s="24"/>
      <c r="LP6" s="24"/>
      <c r="LQ6" s="24"/>
      <c r="LR6" s="24"/>
      <c r="LS6" s="24"/>
      <c r="LT6" s="24"/>
      <c r="LU6" s="24"/>
      <c r="LV6" s="24"/>
      <c r="LW6" s="24"/>
      <c r="LX6" s="24"/>
      <c r="LY6" s="24"/>
      <c r="LZ6" s="24"/>
      <c r="MA6" s="24"/>
      <c r="MB6" s="24"/>
      <c r="MC6" s="24"/>
      <c r="MD6" s="24"/>
      <c r="ME6" s="24"/>
      <c r="MF6" s="24"/>
      <c r="MG6" s="24"/>
      <c r="MH6" s="24"/>
      <c r="MI6" s="24"/>
      <c r="MJ6" s="24"/>
      <c r="MK6" s="24"/>
      <c r="ML6" s="24"/>
      <c r="MM6" s="24"/>
      <c r="MN6" s="24"/>
      <c r="MO6" s="24"/>
      <c r="MP6" s="24"/>
      <c r="MQ6" s="24"/>
      <c r="MR6" s="24"/>
      <c r="MS6" s="24"/>
      <c r="MT6" s="24"/>
      <c r="MU6" s="24"/>
      <c r="MV6" s="24"/>
      <c r="MW6" s="24"/>
      <c r="MX6" s="24"/>
      <c r="MY6" s="24"/>
      <c r="MZ6" s="24"/>
      <c r="NA6" s="24"/>
      <c r="NB6" s="24"/>
      <c r="NC6" s="24"/>
      <c r="ND6" s="24"/>
      <c r="NE6" s="24"/>
      <c r="NF6" s="24"/>
      <c r="NG6" s="24"/>
      <c r="NH6" s="24"/>
      <c r="NI6" s="24"/>
      <c r="NJ6" s="24"/>
      <c r="NK6" s="24"/>
      <c r="NL6" s="24"/>
      <c r="NM6" s="24"/>
      <c r="NN6" s="24"/>
      <c r="NO6" s="24"/>
      <c r="NP6" s="24"/>
      <c r="NQ6" s="24"/>
      <c r="NR6" s="24"/>
      <c r="NS6" s="24"/>
      <c r="NT6" s="24"/>
      <c r="NU6" s="24"/>
      <c r="NV6" s="24"/>
      <c r="NW6" s="24"/>
      <c r="NX6" s="24"/>
      <c r="NY6" s="24"/>
      <c r="NZ6" s="24"/>
      <c r="OA6" s="24"/>
      <c r="OB6" s="24"/>
      <c r="OC6" s="24"/>
      <c r="OD6" s="24"/>
      <c r="OE6" s="24"/>
      <c r="OF6" s="24"/>
      <c r="OG6" s="24"/>
      <c r="OH6" s="24"/>
      <c r="OI6" s="24"/>
      <c r="OJ6" s="24"/>
      <c r="OK6" s="24"/>
      <c r="OL6" s="24"/>
      <c r="OM6" s="24"/>
      <c r="ON6" s="24"/>
      <c r="OO6" s="24"/>
      <c r="OP6" s="24"/>
      <c r="OQ6" s="24"/>
      <c r="OR6" s="24"/>
      <c r="OS6" s="24"/>
      <c r="OT6" s="24"/>
      <c r="OU6" s="24"/>
      <c r="OV6" s="24"/>
      <c r="OW6" s="24"/>
      <c r="OX6" s="24"/>
      <c r="OY6" s="24"/>
      <c r="OZ6" s="24"/>
      <c r="PA6" s="24"/>
      <c r="PB6" s="24"/>
      <c r="PC6" s="24"/>
      <c r="PD6" s="24"/>
      <c r="PE6" s="24"/>
      <c r="PF6" s="24"/>
      <c r="PG6" s="24"/>
      <c r="PH6" s="24"/>
      <c r="PI6" s="24"/>
      <c r="PJ6" s="24"/>
      <c r="PK6" s="24"/>
      <c r="PL6" s="24"/>
      <c r="PM6" s="24"/>
      <c r="PN6" s="24"/>
      <c r="PO6" s="24"/>
      <c r="PP6" s="24"/>
      <c r="PQ6" s="24"/>
      <c r="PR6" s="24"/>
      <c r="PS6" s="24"/>
      <c r="PT6" s="24"/>
      <c r="PU6" s="24"/>
      <c r="PV6" s="24"/>
      <c r="PW6" s="24"/>
      <c r="PX6" s="24"/>
      <c r="PY6" s="24"/>
      <c r="PZ6" s="24"/>
      <c r="QA6" s="24"/>
      <c r="QB6" s="24"/>
      <c r="QC6" s="24"/>
      <c r="QD6" s="24"/>
      <c r="QE6" s="24"/>
      <c r="QF6" s="24"/>
      <c r="QG6" s="24"/>
      <c r="QH6" s="24"/>
      <c r="QI6" s="24"/>
      <c r="QJ6" s="24"/>
      <c r="QK6" s="24"/>
      <c r="QL6" s="24"/>
      <c r="QM6" s="24"/>
      <c r="QN6" s="24"/>
      <c r="QO6" s="24"/>
      <c r="QP6" s="24"/>
      <c r="QQ6" s="24"/>
      <c r="QR6" s="24"/>
      <c r="QS6" s="24"/>
      <c r="QT6" s="24"/>
      <c r="QU6" s="24"/>
      <c r="QV6" s="24"/>
      <c r="QW6" s="24"/>
      <c r="QX6" s="24"/>
      <c r="QY6" s="24"/>
      <c r="QZ6" s="24"/>
      <c r="RA6" s="24"/>
      <c r="RB6" s="24"/>
      <c r="RC6" s="24"/>
      <c r="RD6" s="24"/>
      <c r="RE6" s="24"/>
      <c r="RF6" s="24"/>
      <c r="RG6" s="24"/>
      <c r="RH6" s="24"/>
      <c r="RI6" s="24"/>
      <c r="RJ6" s="24"/>
      <c r="RK6" s="24"/>
      <c r="RL6" s="24"/>
      <c r="RM6" s="24"/>
      <c r="RN6" s="24"/>
      <c r="RO6" s="24"/>
      <c r="RP6" s="24"/>
      <c r="RQ6" s="24"/>
      <c r="RR6" s="24"/>
      <c r="RS6" s="24"/>
      <c r="RT6" s="24"/>
      <c r="RU6" s="24"/>
      <c r="RV6" s="24"/>
      <c r="RW6" s="24"/>
      <c r="RX6" s="24"/>
      <c r="RY6" s="24"/>
      <c r="RZ6" s="24"/>
      <c r="SA6" s="24"/>
      <c r="SB6" s="24"/>
      <c r="SC6" s="24"/>
      <c r="SD6" s="24"/>
      <c r="SE6" s="24"/>
      <c r="SF6" s="24"/>
      <c r="SG6" s="24"/>
      <c r="SH6" s="24"/>
      <c r="SI6" s="24"/>
      <c r="SJ6" s="24"/>
      <c r="SK6" s="24"/>
      <c r="SL6" s="24"/>
      <c r="SM6" s="24"/>
      <c r="SN6" s="24"/>
      <c r="SO6" s="24"/>
      <c r="SP6" s="24"/>
      <c r="SQ6" s="24"/>
      <c r="SR6" s="24"/>
      <c r="SS6" s="24"/>
      <c r="ST6" s="24"/>
      <c r="SU6" s="24"/>
      <c r="SV6" s="24"/>
      <c r="SW6" s="24"/>
      <c r="SX6" s="24"/>
      <c r="SY6" s="24"/>
      <c r="SZ6" s="24"/>
      <c r="TA6" s="24"/>
      <c r="TB6" s="24"/>
      <c r="TC6" s="24"/>
      <c r="TD6" s="24"/>
      <c r="TE6" s="24"/>
      <c r="TF6" s="24"/>
      <c r="TG6" s="24"/>
      <c r="TH6" s="24"/>
      <c r="TI6" s="24"/>
      <c r="TJ6" s="24"/>
      <c r="TK6" s="24"/>
      <c r="TL6" s="24"/>
      <c r="TM6" s="24"/>
      <c r="TN6" s="24"/>
      <c r="TO6" s="24"/>
      <c r="TP6" s="24"/>
      <c r="TQ6" s="24"/>
      <c r="TR6" s="24"/>
      <c r="TS6" s="24"/>
      <c r="TT6" s="24"/>
      <c r="TU6" s="24"/>
      <c r="TV6" s="24"/>
      <c r="TW6" s="24"/>
      <c r="TX6" s="24"/>
      <c r="TY6" s="24"/>
    </row>
    <row r="7" spans="1:545" ht="15" customHeight="1" x14ac:dyDescent="0.25">
      <c r="A7" s="73" t="s">
        <v>5</v>
      </c>
      <c r="B7" s="74">
        <v>11</v>
      </c>
      <c r="C7" s="74">
        <v>2</v>
      </c>
      <c r="D7" s="75">
        <v>5</v>
      </c>
      <c r="E7" s="75">
        <v>1</v>
      </c>
      <c r="F7" s="178">
        <v>0.27</v>
      </c>
      <c r="G7" s="76">
        <v>0.46</v>
      </c>
      <c r="H7" s="76">
        <v>0.1</v>
      </c>
      <c r="I7" s="182">
        <v>0.82</v>
      </c>
      <c r="J7" s="182">
        <v>0.88600000000000001</v>
      </c>
      <c r="K7" s="156"/>
      <c r="L7" s="78">
        <v>126779</v>
      </c>
      <c r="M7" s="79"/>
      <c r="N7" s="77">
        <v>43795</v>
      </c>
      <c r="O7" s="119">
        <v>3.52</v>
      </c>
      <c r="P7" s="77">
        <v>715</v>
      </c>
      <c r="Q7" s="119">
        <f t="shared" si="0"/>
        <v>3.5475000000000003</v>
      </c>
      <c r="R7" s="123">
        <f t="shared" si="1"/>
        <v>3.5249999999999999</v>
      </c>
      <c r="S7" s="127">
        <f t="shared" si="2"/>
        <v>-6.3424947145878522E-3</v>
      </c>
      <c r="T7" s="174">
        <v>0.223</v>
      </c>
      <c r="U7" s="140">
        <f t="shared" si="3"/>
        <v>1847.0688190314361</v>
      </c>
      <c r="V7" s="112">
        <f t="shared" si="4"/>
        <v>16388</v>
      </c>
      <c r="W7" s="27"/>
      <c r="X7" s="132">
        <v>40829</v>
      </c>
      <c r="Y7" s="132">
        <v>41258</v>
      </c>
      <c r="Z7" s="132">
        <v>40913</v>
      </c>
      <c r="AA7" s="132">
        <v>40618</v>
      </c>
      <c r="AB7" s="132">
        <v>40981</v>
      </c>
      <c r="AC7" s="132">
        <v>41047</v>
      </c>
      <c r="AD7" s="103">
        <v>200</v>
      </c>
      <c r="AE7" s="80" t="s">
        <v>19</v>
      </c>
      <c r="AF7" s="188" t="s">
        <v>103</v>
      </c>
      <c r="AG7" s="188"/>
      <c r="AH7" s="188"/>
      <c r="AI7" s="188"/>
      <c r="AJ7" s="188"/>
      <c r="AK7" s="81"/>
      <c r="AL7" s="29"/>
      <c r="AM7" s="188" t="s">
        <v>146</v>
      </c>
      <c r="AN7" s="188"/>
      <c r="AO7" s="188"/>
      <c r="AP7" s="188"/>
      <c r="AQ7" s="188"/>
      <c r="AR7" s="81" t="s">
        <v>5</v>
      </c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  <c r="KS7" s="24"/>
      <c r="KT7" s="24"/>
      <c r="KU7" s="24"/>
      <c r="KV7" s="24"/>
      <c r="KW7" s="24"/>
      <c r="KX7" s="24"/>
      <c r="KY7" s="24"/>
      <c r="KZ7" s="24"/>
      <c r="LA7" s="24"/>
      <c r="LB7" s="24"/>
      <c r="LC7" s="24"/>
      <c r="LD7" s="24"/>
      <c r="LE7" s="24"/>
      <c r="LF7" s="24"/>
      <c r="LG7" s="24"/>
      <c r="LH7" s="24"/>
      <c r="LI7" s="24"/>
      <c r="LJ7" s="24"/>
      <c r="LK7" s="24"/>
      <c r="LL7" s="24"/>
      <c r="LM7" s="24"/>
      <c r="LN7" s="24"/>
      <c r="LO7" s="24"/>
      <c r="LP7" s="24"/>
      <c r="LQ7" s="24"/>
      <c r="LR7" s="24"/>
      <c r="LS7" s="24"/>
      <c r="LT7" s="24"/>
      <c r="LU7" s="24"/>
      <c r="LV7" s="24"/>
      <c r="LW7" s="24"/>
      <c r="LX7" s="24"/>
      <c r="LY7" s="24"/>
      <c r="LZ7" s="24"/>
      <c r="MA7" s="24"/>
      <c r="MB7" s="24"/>
      <c r="MC7" s="24"/>
      <c r="MD7" s="24"/>
      <c r="ME7" s="24"/>
      <c r="MF7" s="24"/>
      <c r="MG7" s="24"/>
      <c r="MH7" s="24"/>
      <c r="MI7" s="24"/>
      <c r="MJ7" s="24"/>
      <c r="MK7" s="24"/>
      <c r="ML7" s="24"/>
      <c r="MM7" s="24"/>
      <c r="MN7" s="24"/>
      <c r="MO7" s="24"/>
      <c r="MP7" s="24"/>
      <c r="MQ7" s="24"/>
      <c r="MR7" s="24"/>
      <c r="MS7" s="24"/>
      <c r="MT7" s="24"/>
      <c r="MU7" s="24"/>
      <c r="MV7" s="24"/>
      <c r="MW7" s="24"/>
      <c r="MX7" s="24"/>
      <c r="MY7" s="24"/>
      <c r="MZ7" s="24"/>
      <c r="NA7" s="24"/>
      <c r="NB7" s="24"/>
      <c r="NC7" s="24"/>
      <c r="ND7" s="24"/>
      <c r="NE7" s="24"/>
      <c r="NF7" s="24"/>
      <c r="NG7" s="24"/>
      <c r="NH7" s="24"/>
      <c r="NI7" s="24"/>
      <c r="NJ7" s="24"/>
      <c r="NK7" s="24"/>
      <c r="NL7" s="24"/>
      <c r="NM7" s="24"/>
      <c r="NN7" s="24"/>
      <c r="NO7" s="24"/>
      <c r="NP7" s="24"/>
      <c r="NQ7" s="24"/>
      <c r="NR7" s="24"/>
      <c r="NS7" s="24"/>
      <c r="NT7" s="24"/>
      <c r="NU7" s="24"/>
      <c r="NV7" s="24"/>
      <c r="NW7" s="24"/>
      <c r="NX7" s="24"/>
      <c r="NY7" s="24"/>
      <c r="NZ7" s="24"/>
      <c r="OA7" s="24"/>
      <c r="OB7" s="24"/>
      <c r="OC7" s="24"/>
      <c r="OD7" s="24"/>
      <c r="OE7" s="24"/>
      <c r="OF7" s="24"/>
      <c r="OG7" s="24"/>
      <c r="OH7" s="24"/>
      <c r="OI7" s="24"/>
      <c r="OJ7" s="24"/>
      <c r="OK7" s="24"/>
      <c r="OL7" s="24"/>
      <c r="OM7" s="24"/>
      <c r="ON7" s="24"/>
      <c r="OO7" s="24"/>
      <c r="OP7" s="24"/>
      <c r="OQ7" s="24"/>
      <c r="OR7" s="24"/>
      <c r="OS7" s="24"/>
      <c r="OT7" s="24"/>
      <c r="OU7" s="24"/>
      <c r="OV7" s="24"/>
      <c r="OW7" s="24"/>
      <c r="OX7" s="24"/>
      <c r="OY7" s="24"/>
      <c r="OZ7" s="24"/>
      <c r="PA7" s="24"/>
      <c r="PB7" s="24"/>
      <c r="PC7" s="24"/>
      <c r="PD7" s="24"/>
      <c r="PE7" s="24"/>
      <c r="PF7" s="24"/>
      <c r="PG7" s="24"/>
      <c r="PH7" s="24"/>
      <c r="PI7" s="24"/>
      <c r="PJ7" s="24"/>
      <c r="PK7" s="24"/>
      <c r="PL7" s="24"/>
      <c r="PM7" s="24"/>
      <c r="PN7" s="24"/>
      <c r="PO7" s="24"/>
      <c r="PP7" s="24"/>
      <c r="PQ7" s="24"/>
      <c r="PR7" s="24"/>
      <c r="PS7" s="24"/>
      <c r="PT7" s="24"/>
      <c r="PU7" s="24"/>
      <c r="PV7" s="24"/>
      <c r="PW7" s="24"/>
      <c r="PX7" s="24"/>
      <c r="PY7" s="24"/>
      <c r="PZ7" s="24"/>
      <c r="QA7" s="24"/>
      <c r="QB7" s="24"/>
      <c r="QC7" s="24"/>
      <c r="QD7" s="24"/>
      <c r="QE7" s="24"/>
      <c r="QF7" s="24"/>
      <c r="QG7" s="24"/>
      <c r="QH7" s="24"/>
      <c r="QI7" s="24"/>
      <c r="QJ7" s="24"/>
      <c r="QK7" s="24"/>
      <c r="QL7" s="24"/>
      <c r="QM7" s="24"/>
      <c r="QN7" s="24"/>
      <c r="QO7" s="24"/>
      <c r="QP7" s="24"/>
      <c r="QQ7" s="24"/>
      <c r="QR7" s="24"/>
      <c r="QS7" s="24"/>
      <c r="QT7" s="24"/>
      <c r="QU7" s="24"/>
      <c r="QV7" s="24"/>
      <c r="QW7" s="24"/>
      <c r="QX7" s="24"/>
      <c r="QY7" s="24"/>
      <c r="QZ7" s="24"/>
      <c r="RA7" s="24"/>
      <c r="RB7" s="24"/>
      <c r="RC7" s="24"/>
      <c r="RD7" s="24"/>
      <c r="RE7" s="24"/>
      <c r="RF7" s="24"/>
      <c r="RG7" s="24"/>
      <c r="RH7" s="24"/>
      <c r="RI7" s="24"/>
      <c r="RJ7" s="24"/>
      <c r="RK7" s="24"/>
      <c r="RL7" s="24"/>
      <c r="RM7" s="24"/>
      <c r="RN7" s="24"/>
      <c r="RO7" s="24"/>
      <c r="RP7" s="24"/>
      <c r="RQ7" s="24"/>
      <c r="RR7" s="24"/>
      <c r="RS7" s="24"/>
      <c r="RT7" s="24"/>
      <c r="RU7" s="24"/>
      <c r="RV7" s="24"/>
      <c r="RW7" s="24"/>
      <c r="RX7" s="24"/>
      <c r="RY7" s="24"/>
      <c r="RZ7" s="24"/>
      <c r="SA7" s="24"/>
      <c r="SB7" s="24"/>
      <c r="SC7" s="24"/>
      <c r="SD7" s="24"/>
      <c r="SE7" s="24"/>
      <c r="SF7" s="24"/>
      <c r="SG7" s="24"/>
      <c r="SH7" s="24"/>
      <c r="SI7" s="24"/>
      <c r="SJ7" s="24"/>
      <c r="SK7" s="24"/>
      <c r="SL7" s="24"/>
      <c r="SM7" s="24"/>
      <c r="SN7" s="24"/>
      <c r="SO7" s="24"/>
      <c r="SP7" s="24"/>
      <c r="SQ7" s="24"/>
      <c r="SR7" s="24"/>
      <c r="SS7" s="24"/>
      <c r="ST7" s="24"/>
      <c r="SU7" s="24"/>
      <c r="SV7" s="24"/>
      <c r="SW7" s="24"/>
      <c r="SX7" s="24"/>
      <c r="SY7" s="24"/>
      <c r="SZ7" s="24"/>
      <c r="TA7" s="24"/>
      <c r="TB7" s="24"/>
      <c r="TC7" s="24"/>
      <c r="TD7" s="24"/>
      <c r="TE7" s="24"/>
      <c r="TF7" s="24"/>
      <c r="TG7" s="24"/>
      <c r="TH7" s="24"/>
      <c r="TI7" s="24"/>
      <c r="TJ7" s="24"/>
      <c r="TK7" s="24"/>
      <c r="TL7" s="24"/>
      <c r="TM7" s="24"/>
      <c r="TN7" s="24"/>
      <c r="TO7" s="24"/>
      <c r="TP7" s="24"/>
      <c r="TQ7" s="24"/>
      <c r="TR7" s="24"/>
      <c r="TS7" s="24"/>
      <c r="TT7" s="24"/>
      <c r="TU7" s="24"/>
      <c r="TV7" s="24"/>
      <c r="TW7" s="24"/>
      <c r="TX7" s="24"/>
      <c r="TY7" s="24"/>
    </row>
    <row r="8" spans="1:545" ht="15" customHeight="1" x14ac:dyDescent="0.25">
      <c r="A8" s="82" t="s">
        <v>109</v>
      </c>
      <c r="B8" s="8">
        <v>11</v>
      </c>
      <c r="C8" s="8">
        <v>2</v>
      </c>
      <c r="D8" s="19">
        <v>1</v>
      </c>
      <c r="E8" s="19">
        <v>12</v>
      </c>
      <c r="F8" s="179">
        <v>0.27</v>
      </c>
      <c r="G8" s="20">
        <v>0.46</v>
      </c>
      <c r="H8" s="20">
        <v>0.1</v>
      </c>
      <c r="I8" s="181">
        <v>0.81</v>
      </c>
      <c r="J8" s="181">
        <v>0.88600000000000001</v>
      </c>
      <c r="K8" s="155"/>
      <c r="L8" s="36">
        <v>126779</v>
      </c>
      <c r="M8" s="68"/>
      <c r="N8" s="21">
        <v>43795</v>
      </c>
      <c r="O8" s="118">
        <v>3.42</v>
      </c>
      <c r="P8" s="21">
        <v>687</v>
      </c>
      <c r="Q8" s="118">
        <f t="shared" si="0"/>
        <v>3.4275000000000002</v>
      </c>
      <c r="R8" s="122">
        <f t="shared" si="1"/>
        <v>3.5249999999999999</v>
      </c>
      <c r="S8" s="126">
        <f t="shared" si="2"/>
        <v>2.8446389496717635E-2</v>
      </c>
      <c r="T8" s="175">
        <v>0.32</v>
      </c>
      <c r="U8" s="139">
        <f t="shared" si="3"/>
        <v>1877.97437461867</v>
      </c>
      <c r="V8" s="52">
        <f t="shared" si="4"/>
        <v>16388</v>
      </c>
      <c r="W8" s="27"/>
      <c r="X8" s="131">
        <v>41007</v>
      </c>
      <c r="Y8" s="131">
        <v>41080</v>
      </c>
      <c r="Z8" s="134">
        <v>41090</v>
      </c>
      <c r="AA8" s="131">
        <v>41174</v>
      </c>
      <c r="AB8" s="134">
        <v>41189</v>
      </c>
      <c r="AC8" s="134">
        <v>40910</v>
      </c>
      <c r="AD8" s="102">
        <v>175</v>
      </c>
      <c r="AE8" s="23" t="s">
        <v>17</v>
      </c>
      <c r="AF8" s="189" t="s">
        <v>125</v>
      </c>
      <c r="AG8" s="189"/>
      <c r="AH8" s="189"/>
      <c r="AI8" s="189"/>
      <c r="AJ8" s="189"/>
      <c r="AK8" s="24"/>
      <c r="AL8" s="29"/>
      <c r="AM8" s="189" t="s">
        <v>145</v>
      </c>
      <c r="AN8" s="189"/>
      <c r="AO8" s="189"/>
      <c r="AP8" s="189"/>
      <c r="AQ8" s="189"/>
      <c r="AR8" s="24" t="s">
        <v>147</v>
      </c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  <c r="ID8" s="24"/>
      <c r="IE8" s="24"/>
      <c r="IF8" s="24"/>
      <c r="IG8" s="24"/>
      <c r="IH8" s="24"/>
      <c r="II8" s="24"/>
      <c r="IJ8" s="24"/>
      <c r="IK8" s="24"/>
      <c r="IL8" s="24"/>
      <c r="IM8" s="24"/>
      <c r="IN8" s="24"/>
      <c r="IO8" s="24"/>
      <c r="IP8" s="24"/>
      <c r="IQ8" s="24"/>
      <c r="IR8" s="24"/>
      <c r="IS8" s="24"/>
      <c r="IT8" s="24"/>
      <c r="IU8" s="24"/>
      <c r="IV8" s="24"/>
      <c r="IW8" s="24"/>
      <c r="IX8" s="24"/>
      <c r="IY8" s="24"/>
      <c r="IZ8" s="24"/>
      <c r="JA8" s="24"/>
      <c r="JB8" s="24"/>
      <c r="JC8" s="24"/>
      <c r="JD8" s="24"/>
      <c r="JE8" s="24"/>
      <c r="JF8" s="24"/>
      <c r="JG8" s="24"/>
      <c r="JH8" s="24"/>
      <c r="JI8" s="24"/>
      <c r="JJ8" s="24"/>
      <c r="JK8" s="24"/>
      <c r="JL8" s="24"/>
      <c r="JM8" s="24"/>
      <c r="JN8" s="24"/>
      <c r="JO8" s="24"/>
      <c r="JP8" s="24"/>
      <c r="JQ8" s="24"/>
      <c r="JR8" s="24"/>
      <c r="JS8" s="24"/>
      <c r="JT8" s="24"/>
      <c r="JU8" s="24"/>
      <c r="JV8" s="24"/>
      <c r="JW8" s="24"/>
      <c r="JX8" s="24"/>
      <c r="JY8" s="24"/>
      <c r="JZ8" s="24"/>
      <c r="KA8" s="24"/>
      <c r="KB8" s="24"/>
      <c r="KC8" s="24"/>
      <c r="KD8" s="24"/>
      <c r="KE8" s="24"/>
      <c r="KF8" s="24"/>
      <c r="KG8" s="24"/>
      <c r="KH8" s="24"/>
      <c r="KI8" s="24"/>
      <c r="KJ8" s="24"/>
      <c r="KK8" s="24"/>
      <c r="KL8" s="24"/>
      <c r="KM8" s="24"/>
      <c r="KN8" s="24"/>
      <c r="KO8" s="24"/>
      <c r="KP8" s="24"/>
      <c r="KQ8" s="24"/>
      <c r="KR8" s="24"/>
      <c r="KS8" s="24"/>
      <c r="KT8" s="24"/>
      <c r="KU8" s="24"/>
      <c r="KV8" s="24"/>
      <c r="KW8" s="24"/>
      <c r="KX8" s="24"/>
      <c r="KY8" s="24"/>
      <c r="KZ8" s="24"/>
      <c r="LA8" s="24"/>
      <c r="LB8" s="24"/>
      <c r="LC8" s="24"/>
      <c r="LD8" s="24"/>
      <c r="LE8" s="24"/>
      <c r="LF8" s="24"/>
      <c r="LG8" s="24"/>
      <c r="LH8" s="24"/>
      <c r="LI8" s="24"/>
      <c r="LJ8" s="24"/>
      <c r="LK8" s="24"/>
      <c r="LL8" s="24"/>
      <c r="LM8" s="24"/>
      <c r="LN8" s="24"/>
      <c r="LO8" s="24"/>
      <c r="LP8" s="24"/>
      <c r="LQ8" s="24"/>
      <c r="LR8" s="24"/>
      <c r="LS8" s="24"/>
      <c r="LT8" s="24"/>
      <c r="LU8" s="24"/>
      <c r="LV8" s="24"/>
      <c r="LW8" s="24"/>
      <c r="LX8" s="24"/>
      <c r="LY8" s="24"/>
      <c r="LZ8" s="24"/>
      <c r="MA8" s="24"/>
      <c r="MB8" s="24"/>
      <c r="MC8" s="24"/>
      <c r="MD8" s="24"/>
      <c r="ME8" s="24"/>
      <c r="MF8" s="24"/>
      <c r="MG8" s="24"/>
      <c r="MH8" s="24"/>
      <c r="MI8" s="24"/>
      <c r="MJ8" s="24"/>
      <c r="MK8" s="24"/>
      <c r="ML8" s="24"/>
      <c r="MM8" s="24"/>
      <c r="MN8" s="24"/>
      <c r="MO8" s="24"/>
      <c r="MP8" s="24"/>
      <c r="MQ8" s="24"/>
      <c r="MR8" s="24"/>
      <c r="MS8" s="24"/>
      <c r="MT8" s="24"/>
      <c r="MU8" s="24"/>
      <c r="MV8" s="24"/>
      <c r="MW8" s="24"/>
      <c r="MX8" s="24"/>
      <c r="MY8" s="24"/>
      <c r="MZ8" s="24"/>
      <c r="NA8" s="24"/>
      <c r="NB8" s="24"/>
      <c r="NC8" s="24"/>
      <c r="ND8" s="24"/>
      <c r="NE8" s="24"/>
      <c r="NF8" s="24"/>
      <c r="NG8" s="24"/>
      <c r="NH8" s="24"/>
      <c r="NI8" s="24"/>
      <c r="NJ8" s="24"/>
      <c r="NK8" s="24"/>
      <c r="NL8" s="24"/>
      <c r="NM8" s="24"/>
      <c r="NN8" s="24"/>
      <c r="NO8" s="24"/>
      <c r="NP8" s="24"/>
      <c r="NQ8" s="24"/>
      <c r="NR8" s="24"/>
      <c r="NS8" s="24"/>
      <c r="NT8" s="24"/>
      <c r="NU8" s="24"/>
      <c r="NV8" s="24"/>
      <c r="NW8" s="24"/>
      <c r="NX8" s="24"/>
      <c r="NY8" s="24"/>
      <c r="NZ8" s="24"/>
      <c r="OA8" s="24"/>
      <c r="OB8" s="24"/>
      <c r="OC8" s="24"/>
      <c r="OD8" s="24"/>
      <c r="OE8" s="24"/>
      <c r="OF8" s="24"/>
      <c r="OG8" s="24"/>
      <c r="OH8" s="24"/>
      <c r="OI8" s="24"/>
      <c r="OJ8" s="24"/>
      <c r="OK8" s="24"/>
      <c r="OL8" s="24"/>
      <c r="OM8" s="24"/>
      <c r="ON8" s="24"/>
      <c r="OO8" s="24"/>
      <c r="OP8" s="24"/>
      <c r="OQ8" s="24"/>
      <c r="OR8" s="24"/>
      <c r="OS8" s="24"/>
      <c r="OT8" s="24"/>
      <c r="OU8" s="24"/>
      <c r="OV8" s="24"/>
      <c r="OW8" s="24"/>
      <c r="OX8" s="24"/>
      <c r="OY8" s="24"/>
      <c r="OZ8" s="24"/>
      <c r="PA8" s="24"/>
      <c r="PB8" s="24"/>
      <c r="PC8" s="24"/>
      <c r="PD8" s="24"/>
      <c r="PE8" s="24"/>
      <c r="PF8" s="24"/>
      <c r="PG8" s="24"/>
      <c r="PH8" s="24"/>
      <c r="PI8" s="24"/>
      <c r="PJ8" s="24"/>
      <c r="PK8" s="24"/>
      <c r="PL8" s="24"/>
      <c r="PM8" s="24"/>
      <c r="PN8" s="24"/>
      <c r="PO8" s="24"/>
      <c r="PP8" s="24"/>
      <c r="PQ8" s="24"/>
      <c r="PR8" s="24"/>
      <c r="PS8" s="24"/>
      <c r="PT8" s="24"/>
      <c r="PU8" s="24"/>
      <c r="PV8" s="24"/>
      <c r="PW8" s="24"/>
      <c r="PX8" s="24"/>
      <c r="PY8" s="24"/>
      <c r="PZ8" s="24"/>
      <c r="QA8" s="24"/>
      <c r="QB8" s="24"/>
      <c r="QC8" s="24"/>
      <c r="QD8" s="24"/>
      <c r="QE8" s="24"/>
      <c r="QF8" s="24"/>
      <c r="QG8" s="24"/>
      <c r="QH8" s="24"/>
      <c r="QI8" s="24"/>
      <c r="QJ8" s="24"/>
      <c r="QK8" s="24"/>
      <c r="QL8" s="24"/>
      <c r="QM8" s="24"/>
      <c r="QN8" s="24"/>
      <c r="QO8" s="24"/>
      <c r="QP8" s="24"/>
      <c r="QQ8" s="24"/>
      <c r="QR8" s="24"/>
      <c r="QS8" s="24"/>
      <c r="QT8" s="24"/>
      <c r="QU8" s="24"/>
      <c r="QV8" s="24"/>
      <c r="QW8" s="24"/>
      <c r="QX8" s="24"/>
      <c r="QY8" s="24"/>
      <c r="QZ8" s="24"/>
      <c r="RA8" s="24"/>
      <c r="RB8" s="24"/>
      <c r="RC8" s="24"/>
      <c r="RD8" s="24"/>
      <c r="RE8" s="24"/>
      <c r="RF8" s="24"/>
      <c r="RG8" s="24"/>
      <c r="RH8" s="24"/>
      <c r="RI8" s="24"/>
      <c r="RJ8" s="24"/>
      <c r="RK8" s="24"/>
      <c r="RL8" s="24"/>
      <c r="RM8" s="24"/>
      <c r="RN8" s="24"/>
      <c r="RO8" s="24"/>
      <c r="RP8" s="24"/>
      <c r="RQ8" s="24"/>
      <c r="RR8" s="24"/>
      <c r="RS8" s="24"/>
      <c r="RT8" s="24"/>
      <c r="RU8" s="24"/>
      <c r="RV8" s="24"/>
      <c r="RW8" s="24"/>
      <c r="RX8" s="24"/>
      <c r="RY8" s="24"/>
      <c r="RZ8" s="24"/>
      <c r="SA8" s="24"/>
      <c r="SB8" s="24"/>
      <c r="SC8" s="24"/>
      <c r="SD8" s="24"/>
      <c r="SE8" s="24"/>
      <c r="SF8" s="24"/>
      <c r="SG8" s="24"/>
      <c r="SH8" s="24"/>
      <c r="SI8" s="24"/>
      <c r="SJ8" s="24"/>
      <c r="SK8" s="24"/>
      <c r="SL8" s="24"/>
      <c r="SM8" s="24"/>
      <c r="SN8" s="24"/>
      <c r="SO8" s="24"/>
      <c r="SP8" s="24"/>
      <c r="SQ8" s="24"/>
      <c r="SR8" s="24"/>
      <c r="SS8" s="24"/>
      <c r="ST8" s="24"/>
      <c r="SU8" s="24"/>
      <c r="SV8" s="24"/>
      <c r="SW8" s="24"/>
      <c r="SX8" s="24"/>
      <c r="SY8" s="24"/>
      <c r="SZ8" s="24"/>
      <c r="TA8" s="24"/>
      <c r="TB8" s="24"/>
      <c r="TC8" s="24"/>
      <c r="TD8" s="24"/>
      <c r="TE8" s="24"/>
      <c r="TF8" s="24"/>
      <c r="TG8" s="24"/>
      <c r="TH8" s="24"/>
      <c r="TI8" s="24"/>
      <c r="TJ8" s="24"/>
      <c r="TK8" s="24"/>
      <c r="TL8" s="24"/>
      <c r="TM8" s="24"/>
      <c r="TN8" s="24"/>
      <c r="TO8" s="24"/>
      <c r="TP8" s="24"/>
      <c r="TQ8" s="24"/>
      <c r="TR8" s="24"/>
      <c r="TS8" s="24"/>
      <c r="TT8" s="24"/>
      <c r="TU8" s="24"/>
      <c r="TV8" s="24"/>
      <c r="TW8" s="24"/>
      <c r="TX8" s="24"/>
      <c r="TY8" s="24"/>
    </row>
    <row r="9" spans="1:545" s="14" customFormat="1" ht="15" customHeight="1" x14ac:dyDescent="0.25">
      <c r="A9" s="73" t="s">
        <v>25</v>
      </c>
      <c r="B9" s="74">
        <v>10</v>
      </c>
      <c r="C9" s="74">
        <v>7</v>
      </c>
      <c r="D9" s="75">
        <v>7</v>
      </c>
      <c r="E9" s="75">
        <v>8</v>
      </c>
      <c r="F9" s="178">
        <v>0.28000000000000003</v>
      </c>
      <c r="G9" s="76">
        <v>0.12</v>
      </c>
      <c r="H9" s="76">
        <v>0.12</v>
      </c>
      <c r="I9" s="182">
        <v>0.72</v>
      </c>
      <c r="J9" s="182">
        <v>0.87</v>
      </c>
      <c r="K9" s="156"/>
      <c r="L9" s="78">
        <v>120164</v>
      </c>
      <c r="M9" s="79"/>
      <c r="N9" s="77">
        <v>11089</v>
      </c>
      <c r="O9" s="119">
        <v>3.63</v>
      </c>
      <c r="P9" s="77">
        <v>718</v>
      </c>
      <c r="Q9" s="119">
        <f t="shared" si="0"/>
        <v>3.61</v>
      </c>
      <c r="R9" s="123">
        <f t="shared" si="1"/>
        <v>3.5249999999999999</v>
      </c>
      <c r="S9" s="127">
        <f t="shared" si="2"/>
        <v>-2.3545706371191126E-2</v>
      </c>
      <c r="T9" s="174">
        <v>0.11600000000000001</v>
      </c>
      <c r="U9" s="140">
        <f t="shared" si="3"/>
        <v>636.39818913480894</v>
      </c>
      <c r="V9" s="112">
        <f t="shared" si="4"/>
        <v>53394</v>
      </c>
      <c r="W9" s="27"/>
      <c r="X9" s="132">
        <v>40829</v>
      </c>
      <c r="Y9" s="132">
        <v>40556</v>
      </c>
      <c r="Z9" s="132">
        <v>40879</v>
      </c>
      <c r="AA9" s="132">
        <v>40971</v>
      </c>
      <c r="AB9" s="132">
        <v>40928</v>
      </c>
      <c r="AC9" s="132">
        <v>41020</v>
      </c>
      <c r="AD9" s="103">
        <v>200</v>
      </c>
      <c r="AE9" s="80" t="s">
        <v>19</v>
      </c>
      <c r="AF9" s="188" t="s">
        <v>107</v>
      </c>
      <c r="AG9" s="188"/>
      <c r="AH9" s="188"/>
      <c r="AI9" s="188"/>
      <c r="AJ9" s="188"/>
      <c r="AK9" s="81"/>
      <c r="AL9" s="29"/>
      <c r="AM9" s="188" t="s">
        <v>154</v>
      </c>
      <c r="AN9" s="188"/>
      <c r="AO9" s="188"/>
      <c r="AP9" s="188"/>
      <c r="AQ9" s="188"/>
      <c r="AR9" s="81" t="s">
        <v>25</v>
      </c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  <c r="ID9" s="24"/>
      <c r="IE9" s="24"/>
      <c r="IF9" s="24"/>
      <c r="IG9" s="24"/>
      <c r="IH9" s="24"/>
      <c r="II9" s="24"/>
      <c r="IJ9" s="24"/>
      <c r="IK9" s="24"/>
      <c r="IL9" s="24"/>
      <c r="IM9" s="24"/>
      <c r="IN9" s="24"/>
      <c r="IO9" s="24"/>
      <c r="IP9" s="24"/>
      <c r="IQ9" s="24"/>
      <c r="IR9" s="24"/>
      <c r="IS9" s="24"/>
      <c r="IT9" s="24"/>
      <c r="IU9" s="24"/>
      <c r="IV9" s="24"/>
      <c r="IW9" s="24"/>
      <c r="IX9" s="24"/>
      <c r="IY9" s="24"/>
      <c r="IZ9" s="24"/>
      <c r="JA9" s="24"/>
      <c r="JB9" s="24"/>
      <c r="JC9" s="24"/>
      <c r="JD9" s="24"/>
      <c r="JE9" s="24"/>
      <c r="JF9" s="24"/>
      <c r="JG9" s="24"/>
      <c r="JH9" s="24"/>
      <c r="JI9" s="24"/>
      <c r="JJ9" s="24"/>
      <c r="JK9" s="24"/>
      <c r="JL9" s="24"/>
      <c r="JM9" s="24"/>
      <c r="JN9" s="24"/>
      <c r="JO9" s="24"/>
      <c r="JP9" s="24"/>
      <c r="JQ9" s="24"/>
      <c r="JR9" s="24"/>
      <c r="JS9" s="24"/>
      <c r="JT9" s="24"/>
      <c r="JU9" s="24"/>
      <c r="JV9" s="24"/>
      <c r="JW9" s="24"/>
      <c r="JX9" s="24"/>
      <c r="JY9" s="24"/>
      <c r="JZ9" s="24"/>
      <c r="KA9" s="24"/>
      <c r="KB9" s="24"/>
      <c r="KC9" s="24"/>
      <c r="KD9" s="24"/>
      <c r="KE9" s="24"/>
      <c r="KF9" s="24"/>
      <c r="KG9" s="24"/>
      <c r="KH9" s="24"/>
      <c r="KI9" s="24"/>
      <c r="KJ9" s="24"/>
      <c r="KK9" s="24"/>
      <c r="KL9" s="24"/>
      <c r="KM9" s="24"/>
      <c r="KN9" s="24"/>
      <c r="KO9" s="24"/>
      <c r="KP9" s="24"/>
      <c r="KQ9" s="24"/>
      <c r="KR9" s="24"/>
      <c r="KS9" s="24"/>
      <c r="KT9" s="24"/>
      <c r="KU9" s="24"/>
      <c r="KV9" s="24"/>
      <c r="KW9" s="24"/>
      <c r="KX9" s="24"/>
      <c r="KY9" s="24"/>
      <c r="KZ9" s="24"/>
      <c r="LA9" s="24"/>
      <c r="LB9" s="24"/>
      <c r="LC9" s="24"/>
      <c r="LD9" s="24"/>
      <c r="LE9" s="24"/>
      <c r="LF9" s="24"/>
      <c r="LG9" s="24"/>
      <c r="LH9" s="24"/>
      <c r="LI9" s="24"/>
      <c r="LJ9" s="24"/>
      <c r="LK9" s="24"/>
      <c r="LL9" s="24"/>
      <c r="LM9" s="24"/>
      <c r="LN9" s="24"/>
      <c r="LO9" s="24"/>
      <c r="LP9" s="24"/>
      <c r="LQ9" s="24"/>
      <c r="LR9" s="24"/>
      <c r="LS9" s="24"/>
      <c r="LT9" s="24"/>
      <c r="LU9" s="24"/>
      <c r="LV9" s="24"/>
      <c r="LW9" s="24"/>
      <c r="LX9" s="24"/>
      <c r="LY9" s="24"/>
      <c r="LZ9" s="24"/>
      <c r="MA9" s="24"/>
      <c r="MB9" s="24"/>
      <c r="MC9" s="24"/>
      <c r="MD9" s="24"/>
      <c r="ME9" s="24"/>
      <c r="MF9" s="24"/>
      <c r="MG9" s="24"/>
      <c r="MH9" s="24"/>
      <c r="MI9" s="24"/>
      <c r="MJ9" s="24"/>
      <c r="MK9" s="24"/>
      <c r="ML9" s="24"/>
      <c r="MM9" s="24"/>
      <c r="MN9" s="24"/>
      <c r="MO9" s="24"/>
      <c r="MP9" s="24"/>
      <c r="MQ9" s="24"/>
      <c r="MR9" s="24"/>
      <c r="MS9" s="24"/>
      <c r="MT9" s="24"/>
      <c r="MU9" s="24"/>
      <c r="MV9" s="24"/>
      <c r="MW9" s="24"/>
      <c r="MX9" s="24"/>
      <c r="MY9" s="24"/>
      <c r="MZ9" s="24"/>
      <c r="NA9" s="24"/>
      <c r="NB9" s="24"/>
      <c r="NC9" s="24"/>
      <c r="ND9" s="24"/>
      <c r="NE9" s="24"/>
      <c r="NF9" s="24"/>
      <c r="NG9" s="24"/>
      <c r="NH9" s="24"/>
      <c r="NI9" s="24"/>
      <c r="NJ9" s="24"/>
      <c r="NK9" s="24"/>
      <c r="NL9" s="24"/>
      <c r="NM9" s="24"/>
      <c r="NN9" s="24"/>
      <c r="NO9" s="24"/>
      <c r="NP9" s="24"/>
      <c r="NQ9" s="24"/>
      <c r="NR9" s="24"/>
      <c r="NS9" s="24"/>
      <c r="NT9" s="24"/>
      <c r="NU9" s="24"/>
      <c r="NV9" s="24"/>
      <c r="NW9" s="24"/>
      <c r="NX9" s="24"/>
      <c r="NY9" s="24"/>
      <c r="NZ9" s="24"/>
      <c r="OA9" s="24"/>
      <c r="OB9" s="24"/>
      <c r="OC9" s="24"/>
      <c r="OD9" s="24"/>
      <c r="OE9" s="24"/>
      <c r="OF9" s="24"/>
      <c r="OG9" s="24"/>
      <c r="OH9" s="24"/>
      <c r="OI9" s="24"/>
      <c r="OJ9" s="24"/>
      <c r="OK9" s="24"/>
      <c r="OL9" s="24"/>
      <c r="OM9" s="24"/>
      <c r="ON9" s="24"/>
      <c r="OO9" s="24"/>
      <c r="OP9" s="24"/>
      <c r="OQ9" s="24"/>
      <c r="OR9" s="24"/>
      <c r="OS9" s="24"/>
      <c r="OT9" s="24"/>
      <c r="OU9" s="24"/>
      <c r="OV9" s="24"/>
      <c r="OW9" s="24"/>
      <c r="OX9" s="24"/>
      <c r="OY9" s="24"/>
      <c r="OZ9" s="24"/>
      <c r="PA9" s="24"/>
      <c r="PB9" s="24"/>
      <c r="PC9" s="24"/>
      <c r="PD9" s="24"/>
      <c r="PE9" s="24"/>
      <c r="PF9" s="24"/>
      <c r="PG9" s="24"/>
      <c r="PH9" s="24"/>
      <c r="PI9" s="24"/>
      <c r="PJ9" s="24"/>
      <c r="PK9" s="24"/>
      <c r="PL9" s="24"/>
      <c r="PM9" s="24"/>
      <c r="PN9" s="24"/>
      <c r="PO9" s="24"/>
      <c r="PP9" s="24"/>
      <c r="PQ9" s="24"/>
      <c r="PR9" s="24"/>
      <c r="PS9" s="24"/>
      <c r="PT9" s="24"/>
      <c r="PU9" s="24"/>
      <c r="PV9" s="24"/>
      <c r="PW9" s="24"/>
      <c r="PX9" s="24"/>
      <c r="PY9" s="24"/>
      <c r="PZ9" s="24"/>
      <c r="QA9" s="24"/>
      <c r="QB9" s="24"/>
      <c r="QC9" s="24"/>
      <c r="QD9" s="24"/>
      <c r="QE9" s="24"/>
      <c r="QF9" s="24"/>
      <c r="QG9" s="24"/>
      <c r="QH9" s="24"/>
      <c r="QI9" s="24"/>
      <c r="QJ9" s="24"/>
      <c r="QK9" s="24"/>
      <c r="QL9" s="24"/>
      <c r="QM9" s="24"/>
      <c r="QN9" s="24"/>
      <c r="QO9" s="24"/>
      <c r="QP9" s="24"/>
      <c r="QQ9" s="24"/>
      <c r="QR9" s="24"/>
      <c r="QS9" s="24"/>
      <c r="QT9" s="24"/>
      <c r="QU9" s="24"/>
      <c r="QV9" s="24"/>
      <c r="QW9" s="24"/>
      <c r="QX9" s="24"/>
      <c r="QY9" s="24"/>
      <c r="QZ9" s="24"/>
      <c r="RA9" s="24"/>
      <c r="RB9" s="24"/>
      <c r="RC9" s="24"/>
      <c r="RD9" s="24"/>
      <c r="RE9" s="24"/>
      <c r="RF9" s="24"/>
      <c r="RG9" s="24"/>
      <c r="RH9" s="24"/>
      <c r="RI9" s="24"/>
      <c r="RJ9" s="24"/>
      <c r="RK9" s="24"/>
      <c r="RL9" s="24"/>
      <c r="RM9" s="24"/>
      <c r="RN9" s="24"/>
      <c r="RO9" s="24"/>
      <c r="RP9" s="24"/>
      <c r="RQ9" s="24"/>
      <c r="RR9" s="24"/>
      <c r="RS9" s="24"/>
      <c r="RT9" s="24"/>
      <c r="RU9" s="24"/>
      <c r="RV9" s="24"/>
      <c r="RW9" s="24"/>
      <c r="RX9" s="24"/>
      <c r="RY9" s="24"/>
      <c r="RZ9" s="24"/>
      <c r="SA9" s="24"/>
      <c r="SB9" s="24"/>
      <c r="SC9" s="24"/>
      <c r="SD9" s="24"/>
      <c r="SE9" s="24"/>
      <c r="SF9" s="24"/>
      <c r="SG9" s="24"/>
      <c r="SH9" s="24"/>
      <c r="SI9" s="24"/>
      <c r="SJ9" s="24"/>
      <c r="SK9" s="24"/>
      <c r="SL9" s="24"/>
      <c r="SM9" s="24"/>
      <c r="SN9" s="24"/>
      <c r="SO9" s="24"/>
      <c r="SP9" s="24"/>
      <c r="SQ9" s="24"/>
      <c r="SR9" s="24"/>
      <c r="SS9" s="24"/>
      <c r="ST9" s="24"/>
      <c r="SU9" s="24"/>
      <c r="SV9" s="24"/>
      <c r="SW9" s="24"/>
      <c r="SX9" s="24"/>
      <c r="SY9" s="24"/>
      <c r="SZ9" s="24"/>
      <c r="TA9" s="24"/>
      <c r="TB9" s="24"/>
      <c r="TC9" s="24"/>
      <c r="TD9" s="24"/>
      <c r="TE9" s="24"/>
      <c r="TF9" s="24"/>
      <c r="TG9" s="24"/>
      <c r="TH9" s="24"/>
      <c r="TI9" s="24"/>
      <c r="TJ9" s="24"/>
      <c r="TK9" s="24"/>
      <c r="TL9" s="24"/>
      <c r="TM9" s="24"/>
      <c r="TN9" s="24"/>
      <c r="TO9" s="24"/>
      <c r="TP9" s="24"/>
      <c r="TQ9" s="24"/>
      <c r="TR9" s="24"/>
      <c r="TS9" s="24"/>
      <c r="TT9" s="24"/>
      <c r="TU9" s="24"/>
      <c r="TV9" s="24"/>
      <c r="TW9" s="24"/>
      <c r="TX9" s="24"/>
      <c r="TY9" s="24"/>
    </row>
    <row r="10" spans="1:545" s="14" customFormat="1" ht="15" customHeight="1" x14ac:dyDescent="0.25">
      <c r="A10" s="82" t="s">
        <v>126</v>
      </c>
      <c r="B10" s="83">
        <v>10</v>
      </c>
      <c r="C10" s="83">
        <v>7</v>
      </c>
      <c r="D10" s="84">
        <v>3</v>
      </c>
      <c r="E10" s="84">
        <v>3</v>
      </c>
      <c r="F10" s="177">
        <v>0.28000000000000003</v>
      </c>
      <c r="G10" s="85">
        <v>0.12</v>
      </c>
      <c r="H10" s="85">
        <v>0.12</v>
      </c>
      <c r="I10" s="183">
        <v>0.72</v>
      </c>
      <c r="J10" s="183">
        <v>0.87</v>
      </c>
      <c r="K10" s="157"/>
      <c r="L10" s="86">
        <v>120164</v>
      </c>
      <c r="M10" s="87"/>
      <c r="N10" s="25">
        <v>11089</v>
      </c>
      <c r="O10" s="120">
        <v>3.3</v>
      </c>
      <c r="P10" s="25">
        <v>691</v>
      </c>
      <c r="Q10" s="120">
        <f t="shared" si="0"/>
        <v>3.3774999999999999</v>
      </c>
      <c r="R10" s="124">
        <f t="shared" si="1"/>
        <v>3.5249999999999999</v>
      </c>
      <c r="S10" s="128">
        <f t="shared" si="2"/>
        <v>4.3671354552183558E-2</v>
      </c>
      <c r="T10" s="175">
        <v>0.41899999999999998</v>
      </c>
      <c r="U10" s="141">
        <f t="shared" si="3"/>
        <v>694.95031928480205</v>
      </c>
      <c r="V10" s="52">
        <f t="shared" si="4"/>
        <v>53394</v>
      </c>
      <c r="W10" s="27"/>
      <c r="X10" s="133">
        <v>40880</v>
      </c>
      <c r="Y10" s="133">
        <v>40578</v>
      </c>
      <c r="Z10" s="133">
        <v>40918</v>
      </c>
      <c r="AA10" s="133">
        <v>41000</v>
      </c>
      <c r="AB10" s="133">
        <v>40982</v>
      </c>
      <c r="AC10" s="133">
        <v>41056</v>
      </c>
      <c r="AD10" s="104">
        <v>200</v>
      </c>
      <c r="AE10" s="88" t="s">
        <v>19</v>
      </c>
      <c r="AF10" s="189" t="s">
        <v>127</v>
      </c>
      <c r="AG10" s="189"/>
      <c r="AH10" s="189"/>
      <c r="AI10" s="189"/>
      <c r="AJ10" s="189"/>
      <c r="AK10" s="24"/>
      <c r="AL10" s="29"/>
      <c r="AM10" s="189" t="s">
        <v>154</v>
      </c>
      <c r="AN10" s="189"/>
      <c r="AO10" s="189"/>
      <c r="AP10" s="189"/>
      <c r="AQ10" s="189"/>
      <c r="AR10" s="24" t="s">
        <v>155</v>
      </c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  <c r="ID10" s="24"/>
      <c r="IE10" s="24"/>
      <c r="IF10" s="24"/>
      <c r="IG10" s="24"/>
      <c r="IH10" s="24"/>
      <c r="II10" s="24"/>
      <c r="IJ10" s="24"/>
      <c r="IK10" s="24"/>
      <c r="IL10" s="24"/>
      <c r="IM10" s="24"/>
      <c r="IN10" s="24"/>
      <c r="IO10" s="24"/>
      <c r="IP10" s="24"/>
      <c r="IQ10" s="24"/>
      <c r="IR10" s="24"/>
      <c r="IS10" s="24"/>
      <c r="IT10" s="24"/>
      <c r="IU10" s="24"/>
      <c r="IV10" s="24"/>
      <c r="IW10" s="24"/>
      <c r="IX10" s="24"/>
      <c r="IY10" s="24"/>
      <c r="IZ10" s="24"/>
      <c r="JA10" s="24"/>
      <c r="JB10" s="24"/>
      <c r="JC10" s="24"/>
      <c r="JD10" s="24"/>
      <c r="JE10" s="24"/>
      <c r="JF10" s="24"/>
      <c r="JG10" s="24"/>
      <c r="JH10" s="24"/>
      <c r="JI10" s="24"/>
      <c r="JJ10" s="24"/>
      <c r="JK10" s="24"/>
      <c r="JL10" s="24"/>
      <c r="JM10" s="24"/>
      <c r="JN10" s="24"/>
      <c r="JO10" s="24"/>
      <c r="JP10" s="24"/>
      <c r="JQ10" s="24"/>
      <c r="JR10" s="24"/>
      <c r="JS10" s="24"/>
      <c r="JT10" s="24"/>
      <c r="JU10" s="24"/>
      <c r="JV10" s="24"/>
      <c r="JW10" s="24"/>
      <c r="JX10" s="24"/>
      <c r="JY10" s="24"/>
      <c r="JZ10" s="24"/>
      <c r="KA10" s="24"/>
      <c r="KB10" s="24"/>
      <c r="KC10" s="24"/>
      <c r="KD10" s="24"/>
      <c r="KE10" s="24"/>
      <c r="KF10" s="24"/>
      <c r="KG10" s="24"/>
      <c r="KH10" s="24"/>
      <c r="KI10" s="24"/>
      <c r="KJ10" s="24"/>
      <c r="KK10" s="24"/>
      <c r="KL10" s="24"/>
      <c r="KM10" s="24"/>
      <c r="KN10" s="24"/>
      <c r="KO10" s="24"/>
      <c r="KP10" s="24"/>
      <c r="KQ10" s="24"/>
      <c r="KR10" s="24"/>
      <c r="KS10" s="24"/>
      <c r="KT10" s="24"/>
      <c r="KU10" s="24"/>
      <c r="KV10" s="24"/>
      <c r="KW10" s="24"/>
      <c r="KX10" s="24"/>
      <c r="KY10" s="24"/>
      <c r="KZ10" s="24"/>
      <c r="LA10" s="24"/>
      <c r="LB10" s="24"/>
      <c r="LC10" s="24"/>
      <c r="LD10" s="24"/>
      <c r="LE10" s="24"/>
      <c r="LF10" s="24"/>
      <c r="LG10" s="24"/>
      <c r="LH10" s="24"/>
      <c r="LI10" s="24"/>
      <c r="LJ10" s="24"/>
      <c r="LK10" s="24"/>
      <c r="LL10" s="24"/>
      <c r="LM10" s="24"/>
      <c r="LN10" s="24"/>
      <c r="LO10" s="24"/>
      <c r="LP10" s="24"/>
      <c r="LQ10" s="24"/>
      <c r="LR10" s="24"/>
      <c r="LS10" s="24"/>
      <c r="LT10" s="24"/>
      <c r="LU10" s="24"/>
      <c r="LV10" s="24"/>
      <c r="LW10" s="24"/>
      <c r="LX10" s="24"/>
      <c r="LY10" s="24"/>
      <c r="LZ10" s="24"/>
      <c r="MA10" s="24"/>
      <c r="MB10" s="24"/>
      <c r="MC10" s="24"/>
      <c r="MD10" s="24"/>
      <c r="ME10" s="24"/>
      <c r="MF10" s="24"/>
      <c r="MG10" s="24"/>
      <c r="MH10" s="24"/>
      <c r="MI10" s="24"/>
      <c r="MJ10" s="24"/>
      <c r="MK10" s="24"/>
      <c r="ML10" s="24"/>
      <c r="MM10" s="24"/>
      <c r="MN10" s="24"/>
      <c r="MO10" s="24"/>
      <c r="MP10" s="24"/>
      <c r="MQ10" s="24"/>
      <c r="MR10" s="24"/>
      <c r="MS10" s="24"/>
      <c r="MT10" s="24"/>
      <c r="MU10" s="24"/>
      <c r="MV10" s="24"/>
      <c r="MW10" s="24"/>
      <c r="MX10" s="24"/>
      <c r="MY10" s="24"/>
      <c r="MZ10" s="24"/>
      <c r="NA10" s="24"/>
      <c r="NB10" s="24"/>
      <c r="NC10" s="24"/>
      <c r="ND10" s="24"/>
      <c r="NE10" s="24"/>
      <c r="NF10" s="24"/>
      <c r="NG10" s="24"/>
      <c r="NH10" s="24"/>
      <c r="NI10" s="24"/>
      <c r="NJ10" s="24"/>
      <c r="NK10" s="24"/>
      <c r="NL10" s="24"/>
      <c r="NM10" s="24"/>
      <c r="NN10" s="24"/>
      <c r="NO10" s="24"/>
      <c r="NP10" s="24"/>
      <c r="NQ10" s="24"/>
      <c r="NR10" s="24"/>
      <c r="NS10" s="24"/>
      <c r="NT10" s="24"/>
      <c r="NU10" s="24"/>
      <c r="NV10" s="24"/>
      <c r="NW10" s="24"/>
      <c r="NX10" s="24"/>
      <c r="NY10" s="24"/>
      <c r="NZ10" s="24"/>
      <c r="OA10" s="24"/>
      <c r="OB10" s="24"/>
      <c r="OC10" s="24"/>
      <c r="OD10" s="24"/>
      <c r="OE10" s="24"/>
      <c r="OF10" s="24"/>
      <c r="OG10" s="24"/>
      <c r="OH10" s="24"/>
      <c r="OI10" s="24"/>
      <c r="OJ10" s="24"/>
      <c r="OK10" s="24"/>
      <c r="OL10" s="24"/>
      <c r="OM10" s="24"/>
      <c r="ON10" s="24"/>
      <c r="OO10" s="24"/>
      <c r="OP10" s="24"/>
      <c r="OQ10" s="24"/>
      <c r="OR10" s="24"/>
      <c r="OS10" s="24"/>
      <c r="OT10" s="24"/>
      <c r="OU10" s="24"/>
      <c r="OV10" s="24"/>
      <c r="OW10" s="24"/>
      <c r="OX10" s="24"/>
      <c r="OY10" s="24"/>
      <c r="OZ10" s="24"/>
      <c r="PA10" s="24"/>
      <c r="PB10" s="24"/>
      <c r="PC10" s="24"/>
      <c r="PD10" s="24"/>
      <c r="PE10" s="24"/>
      <c r="PF10" s="24"/>
      <c r="PG10" s="24"/>
      <c r="PH10" s="24"/>
      <c r="PI10" s="24"/>
      <c r="PJ10" s="24"/>
      <c r="PK10" s="24"/>
      <c r="PL10" s="24"/>
      <c r="PM10" s="24"/>
      <c r="PN10" s="24"/>
      <c r="PO10" s="24"/>
      <c r="PP10" s="24"/>
      <c r="PQ10" s="24"/>
      <c r="PR10" s="24"/>
      <c r="PS10" s="24"/>
      <c r="PT10" s="24"/>
      <c r="PU10" s="24"/>
      <c r="PV10" s="24"/>
      <c r="PW10" s="24"/>
      <c r="PX10" s="24"/>
      <c r="PY10" s="24"/>
      <c r="PZ10" s="24"/>
      <c r="QA10" s="24"/>
      <c r="QB10" s="24"/>
      <c r="QC10" s="24"/>
      <c r="QD10" s="24"/>
      <c r="QE10" s="24"/>
      <c r="QF10" s="24"/>
      <c r="QG10" s="24"/>
      <c r="QH10" s="24"/>
      <c r="QI10" s="24"/>
      <c r="QJ10" s="24"/>
      <c r="QK10" s="24"/>
      <c r="QL10" s="24"/>
      <c r="QM10" s="24"/>
      <c r="QN10" s="24"/>
      <c r="QO10" s="24"/>
      <c r="QP10" s="24"/>
      <c r="QQ10" s="24"/>
      <c r="QR10" s="24"/>
      <c r="QS10" s="24"/>
      <c r="QT10" s="24"/>
      <c r="QU10" s="24"/>
      <c r="QV10" s="24"/>
      <c r="QW10" s="24"/>
      <c r="QX10" s="24"/>
      <c r="QY10" s="24"/>
      <c r="QZ10" s="24"/>
      <c r="RA10" s="24"/>
      <c r="RB10" s="24"/>
      <c r="RC10" s="24"/>
      <c r="RD10" s="24"/>
      <c r="RE10" s="24"/>
      <c r="RF10" s="24"/>
      <c r="RG10" s="24"/>
      <c r="RH10" s="24"/>
      <c r="RI10" s="24"/>
      <c r="RJ10" s="24"/>
      <c r="RK10" s="24"/>
      <c r="RL10" s="24"/>
      <c r="RM10" s="24"/>
      <c r="RN10" s="24"/>
      <c r="RO10" s="24"/>
      <c r="RP10" s="24"/>
      <c r="RQ10" s="24"/>
      <c r="RR10" s="24"/>
      <c r="RS10" s="24"/>
      <c r="RT10" s="24"/>
      <c r="RU10" s="24"/>
      <c r="RV10" s="24"/>
      <c r="RW10" s="24"/>
      <c r="RX10" s="24"/>
      <c r="RY10" s="24"/>
      <c r="RZ10" s="24"/>
      <c r="SA10" s="24"/>
      <c r="SB10" s="24"/>
      <c r="SC10" s="24"/>
      <c r="SD10" s="24"/>
      <c r="SE10" s="24"/>
      <c r="SF10" s="24"/>
      <c r="SG10" s="24"/>
      <c r="SH10" s="24"/>
      <c r="SI10" s="24"/>
      <c r="SJ10" s="24"/>
      <c r="SK10" s="24"/>
      <c r="SL10" s="24"/>
      <c r="SM10" s="24"/>
      <c r="SN10" s="24"/>
      <c r="SO10" s="24"/>
      <c r="SP10" s="24"/>
      <c r="SQ10" s="24"/>
      <c r="SR10" s="24"/>
      <c r="SS10" s="24"/>
      <c r="ST10" s="24"/>
      <c r="SU10" s="24"/>
      <c r="SV10" s="24"/>
      <c r="SW10" s="24"/>
      <c r="SX10" s="24"/>
      <c r="SY10" s="24"/>
      <c r="SZ10" s="24"/>
      <c r="TA10" s="24"/>
      <c r="TB10" s="24"/>
      <c r="TC10" s="24"/>
      <c r="TD10" s="24"/>
      <c r="TE10" s="24"/>
      <c r="TF10" s="24"/>
      <c r="TG10" s="24"/>
      <c r="TH10" s="24"/>
      <c r="TI10" s="24"/>
      <c r="TJ10" s="24"/>
      <c r="TK10" s="24"/>
      <c r="TL10" s="24"/>
      <c r="TM10" s="24"/>
      <c r="TN10" s="24"/>
      <c r="TO10" s="24"/>
      <c r="TP10" s="24"/>
      <c r="TQ10" s="24"/>
      <c r="TR10" s="24"/>
      <c r="TS10" s="24"/>
      <c r="TT10" s="24"/>
      <c r="TU10" s="24"/>
      <c r="TV10" s="24"/>
      <c r="TW10" s="24"/>
      <c r="TX10" s="24"/>
      <c r="TY10" s="24"/>
    </row>
    <row r="11" spans="1:545" ht="15" customHeight="1" x14ac:dyDescent="0.25">
      <c r="A11" s="73" t="s">
        <v>6</v>
      </c>
      <c r="B11" s="74">
        <v>20</v>
      </c>
      <c r="C11" s="74">
        <v>14</v>
      </c>
      <c r="D11" s="75">
        <v>7</v>
      </c>
      <c r="E11" s="75">
        <v>14</v>
      </c>
      <c r="F11" s="178">
        <v>0.36</v>
      </c>
      <c r="G11" s="76">
        <v>0.25</v>
      </c>
      <c r="H11" s="76">
        <v>0.09</v>
      </c>
      <c r="I11" s="182">
        <v>0.9</v>
      </c>
      <c r="J11" s="182">
        <v>0.93300000000000005</v>
      </c>
      <c r="K11" s="156"/>
      <c r="L11" s="78">
        <v>128013</v>
      </c>
      <c r="M11" s="79"/>
      <c r="N11" s="77">
        <v>8787</v>
      </c>
      <c r="O11" s="119">
        <v>3.5</v>
      </c>
      <c r="P11" s="77">
        <v>716</v>
      </c>
      <c r="Q11" s="119">
        <f t="shared" si="0"/>
        <v>3.54</v>
      </c>
      <c r="R11" s="123">
        <f t="shared" si="1"/>
        <v>3.5249999999999999</v>
      </c>
      <c r="S11" s="127">
        <f t="shared" si="2"/>
        <v>-4.237288135593255E-3</v>
      </c>
      <c r="T11" s="174">
        <v>0.20300000000000001</v>
      </c>
      <c r="U11" s="140">
        <f t="shared" si="3"/>
        <v>0</v>
      </c>
      <c r="V11" s="112">
        <f t="shared" si="4"/>
        <v>37140</v>
      </c>
      <c r="W11" s="27"/>
      <c r="X11" s="132">
        <v>40829</v>
      </c>
      <c r="Y11" s="132">
        <v>40894</v>
      </c>
      <c r="Z11" s="132">
        <v>40857</v>
      </c>
      <c r="AA11" s="132">
        <v>40943</v>
      </c>
      <c r="AB11" s="132">
        <v>40911</v>
      </c>
      <c r="AC11" s="132">
        <v>40979</v>
      </c>
      <c r="AD11" s="103">
        <v>225</v>
      </c>
      <c r="AE11" s="80" t="s">
        <v>19</v>
      </c>
      <c r="AF11" s="188" t="s">
        <v>128</v>
      </c>
      <c r="AG11" s="188"/>
      <c r="AH11" s="188"/>
      <c r="AI11" s="188"/>
      <c r="AJ11" s="188"/>
      <c r="AK11" s="81"/>
      <c r="AL11" s="29"/>
      <c r="AM11" s="188" t="s">
        <v>128</v>
      </c>
      <c r="AN11" s="188"/>
      <c r="AO11" s="188"/>
      <c r="AP11" s="188"/>
      <c r="AQ11" s="188"/>
      <c r="AR11" s="81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  <c r="ID11" s="24"/>
      <c r="IE11" s="24"/>
      <c r="IF11" s="24"/>
      <c r="IG11" s="24"/>
      <c r="IH11" s="24"/>
      <c r="II11" s="24"/>
      <c r="IJ11" s="24"/>
      <c r="IK11" s="24"/>
      <c r="IL11" s="24"/>
      <c r="IM11" s="24"/>
      <c r="IN11" s="24"/>
      <c r="IO11" s="24"/>
      <c r="IP11" s="24"/>
      <c r="IQ11" s="24"/>
      <c r="IR11" s="24"/>
      <c r="IS11" s="24"/>
      <c r="IT11" s="24"/>
      <c r="IU11" s="24"/>
      <c r="IV11" s="24"/>
      <c r="IW11" s="24"/>
      <c r="IX11" s="24"/>
      <c r="IY11" s="24"/>
      <c r="IZ11" s="24"/>
      <c r="JA11" s="24"/>
      <c r="JB11" s="24"/>
      <c r="JC11" s="24"/>
      <c r="JD11" s="24"/>
      <c r="JE11" s="24"/>
      <c r="JF11" s="24"/>
      <c r="JG11" s="24"/>
      <c r="JH11" s="24"/>
      <c r="JI11" s="24"/>
      <c r="JJ11" s="24"/>
      <c r="JK11" s="24"/>
      <c r="JL11" s="24"/>
      <c r="JM11" s="24"/>
      <c r="JN11" s="24"/>
      <c r="JO11" s="24"/>
      <c r="JP11" s="24"/>
      <c r="JQ11" s="24"/>
      <c r="JR11" s="24"/>
      <c r="JS11" s="24"/>
      <c r="JT11" s="24"/>
      <c r="JU11" s="24"/>
      <c r="JV11" s="24"/>
      <c r="JW11" s="24"/>
      <c r="JX11" s="24"/>
      <c r="JY11" s="24"/>
      <c r="JZ11" s="24"/>
      <c r="KA11" s="24"/>
      <c r="KB11" s="24"/>
      <c r="KC11" s="24"/>
      <c r="KD11" s="24"/>
      <c r="KE11" s="24"/>
      <c r="KF11" s="24"/>
      <c r="KG11" s="24"/>
      <c r="KH11" s="24"/>
      <c r="KI11" s="24"/>
      <c r="KJ11" s="24"/>
      <c r="KK11" s="24"/>
      <c r="KL11" s="24"/>
      <c r="KM11" s="24"/>
      <c r="KN11" s="24"/>
      <c r="KO11" s="24"/>
      <c r="KP11" s="24"/>
      <c r="KQ11" s="24"/>
      <c r="KR11" s="24"/>
      <c r="KS11" s="24"/>
      <c r="KT11" s="24"/>
      <c r="KU11" s="24"/>
      <c r="KV11" s="24"/>
      <c r="KW11" s="24"/>
      <c r="KX11" s="24"/>
      <c r="KY11" s="24"/>
      <c r="KZ11" s="24"/>
      <c r="LA11" s="24"/>
      <c r="LB11" s="24"/>
      <c r="LC11" s="24"/>
      <c r="LD11" s="24"/>
      <c r="LE11" s="24"/>
      <c r="LF11" s="24"/>
      <c r="LG11" s="24"/>
      <c r="LH11" s="24"/>
      <c r="LI11" s="24"/>
      <c r="LJ11" s="24"/>
      <c r="LK11" s="24"/>
      <c r="LL11" s="24"/>
      <c r="LM11" s="24"/>
      <c r="LN11" s="24"/>
      <c r="LO11" s="24"/>
      <c r="LP11" s="24"/>
      <c r="LQ11" s="24"/>
      <c r="LR11" s="24"/>
      <c r="LS11" s="24"/>
      <c r="LT11" s="24"/>
      <c r="LU11" s="24"/>
      <c r="LV11" s="24"/>
      <c r="LW11" s="24"/>
      <c r="LX11" s="24"/>
      <c r="LY11" s="24"/>
      <c r="LZ11" s="24"/>
      <c r="MA11" s="24"/>
      <c r="MB11" s="24"/>
      <c r="MC11" s="24"/>
      <c r="MD11" s="24"/>
      <c r="ME11" s="24"/>
      <c r="MF11" s="24"/>
      <c r="MG11" s="24"/>
      <c r="MH11" s="24"/>
      <c r="MI11" s="24"/>
      <c r="MJ11" s="24"/>
      <c r="MK11" s="24"/>
      <c r="ML11" s="24"/>
      <c r="MM11" s="24"/>
      <c r="MN11" s="24"/>
      <c r="MO11" s="24"/>
      <c r="MP11" s="24"/>
      <c r="MQ11" s="24"/>
      <c r="MR11" s="24"/>
      <c r="MS11" s="24"/>
      <c r="MT11" s="24"/>
      <c r="MU11" s="24"/>
      <c r="MV11" s="24"/>
      <c r="MW11" s="24"/>
      <c r="MX11" s="24"/>
      <c r="MY11" s="24"/>
      <c r="MZ11" s="24"/>
      <c r="NA11" s="24"/>
      <c r="NB11" s="24"/>
      <c r="NC11" s="24"/>
      <c r="ND11" s="24"/>
      <c r="NE11" s="24"/>
      <c r="NF11" s="24"/>
      <c r="NG11" s="24"/>
      <c r="NH11" s="24"/>
      <c r="NI11" s="24"/>
      <c r="NJ11" s="24"/>
      <c r="NK11" s="24"/>
      <c r="NL11" s="24"/>
      <c r="NM11" s="24"/>
      <c r="NN11" s="24"/>
      <c r="NO11" s="24"/>
      <c r="NP11" s="24"/>
      <c r="NQ11" s="24"/>
      <c r="NR11" s="24"/>
      <c r="NS11" s="24"/>
      <c r="NT11" s="24"/>
      <c r="NU11" s="24"/>
      <c r="NV11" s="24"/>
      <c r="NW11" s="24"/>
      <c r="NX11" s="24"/>
      <c r="NY11" s="24"/>
      <c r="NZ11" s="24"/>
      <c r="OA11" s="24"/>
      <c r="OB11" s="24"/>
      <c r="OC11" s="24"/>
      <c r="OD11" s="24"/>
      <c r="OE11" s="24"/>
      <c r="OF11" s="24"/>
      <c r="OG11" s="24"/>
      <c r="OH11" s="24"/>
      <c r="OI11" s="24"/>
      <c r="OJ11" s="24"/>
      <c r="OK11" s="24"/>
      <c r="OL11" s="24"/>
      <c r="OM11" s="24"/>
      <c r="ON11" s="24"/>
      <c r="OO11" s="24"/>
      <c r="OP11" s="24"/>
      <c r="OQ11" s="24"/>
      <c r="OR11" s="24"/>
      <c r="OS11" s="24"/>
      <c r="OT11" s="24"/>
      <c r="OU11" s="24"/>
      <c r="OV11" s="24"/>
      <c r="OW11" s="24"/>
      <c r="OX11" s="24"/>
      <c r="OY11" s="24"/>
      <c r="OZ11" s="24"/>
      <c r="PA11" s="24"/>
      <c r="PB11" s="24"/>
      <c r="PC11" s="24"/>
      <c r="PD11" s="24"/>
      <c r="PE11" s="24"/>
      <c r="PF11" s="24"/>
      <c r="PG11" s="24"/>
      <c r="PH11" s="24"/>
      <c r="PI11" s="24"/>
      <c r="PJ11" s="24"/>
      <c r="PK11" s="24"/>
      <c r="PL11" s="24"/>
      <c r="PM11" s="24"/>
      <c r="PN11" s="24"/>
      <c r="PO11" s="24"/>
      <c r="PP11" s="24"/>
      <c r="PQ11" s="24"/>
      <c r="PR11" s="24"/>
      <c r="PS11" s="24"/>
      <c r="PT11" s="24"/>
      <c r="PU11" s="24"/>
      <c r="PV11" s="24"/>
      <c r="PW11" s="24"/>
      <c r="PX11" s="24"/>
      <c r="PY11" s="24"/>
      <c r="PZ11" s="24"/>
      <c r="QA11" s="24"/>
      <c r="QB11" s="24"/>
      <c r="QC11" s="24"/>
      <c r="QD11" s="24"/>
      <c r="QE11" s="24"/>
      <c r="QF11" s="24"/>
      <c r="QG11" s="24"/>
      <c r="QH11" s="24"/>
      <c r="QI11" s="24"/>
      <c r="QJ11" s="24"/>
      <c r="QK11" s="24"/>
      <c r="QL11" s="24"/>
      <c r="QM11" s="24"/>
      <c r="QN11" s="24"/>
      <c r="QO11" s="24"/>
      <c r="QP11" s="24"/>
      <c r="QQ11" s="24"/>
      <c r="QR11" s="24"/>
      <c r="QS11" s="24"/>
      <c r="QT11" s="24"/>
      <c r="QU11" s="24"/>
      <c r="QV11" s="24"/>
      <c r="QW11" s="24"/>
      <c r="QX11" s="24"/>
      <c r="QY11" s="24"/>
      <c r="QZ11" s="24"/>
      <c r="RA11" s="24"/>
      <c r="RB11" s="24"/>
      <c r="RC11" s="24"/>
      <c r="RD11" s="24"/>
      <c r="RE11" s="24"/>
      <c r="RF11" s="24"/>
      <c r="RG11" s="24"/>
      <c r="RH11" s="24"/>
      <c r="RI11" s="24"/>
      <c r="RJ11" s="24"/>
      <c r="RK11" s="24"/>
      <c r="RL11" s="24"/>
      <c r="RM11" s="24"/>
      <c r="RN11" s="24"/>
      <c r="RO11" s="24"/>
      <c r="RP11" s="24"/>
      <c r="RQ11" s="24"/>
      <c r="RR11" s="24"/>
      <c r="RS11" s="24"/>
      <c r="RT11" s="24"/>
      <c r="RU11" s="24"/>
      <c r="RV11" s="24"/>
      <c r="RW11" s="24"/>
      <c r="RX11" s="24"/>
      <c r="RY11" s="24"/>
      <c r="RZ11" s="24"/>
      <c r="SA11" s="24"/>
      <c r="SB11" s="24"/>
      <c r="SC11" s="24"/>
      <c r="SD11" s="24"/>
      <c r="SE11" s="24"/>
      <c r="SF11" s="24"/>
      <c r="SG11" s="24"/>
      <c r="SH11" s="24"/>
      <c r="SI11" s="24"/>
      <c r="SJ11" s="24"/>
      <c r="SK11" s="24"/>
      <c r="SL11" s="24"/>
      <c r="SM11" s="24"/>
      <c r="SN11" s="24"/>
      <c r="SO11" s="24"/>
      <c r="SP11" s="24"/>
      <c r="SQ11" s="24"/>
      <c r="SR11" s="24"/>
      <c r="SS11" s="24"/>
      <c r="ST11" s="24"/>
      <c r="SU11" s="24"/>
      <c r="SV11" s="24"/>
      <c r="SW11" s="24"/>
      <c r="SX11" s="24"/>
      <c r="SY11" s="24"/>
      <c r="SZ11" s="24"/>
      <c r="TA11" s="24"/>
      <c r="TB11" s="24"/>
      <c r="TC11" s="24"/>
      <c r="TD11" s="24"/>
      <c r="TE11" s="24"/>
      <c r="TF11" s="24"/>
      <c r="TG11" s="24"/>
      <c r="TH11" s="24"/>
      <c r="TI11" s="24"/>
      <c r="TJ11" s="24"/>
      <c r="TK11" s="24"/>
      <c r="TL11" s="24"/>
      <c r="TM11" s="24"/>
      <c r="TN11" s="24"/>
      <c r="TO11" s="24"/>
      <c r="TP11" s="24"/>
      <c r="TQ11" s="24"/>
      <c r="TR11" s="24"/>
      <c r="TS11" s="24"/>
      <c r="TT11" s="24"/>
      <c r="TU11" s="24"/>
      <c r="TV11" s="24"/>
      <c r="TW11" s="24"/>
      <c r="TX11" s="24"/>
      <c r="TY11" s="24"/>
    </row>
    <row r="12" spans="1:545" s="14" customFormat="1" ht="15" customHeight="1" x14ac:dyDescent="0.25">
      <c r="A12" s="82" t="s">
        <v>7</v>
      </c>
      <c r="B12" s="83">
        <v>8</v>
      </c>
      <c r="C12" s="83">
        <v>5</v>
      </c>
      <c r="D12" s="84">
        <v>9</v>
      </c>
      <c r="E12" s="84">
        <v>9</v>
      </c>
      <c r="F12" s="177">
        <v>0.23</v>
      </c>
      <c r="G12" s="85">
        <v>0.49</v>
      </c>
      <c r="H12" s="85">
        <v>7.0000000000000007E-2</v>
      </c>
      <c r="I12" s="183">
        <v>0.73</v>
      </c>
      <c r="J12" s="183">
        <v>0.89600000000000002</v>
      </c>
      <c r="K12" s="157"/>
      <c r="L12" s="86">
        <v>123150</v>
      </c>
      <c r="M12" s="87"/>
      <c r="N12" s="25">
        <v>38000</v>
      </c>
      <c r="O12" s="120">
        <v>3.5</v>
      </c>
      <c r="P12" s="25">
        <v>712</v>
      </c>
      <c r="Q12" s="120">
        <f t="shared" si="0"/>
        <v>3.5300000000000002</v>
      </c>
      <c r="R12" s="124">
        <f t="shared" si="1"/>
        <v>3.5249999999999999</v>
      </c>
      <c r="S12" s="128">
        <f t="shared" si="2"/>
        <v>-1.4164305949009453E-3</v>
      </c>
      <c r="T12" s="175">
        <v>0.153</v>
      </c>
      <c r="U12" s="141">
        <f t="shared" si="3"/>
        <v>383.8109992254067</v>
      </c>
      <c r="V12" s="52">
        <f t="shared" si="4"/>
        <v>3156</v>
      </c>
      <c r="W12" s="27"/>
      <c r="X12" s="133">
        <v>40821</v>
      </c>
      <c r="Y12" s="133" t="s">
        <v>29</v>
      </c>
      <c r="Z12" s="133">
        <v>40912</v>
      </c>
      <c r="AA12" s="133" t="s">
        <v>29</v>
      </c>
      <c r="AB12" s="133">
        <v>41010</v>
      </c>
      <c r="AC12" s="133" t="s">
        <v>29</v>
      </c>
      <c r="AD12" s="104">
        <v>250</v>
      </c>
      <c r="AE12" s="88" t="s">
        <v>17</v>
      </c>
      <c r="AF12" s="189" t="s">
        <v>106</v>
      </c>
      <c r="AG12" s="189"/>
      <c r="AH12" s="189"/>
      <c r="AI12" s="189"/>
      <c r="AJ12" s="189"/>
      <c r="AK12" s="24"/>
      <c r="AL12" s="29"/>
      <c r="AM12" s="189" t="s">
        <v>158</v>
      </c>
      <c r="AN12" s="189"/>
      <c r="AO12" s="189"/>
      <c r="AP12" s="189"/>
      <c r="AQ12" s="189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  <c r="DP12" s="24"/>
      <c r="DQ12" s="24"/>
      <c r="DR12" s="24"/>
      <c r="DS12" s="24"/>
      <c r="DT12" s="24"/>
      <c r="DU12" s="24"/>
      <c r="DV12" s="24"/>
      <c r="DW12" s="24"/>
      <c r="DX12" s="24"/>
      <c r="DY12" s="24"/>
      <c r="DZ12" s="24"/>
      <c r="EA12" s="24"/>
      <c r="EB12" s="24"/>
      <c r="EC12" s="24"/>
      <c r="ED12" s="24"/>
      <c r="EE12" s="24"/>
      <c r="EF12" s="24"/>
      <c r="EG12" s="24"/>
      <c r="EH12" s="24"/>
      <c r="EI12" s="24"/>
      <c r="EJ12" s="24"/>
      <c r="EK12" s="24"/>
      <c r="EL12" s="24"/>
      <c r="EM12" s="24"/>
      <c r="EN12" s="24"/>
      <c r="EO12" s="24"/>
      <c r="EP12" s="24"/>
      <c r="EQ12" s="24"/>
      <c r="ER12" s="24"/>
      <c r="ES12" s="24"/>
      <c r="ET12" s="24"/>
      <c r="EU12" s="24"/>
      <c r="EV12" s="24"/>
      <c r="EW12" s="24"/>
      <c r="EX12" s="24"/>
      <c r="EY12" s="24"/>
      <c r="EZ12" s="24"/>
      <c r="FA12" s="24"/>
      <c r="FB12" s="24"/>
      <c r="FC12" s="24"/>
      <c r="FD12" s="24"/>
      <c r="FE12" s="24"/>
      <c r="FF12" s="24"/>
      <c r="FG12" s="24"/>
      <c r="FH12" s="24"/>
      <c r="FI12" s="24"/>
      <c r="FJ12" s="24"/>
      <c r="FK12" s="24"/>
      <c r="FL12" s="24"/>
      <c r="FM12" s="24"/>
      <c r="FN12" s="24"/>
      <c r="FO12" s="24"/>
      <c r="FP12" s="24"/>
      <c r="FQ12" s="24"/>
      <c r="FR12" s="24"/>
      <c r="FS12" s="24"/>
      <c r="FT12" s="24"/>
      <c r="FU12" s="24"/>
      <c r="FV12" s="24"/>
      <c r="FW12" s="24"/>
      <c r="FX12" s="24"/>
      <c r="FY12" s="24"/>
      <c r="FZ12" s="24"/>
      <c r="GA12" s="24"/>
      <c r="GB12" s="24"/>
      <c r="GC12" s="24"/>
      <c r="GD12" s="24"/>
      <c r="GE12" s="24"/>
      <c r="GF12" s="24"/>
      <c r="GG12" s="24"/>
      <c r="GH12" s="24"/>
      <c r="GI12" s="24"/>
      <c r="GJ12" s="24"/>
      <c r="GK12" s="24"/>
      <c r="GL12" s="24"/>
      <c r="GM12" s="24"/>
      <c r="GN12" s="24"/>
      <c r="GO12" s="24"/>
      <c r="GP12" s="24"/>
      <c r="GQ12" s="24"/>
      <c r="GR12" s="24"/>
      <c r="GS12" s="24"/>
      <c r="GT12" s="24"/>
      <c r="GU12" s="24"/>
      <c r="GV12" s="24"/>
      <c r="GW12" s="24"/>
      <c r="GX12" s="24"/>
      <c r="GY12" s="24"/>
      <c r="GZ12" s="24"/>
      <c r="HA12" s="24"/>
      <c r="HB12" s="24"/>
      <c r="HC12" s="24"/>
      <c r="HD12" s="24"/>
      <c r="HE12" s="24"/>
      <c r="HF12" s="24"/>
      <c r="HG12" s="24"/>
      <c r="HH12" s="24"/>
      <c r="HI12" s="24"/>
      <c r="HJ12" s="24"/>
      <c r="HK12" s="24"/>
      <c r="HL12" s="24"/>
      <c r="HM12" s="24"/>
      <c r="HN12" s="24"/>
      <c r="HO12" s="24"/>
      <c r="HP12" s="24"/>
      <c r="HQ12" s="24"/>
      <c r="HR12" s="24"/>
      <c r="HS12" s="24"/>
      <c r="HT12" s="24"/>
      <c r="HU12" s="24"/>
      <c r="HV12" s="24"/>
      <c r="HW12" s="24"/>
      <c r="HX12" s="24"/>
      <c r="HY12" s="24"/>
      <c r="HZ12" s="24"/>
      <c r="IA12" s="24"/>
      <c r="IB12" s="24"/>
      <c r="IC12" s="24"/>
      <c r="ID12" s="24"/>
      <c r="IE12" s="24"/>
      <c r="IF12" s="24"/>
      <c r="IG12" s="24"/>
      <c r="IH12" s="24"/>
      <c r="II12" s="24"/>
      <c r="IJ12" s="24"/>
      <c r="IK12" s="24"/>
      <c r="IL12" s="24"/>
      <c r="IM12" s="24"/>
      <c r="IN12" s="24"/>
      <c r="IO12" s="24"/>
      <c r="IP12" s="24"/>
      <c r="IQ12" s="24"/>
      <c r="IR12" s="24"/>
      <c r="IS12" s="24"/>
      <c r="IT12" s="24"/>
      <c r="IU12" s="24"/>
      <c r="IV12" s="24"/>
      <c r="IW12" s="24"/>
      <c r="IX12" s="24"/>
      <c r="IY12" s="24"/>
      <c r="IZ12" s="24"/>
      <c r="JA12" s="24"/>
      <c r="JB12" s="24"/>
      <c r="JC12" s="24"/>
      <c r="JD12" s="24"/>
      <c r="JE12" s="24"/>
      <c r="JF12" s="24"/>
      <c r="JG12" s="24"/>
      <c r="JH12" s="24"/>
      <c r="JI12" s="24"/>
      <c r="JJ12" s="24"/>
      <c r="JK12" s="24"/>
      <c r="JL12" s="24"/>
      <c r="JM12" s="24"/>
      <c r="JN12" s="24"/>
      <c r="JO12" s="24"/>
      <c r="JP12" s="24"/>
      <c r="JQ12" s="24"/>
      <c r="JR12" s="24"/>
      <c r="JS12" s="24"/>
      <c r="JT12" s="24"/>
      <c r="JU12" s="24"/>
      <c r="JV12" s="24"/>
      <c r="JW12" s="24"/>
      <c r="JX12" s="24"/>
      <c r="JY12" s="24"/>
      <c r="JZ12" s="24"/>
      <c r="KA12" s="24"/>
      <c r="KB12" s="24"/>
      <c r="KC12" s="24"/>
      <c r="KD12" s="24"/>
      <c r="KE12" s="24"/>
      <c r="KF12" s="24"/>
      <c r="KG12" s="24"/>
      <c r="KH12" s="24"/>
      <c r="KI12" s="24"/>
      <c r="KJ12" s="24"/>
      <c r="KK12" s="24"/>
      <c r="KL12" s="24"/>
      <c r="KM12" s="24"/>
      <c r="KN12" s="24"/>
      <c r="KO12" s="24"/>
      <c r="KP12" s="24"/>
      <c r="KQ12" s="24"/>
      <c r="KR12" s="24"/>
      <c r="KS12" s="24"/>
      <c r="KT12" s="24"/>
      <c r="KU12" s="24"/>
      <c r="KV12" s="24"/>
      <c r="KW12" s="24"/>
      <c r="KX12" s="24"/>
      <c r="KY12" s="24"/>
      <c r="KZ12" s="24"/>
      <c r="LA12" s="24"/>
      <c r="LB12" s="24"/>
      <c r="LC12" s="24"/>
      <c r="LD12" s="24"/>
      <c r="LE12" s="24"/>
      <c r="LF12" s="24"/>
      <c r="LG12" s="24"/>
      <c r="LH12" s="24"/>
      <c r="LI12" s="24"/>
      <c r="LJ12" s="24"/>
      <c r="LK12" s="24"/>
      <c r="LL12" s="24"/>
      <c r="LM12" s="24"/>
      <c r="LN12" s="24"/>
      <c r="LO12" s="24"/>
      <c r="LP12" s="24"/>
      <c r="LQ12" s="24"/>
      <c r="LR12" s="24"/>
      <c r="LS12" s="24"/>
      <c r="LT12" s="24"/>
      <c r="LU12" s="24"/>
      <c r="LV12" s="24"/>
      <c r="LW12" s="24"/>
      <c r="LX12" s="24"/>
      <c r="LY12" s="24"/>
      <c r="LZ12" s="24"/>
      <c r="MA12" s="24"/>
      <c r="MB12" s="24"/>
      <c r="MC12" s="24"/>
      <c r="MD12" s="24"/>
      <c r="ME12" s="24"/>
      <c r="MF12" s="24"/>
      <c r="MG12" s="24"/>
      <c r="MH12" s="24"/>
      <c r="MI12" s="24"/>
      <c r="MJ12" s="24"/>
      <c r="MK12" s="24"/>
      <c r="ML12" s="24"/>
      <c r="MM12" s="24"/>
      <c r="MN12" s="24"/>
      <c r="MO12" s="24"/>
      <c r="MP12" s="24"/>
      <c r="MQ12" s="24"/>
      <c r="MR12" s="24"/>
      <c r="MS12" s="24"/>
      <c r="MT12" s="24"/>
      <c r="MU12" s="24"/>
      <c r="MV12" s="24"/>
      <c r="MW12" s="24"/>
      <c r="MX12" s="24"/>
      <c r="MY12" s="24"/>
      <c r="MZ12" s="24"/>
      <c r="NA12" s="24"/>
      <c r="NB12" s="24"/>
      <c r="NC12" s="24"/>
      <c r="ND12" s="24"/>
      <c r="NE12" s="24"/>
      <c r="NF12" s="24"/>
      <c r="NG12" s="24"/>
      <c r="NH12" s="24"/>
      <c r="NI12" s="24"/>
      <c r="NJ12" s="24"/>
      <c r="NK12" s="24"/>
      <c r="NL12" s="24"/>
      <c r="NM12" s="24"/>
      <c r="NN12" s="24"/>
      <c r="NO12" s="24"/>
      <c r="NP12" s="24"/>
      <c r="NQ12" s="24"/>
      <c r="NR12" s="24"/>
      <c r="NS12" s="24"/>
      <c r="NT12" s="24"/>
      <c r="NU12" s="24"/>
      <c r="NV12" s="24"/>
      <c r="NW12" s="24"/>
      <c r="NX12" s="24"/>
      <c r="NY12" s="24"/>
      <c r="NZ12" s="24"/>
      <c r="OA12" s="24"/>
      <c r="OB12" s="24"/>
      <c r="OC12" s="24"/>
      <c r="OD12" s="24"/>
      <c r="OE12" s="24"/>
      <c r="OF12" s="24"/>
      <c r="OG12" s="24"/>
      <c r="OH12" s="24"/>
      <c r="OI12" s="24"/>
      <c r="OJ12" s="24"/>
      <c r="OK12" s="24"/>
      <c r="OL12" s="24"/>
      <c r="OM12" s="24"/>
      <c r="ON12" s="24"/>
      <c r="OO12" s="24"/>
      <c r="OP12" s="24"/>
      <c r="OQ12" s="24"/>
      <c r="OR12" s="24"/>
      <c r="OS12" s="24"/>
      <c r="OT12" s="24"/>
      <c r="OU12" s="24"/>
      <c r="OV12" s="24"/>
      <c r="OW12" s="24"/>
      <c r="OX12" s="24"/>
      <c r="OY12" s="24"/>
      <c r="OZ12" s="24"/>
      <c r="PA12" s="24"/>
      <c r="PB12" s="24"/>
      <c r="PC12" s="24"/>
      <c r="PD12" s="24"/>
      <c r="PE12" s="24"/>
      <c r="PF12" s="24"/>
      <c r="PG12" s="24"/>
      <c r="PH12" s="24"/>
      <c r="PI12" s="24"/>
      <c r="PJ12" s="24"/>
      <c r="PK12" s="24"/>
      <c r="PL12" s="24"/>
      <c r="PM12" s="24"/>
      <c r="PN12" s="24"/>
      <c r="PO12" s="24"/>
      <c r="PP12" s="24"/>
      <c r="PQ12" s="24"/>
      <c r="PR12" s="24"/>
      <c r="PS12" s="24"/>
      <c r="PT12" s="24"/>
      <c r="PU12" s="24"/>
      <c r="PV12" s="24"/>
      <c r="PW12" s="24"/>
      <c r="PX12" s="24"/>
      <c r="PY12" s="24"/>
      <c r="PZ12" s="24"/>
      <c r="QA12" s="24"/>
      <c r="QB12" s="24"/>
      <c r="QC12" s="24"/>
      <c r="QD12" s="24"/>
      <c r="QE12" s="24"/>
      <c r="QF12" s="24"/>
      <c r="QG12" s="24"/>
      <c r="QH12" s="24"/>
      <c r="QI12" s="24"/>
      <c r="QJ12" s="24"/>
      <c r="QK12" s="24"/>
      <c r="QL12" s="24"/>
      <c r="QM12" s="24"/>
      <c r="QN12" s="24"/>
      <c r="QO12" s="24"/>
      <c r="QP12" s="24"/>
      <c r="QQ12" s="24"/>
      <c r="QR12" s="24"/>
      <c r="QS12" s="24"/>
      <c r="QT12" s="24"/>
      <c r="QU12" s="24"/>
      <c r="QV12" s="24"/>
      <c r="QW12" s="24"/>
      <c r="QX12" s="24"/>
      <c r="QY12" s="24"/>
      <c r="QZ12" s="24"/>
      <c r="RA12" s="24"/>
      <c r="RB12" s="24"/>
      <c r="RC12" s="24"/>
      <c r="RD12" s="24"/>
      <c r="RE12" s="24"/>
      <c r="RF12" s="24"/>
      <c r="RG12" s="24"/>
      <c r="RH12" s="24"/>
      <c r="RI12" s="24"/>
      <c r="RJ12" s="24"/>
      <c r="RK12" s="24"/>
      <c r="RL12" s="24"/>
      <c r="RM12" s="24"/>
      <c r="RN12" s="24"/>
      <c r="RO12" s="24"/>
      <c r="RP12" s="24"/>
      <c r="RQ12" s="24"/>
      <c r="RR12" s="24"/>
      <c r="RS12" s="24"/>
      <c r="RT12" s="24"/>
      <c r="RU12" s="24"/>
      <c r="RV12" s="24"/>
      <c r="RW12" s="24"/>
      <c r="RX12" s="24"/>
      <c r="RY12" s="24"/>
      <c r="RZ12" s="24"/>
      <c r="SA12" s="24"/>
      <c r="SB12" s="24"/>
      <c r="SC12" s="24"/>
      <c r="SD12" s="24"/>
      <c r="SE12" s="24"/>
      <c r="SF12" s="24"/>
      <c r="SG12" s="24"/>
      <c r="SH12" s="24"/>
      <c r="SI12" s="24"/>
      <c r="SJ12" s="24"/>
      <c r="SK12" s="24"/>
      <c r="SL12" s="24"/>
      <c r="SM12" s="24"/>
      <c r="SN12" s="24"/>
      <c r="SO12" s="24"/>
      <c r="SP12" s="24"/>
      <c r="SQ12" s="24"/>
      <c r="SR12" s="24"/>
      <c r="SS12" s="24"/>
      <c r="ST12" s="24"/>
      <c r="SU12" s="24"/>
      <c r="SV12" s="24"/>
      <c r="SW12" s="24"/>
      <c r="SX12" s="24"/>
      <c r="SY12" s="24"/>
      <c r="SZ12" s="24"/>
      <c r="TA12" s="24"/>
      <c r="TB12" s="24"/>
      <c r="TC12" s="24"/>
      <c r="TD12" s="24"/>
      <c r="TE12" s="24"/>
      <c r="TF12" s="24"/>
      <c r="TG12" s="24"/>
      <c r="TH12" s="24"/>
      <c r="TI12" s="24"/>
      <c r="TJ12" s="24"/>
      <c r="TK12" s="24"/>
      <c r="TL12" s="24"/>
      <c r="TM12" s="24"/>
      <c r="TN12" s="24"/>
      <c r="TO12" s="24"/>
      <c r="TP12" s="24"/>
      <c r="TQ12" s="24"/>
      <c r="TR12" s="24"/>
      <c r="TS12" s="24"/>
      <c r="TT12" s="24"/>
      <c r="TU12" s="24"/>
      <c r="TV12" s="24"/>
      <c r="TW12" s="24"/>
      <c r="TX12" s="24"/>
      <c r="TY12" s="24"/>
    </row>
    <row r="13" spans="1:545" ht="15" customHeight="1" x14ac:dyDescent="0.25">
      <c r="A13" s="73" t="s">
        <v>8</v>
      </c>
      <c r="B13" s="74"/>
      <c r="C13" s="74">
        <v>17</v>
      </c>
      <c r="D13" s="75">
        <v>10</v>
      </c>
      <c r="E13" s="75">
        <v>21</v>
      </c>
      <c r="F13" s="178">
        <v>0.19</v>
      </c>
      <c r="G13" s="76">
        <v>0.3</v>
      </c>
      <c r="H13" s="76">
        <v>7.0000000000000007E-2</v>
      </c>
      <c r="I13" s="182">
        <v>0.76</v>
      </c>
      <c r="J13" s="182">
        <v>0.89500000000000002</v>
      </c>
      <c r="K13" s="156"/>
      <c r="L13" s="78">
        <v>113226</v>
      </c>
      <c r="M13" s="79"/>
      <c r="N13" s="77">
        <v>5788</v>
      </c>
      <c r="O13" s="119">
        <v>3.52</v>
      </c>
      <c r="P13" s="77">
        <v>722</v>
      </c>
      <c r="Q13" s="119">
        <f t="shared" si="0"/>
        <v>3.5649999999999999</v>
      </c>
      <c r="R13" s="123">
        <f t="shared" si="1"/>
        <v>3.5249999999999999</v>
      </c>
      <c r="S13" s="127">
        <f t="shared" si="2"/>
        <v>-1.1220196353436195E-2</v>
      </c>
      <c r="T13" s="174">
        <v>0.17299999999999999</v>
      </c>
      <c r="U13" s="140">
        <f t="shared" si="3"/>
        <v>0</v>
      </c>
      <c r="V13" s="112">
        <f t="shared" si="4"/>
        <v>4814</v>
      </c>
      <c r="W13" s="27"/>
      <c r="X13" s="132">
        <v>40824</v>
      </c>
      <c r="Y13" s="132" t="s">
        <v>29</v>
      </c>
      <c r="Z13" s="132">
        <v>40915</v>
      </c>
      <c r="AA13" s="132" t="s">
        <v>29</v>
      </c>
      <c r="AB13" s="132">
        <v>40978</v>
      </c>
      <c r="AC13" s="132" t="s">
        <v>29</v>
      </c>
      <c r="AD13" s="103">
        <v>220</v>
      </c>
      <c r="AE13" s="80" t="s">
        <v>17</v>
      </c>
      <c r="AF13" s="188"/>
      <c r="AG13" s="188"/>
      <c r="AH13" s="188"/>
      <c r="AI13" s="188"/>
      <c r="AJ13" s="188"/>
      <c r="AK13" s="81"/>
      <c r="AL13" s="29"/>
      <c r="AM13" s="188"/>
      <c r="AN13" s="188"/>
      <c r="AO13" s="188"/>
      <c r="AP13" s="188"/>
      <c r="AQ13" s="188"/>
      <c r="AR13" s="81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  <c r="DP13" s="24"/>
      <c r="DQ13" s="24"/>
      <c r="DR13" s="24"/>
      <c r="DS13" s="24"/>
      <c r="DT13" s="24"/>
      <c r="DU13" s="24"/>
      <c r="DV13" s="24"/>
      <c r="DW13" s="24"/>
      <c r="DX13" s="24"/>
      <c r="DY13" s="24"/>
      <c r="DZ13" s="24"/>
      <c r="EA13" s="24"/>
      <c r="EB13" s="24"/>
      <c r="EC13" s="24"/>
      <c r="ED13" s="24"/>
      <c r="EE13" s="24"/>
      <c r="EF13" s="24"/>
      <c r="EG13" s="24"/>
      <c r="EH13" s="24"/>
      <c r="EI13" s="24"/>
      <c r="EJ13" s="24"/>
      <c r="EK13" s="24"/>
      <c r="EL13" s="24"/>
      <c r="EM13" s="24"/>
      <c r="EN13" s="24"/>
      <c r="EO13" s="24"/>
      <c r="EP13" s="24"/>
      <c r="EQ13" s="24"/>
      <c r="ER13" s="24"/>
      <c r="ES13" s="24"/>
      <c r="ET13" s="24"/>
      <c r="EU13" s="24"/>
      <c r="EV13" s="24"/>
      <c r="EW13" s="24"/>
      <c r="EX13" s="24"/>
      <c r="EY13" s="24"/>
      <c r="EZ13" s="24"/>
      <c r="FA13" s="24"/>
      <c r="FB13" s="24"/>
      <c r="FC13" s="24"/>
      <c r="FD13" s="24"/>
      <c r="FE13" s="24"/>
      <c r="FF13" s="24"/>
      <c r="FG13" s="24"/>
      <c r="FH13" s="24"/>
      <c r="FI13" s="24"/>
      <c r="FJ13" s="24"/>
      <c r="FK13" s="24"/>
      <c r="FL13" s="24"/>
      <c r="FM13" s="24"/>
      <c r="FN13" s="24"/>
      <c r="FO13" s="24"/>
      <c r="FP13" s="24"/>
      <c r="FQ13" s="24"/>
      <c r="FR13" s="24"/>
      <c r="FS13" s="24"/>
      <c r="FT13" s="24"/>
      <c r="FU13" s="24"/>
      <c r="FV13" s="24"/>
      <c r="FW13" s="24"/>
      <c r="FX13" s="24"/>
      <c r="FY13" s="24"/>
      <c r="FZ13" s="24"/>
      <c r="GA13" s="24"/>
      <c r="GB13" s="24"/>
      <c r="GC13" s="24"/>
      <c r="GD13" s="24"/>
      <c r="GE13" s="24"/>
      <c r="GF13" s="24"/>
      <c r="GG13" s="24"/>
      <c r="GH13" s="24"/>
      <c r="GI13" s="24"/>
      <c r="GJ13" s="24"/>
      <c r="GK13" s="24"/>
      <c r="GL13" s="24"/>
      <c r="GM13" s="24"/>
      <c r="GN13" s="24"/>
      <c r="GO13" s="24"/>
      <c r="GP13" s="24"/>
      <c r="GQ13" s="24"/>
      <c r="GR13" s="24"/>
      <c r="GS13" s="24"/>
      <c r="GT13" s="24"/>
      <c r="GU13" s="24"/>
      <c r="GV13" s="24"/>
      <c r="GW13" s="24"/>
      <c r="GX13" s="24"/>
      <c r="GY13" s="24"/>
      <c r="GZ13" s="24"/>
      <c r="HA13" s="24"/>
      <c r="HB13" s="24"/>
      <c r="HC13" s="24"/>
      <c r="HD13" s="24"/>
      <c r="HE13" s="24"/>
      <c r="HF13" s="24"/>
      <c r="HG13" s="24"/>
      <c r="HH13" s="24"/>
      <c r="HI13" s="24"/>
      <c r="HJ13" s="24"/>
      <c r="HK13" s="24"/>
      <c r="HL13" s="24"/>
      <c r="HM13" s="24"/>
      <c r="HN13" s="24"/>
      <c r="HO13" s="24"/>
      <c r="HP13" s="24"/>
      <c r="HQ13" s="24"/>
      <c r="HR13" s="24"/>
      <c r="HS13" s="24"/>
      <c r="HT13" s="24"/>
      <c r="HU13" s="24"/>
      <c r="HV13" s="24"/>
      <c r="HW13" s="24"/>
      <c r="HX13" s="24"/>
      <c r="HY13" s="24"/>
      <c r="HZ13" s="24"/>
      <c r="IA13" s="24"/>
      <c r="IB13" s="24"/>
      <c r="IC13" s="24"/>
      <c r="ID13" s="24"/>
      <c r="IE13" s="24"/>
      <c r="IF13" s="24"/>
      <c r="IG13" s="24"/>
      <c r="IH13" s="24"/>
      <c r="II13" s="24"/>
      <c r="IJ13" s="24"/>
      <c r="IK13" s="24"/>
      <c r="IL13" s="24"/>
      <c r="IM13" s="24"/>
      <c r="IN13" s="24"/>
      <c r="IO13" s="24"/>
      <c r="IP13" s="24"/>
      <c r="IQ13" s="24"/>
      <c r="IR13" s="24"/>
      <c r="IS13" s="24"/>
      <c r="IT13" s="24"/>
      <c r="IU13" s="24"/>
      <c r="IV13" s="24"/>
      <c r="IW13" s="24"/>
      <c r="IX13" s="24"/>
      <c r="IY13" s="24"/>
      <c r="IZ13" s="24"/>
      <c r="JA13" s="24"/>
      <c r="JB13" s="24"/>
      <c r="JC13" s="24"/>
      <c r="JD13" s="24"/>
      <c r="JE13" s="24"/>
      <c r="JF13" s="24"/>
      <c r="JG13" s="24"/>
      <c r="JH13" s="24"/>
      <c r="JI13" s="24"/>
      <c r="JJ13" s="24"/>
      <c r="JK13" s="24"/>
      <c r="JL13" s="24"/>
      <c r="JM13" s="24"/>
      <c r="JN13" s="24"/>
      <c r="JO13" s="24"/>
      <c r="JP13" s="24"/>
      <c r="JQ13" s="24"/>
      <c r="JR13" s="24"/>
      <c r="JS13" s="24"/>
      <c r="JT13" s="24"/>
      <c r="JU13" s="24"/>
      <c r="JV13" s="24"/>
      <c r="JW13" s="24"/>
      <c r="JX13" s="24"/>
      <c r="JY13" s="24"/>
      <c r="JZ13" s="24"/>
      <c r="KA13" s="24"/>
      <c r="KB13" s="24"/>
      <c r="KC13" s="24"/>
      <c r="KD13" s="24"/>
      <c r="KE13" s="24"/>
      <c r="KF13" s="24"/>
      <c r="KG13" s="24"/>
      <c r="KH13" s="24"/>
      <c r="KI13" s="24"/>
      <c r="KJ13" s="24"/>
      <c r="KK13" s="24"/>
      <c r="KL13" s="24"/>
      <c r="KM13" s="24"/>
      <c r="KN13" s="24"/>
      <c r="KO13" s="24"/>
      <c r="KP13" s="24"/>
      <c r="KQ13" s="24"/>
      <c r="KR13" s="24"/>
      <c r="KS13" s="24"/>
      <c r="KT13" s="24"/>
      <c r="KU13" s="24"/>
      <c r="KV13" s="24"/>
      <c r="KW13" s="24"/>
      <c r="KX13" s="24"/>
      <c r="KY13" s="24"/>
      <c r="KZ13" s="24"/>
      <c r="LA13" s="24"/>
      <c r="LB13" s="24"/>
      <c r="LC13" s="24"/>
      <c r="LD13" s="24"/>
      <c r="LE13" s="24"/>
      <c r="LF13" s="24"/>
      <c r="LG13" s="24"/>
      <c r="LH13" s="24"/>
      <c r="LI13" s="24"/>
      <c r="LJ13" s="24"/>
      <c r="LK13" s="24"/>
      <c r="LL13" s="24"/>
      <c r="LM13" s="24"/>
      <c r="LN13" s="24"/>
      <c r="LO13" s="24"/>
      <c r="LP13" s="24"/>
      <c r="LQ13" s="24"/>
      <c r="LR13" s="24"/>
      <c r="LS13" s="24"/>
      <c r="LT13" s="24"/>
      <c r="LU13" s="24"/>
      <c r="LV13" s="24"/>
      <c r="LW13" s="24"/>
      <c r="LX13" s="24"/>
      <c r="LY13" s="24"/>
      <c r="LZ13" s="24"/>
      <c r="MA13" s="24"/>
      <c r="MB13" s="24"/>
      <c r="MC13" s="24"/>
      <c r="MD13" s="24"/>
      <c r="ME13" s="24"/>
      <c r="MF13" s="24"/>
      <c r="MG13" s="24"/>
      <c r="MH13" s="24"/>
      <c r="MI13" s="24"/>
      <c r="MJ13" s="24"/>
      <c r="MK13" s="24"/>
      <c r="ML13" s="24"/>
      <c r="MM13" s="24"/>
      <c r="MN13" s="24"/>
      <c r="MO13" s="24"/>
      <c r="MP13" s="24"/>
      <c r="MQ13" s="24"/>
      <c r="MR13" s="24"/>
      <c r="MS13" s="24"/>
      <c r="MT13" s="24"/>
      <c r="MU13" s="24"/>
      <c r="MV13" s="24"/>
      <c r="MW13" s="24"/>
      <c r="MX13" s="24"/>
      <c r="MY13" s="24"/>
      <c r="MZ13" s="24"/>
      <c r="NA13" s="24"/>
      <c r="NB13" s="24"/>
      <c r="NC13" s="24"/>
      <c r="ND13" s="24"/>
      <c r="NE13" s="24"/>
      <c r="NF13" s="24"/>
      <c r="NG13" s="24"/>
      <c r="NH13" s="24"/>
      <c r="NI13" s="24"/>
      <c r="NJ13" s="24"/>
      <c r="NK13" s="24"/>
      <c r="NL13" s="24"/>
      <c r="NM13" s="24"/>
      <c r="NN13" s="24"/>
      <c r="NO13" s="24"/>
      <c r="NP13" s="24"/>
      <c r="NQ13" s="24"/>
      <c r="NR13" s="24"/>
      <c r="NS13" s="24"/>
      <c r="NT13" s="24"/>
      <c r="NU13" s="24"/>
      <c r="NV13" s="24"/>
      <c r="NW13" s="24"/>
      <c r="NX13" s="24"/>
      <c r="NY13" s="24"/>
      <c r="NZ13" s="24"/>
      <c r="OA13" s="24"/>
      <c r="OB13" s="24"/>
      <c r="OC13" s="24"/>
      <c r="OD13" s="24"/>
      <c r="OE13" s="24"/>
      <c r="OF13" s="24"/>
      <c r="OG13" s="24"/>
      <c r="OH13" s="24"/>
      <c r="OI13" s="24"/>
      <c r="OJ13" s="24"/>
      <c r="OK13" s="24"/>
      <c r="OL13" s="24"/>
      <c r="OM13" s="24"/>
      <c r="ON13" s="24"/>
      <c r="OO13" s="24"/>
      <c r="OP13" s="24"/>
      <c r="OQ13" s="24"/>
      <c r="OR13" s="24"/>
      <c r="OS13" s="24"/>
      <c r="OT13" s="24"/>
      <c r="OU13" s="24"/>
      <c r="OV13" s="24"/>
      <c r="OW13" s="24"/>
      <c r="OX13" s="24"/>
      <c r="OY13" s="24"/>
      <c r="OZ13" s="24"/>
      <c r="PA13" s="24"/>
      <c r="PB13" s="24"/>
      <c r="PC13" s="24"/>
      <c r="PD13" s="24"/>
      <c r="PE13" s="24"/>
      <c r="PF13" s="24"/>
      <c r="PG13" s="24"/>
      <c r="PH13" s="24"/>
      <c r="PI13" s="24"/>
      <c r="PJ13" s="24"/>
      <c r="PK13" s="24"/>
      <c r="PL13" s="24"/>
      <c r="PM13" s="24"/>
      <c r="PN13" s="24"/>
      <c r="PO13" s="24"/>
      <c r="PP13" s="24"/>
      <c r="PQ13" s="24"/>
      <c r="PR13" s="24"/>
      <c r="PS13" s="24"/>
      <c r="PT13" s="24"/>
      <c r="PU13" s="24"/>
      <c r="PV13" s="24"/>
      <c r="PW13" s="24"/>
      <c r="PX13" s="24"/>
      <c r="PY13" s="24"/>
      <c r="PZ13" s="24"/>
      <c r="QA13" s="24"/>
      <c r="QB13" s="24"/>
      <c r="QC13" s="24"/>
      <c r="QD13" s="24"/>
      <c r="QE13" s="24"/>
      <c r="QF13" s="24"/>
      <c r="QG13" s="24"/>
      <c r="QH13" s="24"/>
      <c r="QI13" s="24"/>
      <c r="QJ13" s="24"/>
      <c r="QK13" s="24"/>
      <c r="QL13" s="24"/>
      <c r="QM13" s="24"/>
      <c r="QN13" s="24"/>
      <c r="QO13" s="24"/>
      <c r="QP13" s="24"/>
      <c r="QQ13" s="24"/>
      <c r="QR13" s="24"/>
      <c r="QS13" s="24"/>
      <c r="QT13" s="24"/>
      <c r="QU13" s="24"/>
      <c r="QV13" s="24"/>
      <c r="QW13" s="24"/>
      <c r="QX13" s="24"/>
      <c r="QY13" s="24"/>
      <c r="QZ13" s="24"/>
      <c r="RA13" s="24"/>
      <c r="RB13" s="24"/>
      <c r="RC13" s="24"/>
      <c r="RD13" s="24"/>
      <c r="RE13" s="24"/>
      <c r="RF13" s="24"/>
      <c r="RG13" s="24"/>
      <c r="RH13" s="24"/>
      <c r="RI13" s="24"/>
      <c r="RJ13" s="24"/>
      <c r="RK13" s="24"/>
      <c r="RL13" s="24"/>
      <c r="RM13" s="24"/>
      <c r="RN13" s="24"/>
      <c r="RO13" s="24"/>
      <c r="RP13" s="24"/>
      <c r="RQ13" s="24"/>
      <c r="RR13" s="24"/>
      <c r="RS13" s="24"/>
      <c r="RT13" s="24"/>
      <c r="RU13" s="24"/>
      <c r="RV13" s="24"/>
      <c r="RW13" s="24"/>
      <c r="RX13" s="24"/>
      <c r="RY13" s="24"/>
      <c r="RZ13" s="24"/>
      <c r="SA13" s="24"/>
      <c r="SB13" s="24"/>
      <c r="SC13" s="24"/>
      <c r="SD13" s="24"/>
      <c r="SE13" s="24"/>
      <c r="SF13" s="24"/>
      <c r="SG13" s="24"/>
      <c r="SH13" s="24"/>
      <c r="SI13" s="24"/>
      <c r="SJ13" s="24"/>
      <c r="SK13" s="24"/>
      <c r="SL13" s="24"/>
      <c r="SM13" s="24"/>
      <c r="SN13" s="24"/>
      <c r="SO13" s="24"/>
      <c r="SP13" s="24"/>
      <c r="SQ13" s="24"/>
      <c r="SR13" s="24"/>
      <c r="SS13" s="24"/>
      <c r="ST13" s="24"/>
      <c r="SU13" s="24"/>
      <c r="SV13" s="24"/>
      <c r="SW13" s="24"/>
      <c r="SX13" s="24"/>
      <c r="SY13" s="24"/>
      <c r="SZ13" s="24"/>
      <c r="TA13" s="24"/>
      <c r="TB13" s="24"/>
      <c r="TC13" s="24"/>
      <c r="TD13" s="24"/>
      <c r="TE13" s="24"/>
      <c r="TF13" s="24"/>
      <c r="TG13" s="24"/>
      <c r="TH13" s="24"/>
      <c r="TI13" s="24"/>
      <c r="TJ13" s="24"/>
      <c r="TK13" s="24"/>
      <c r="TL13" s="24"/>
      <c r="TM13" s="24"/>
      <c r="TN13" s="24"/>
      <c r="TO13" s="24"/>
      <c r="TP13" s="24"/>
      <c r="TQ13" s="24"/>
      <c r="TR13" s="24"/>
      <c r="TS13" s="24"/>
      <c r="TT13" s="24"/>
      <c r="TU13" s="24"/>
      <c r="TV13" s="24"/>
      <c r="TW13" s="24"/>
      <c r="TX13" s="24"/>
      <c r="TY13" s="24"/>
    </row>
    <row r="14" spans="1:545" s="14" customFormat="1" ht="15" customHeight="1" x14ac:dyDescent="0.25">
      <c r="A14" s="82" t="s">
        <v>30</v>
      </c>
      <c r="B14" s="83">
        <v>7</v>
      </c>
      <c r="C14" s="83">
        <v>3</v>
      </c>
      <c r="D14" s="84">
        <v>10</v>
      </c>
      <c r="E14" s="84">
        <v>23</v>
      </c>
      <c r="F14" s="177">
        <v>0.27</v>
      </c>
      <c r="G14" s="85">
        <v>0.48</v>
      </c>
      <c r="H14" s="85">
        <v>0.04</v>
      </c>
      <c r="I14" s="183">
        <v>0.79</v>
      </c>
      <c r="J14" s="183">
        <v>0.86399999999999999</v>
      </c>
      <c r="K14" s="157"/>
      <c r="L14" s="86">
        <v>121867</v>
      </c>
      <c r="M14" s="87"/>
      <c r="N14" s="25">
        <v>48196</v>
      </c>
      <c r="O14" s="120">
        <v>3.42</v>
      </c>
      <c r="P14" s="25">
        <v>715</v>
      </c>
      <c r="Q14" s="120">
        <f t="shared" si="0"/>
        <v>3.4975000000000001</v>
      </c>
      <c r="R14" s="124">
        <f t="shared" si="1"/>
        <v>3.5249999999999999</v>
      </c>
      <c r="S14" s="128">
        <f t="shared" si="2"/>
        <v>7.8627591136525687E-3</v>
      </c>
      <c r="T14" s="175">
        <v>0.13200000000000001</v>
      </c>
      <c r="U14" s="141">
        <f t="shared" si="3"/>
        <v>526.51796778190828</v>
      </c>
      <c r="V14" s="52">
        <f t="shared" si="4"/>
        <v>24772</v>
      </c>
      <c r="W14" s="27"/>
      <c r="X14" s="133">
        <v>40862</v>
      </c>
      <c r="Y14" s="133">
        <v>40954</v>
      </c>
      <c r="Z14" s="133">
        <v>40923</v>
      </c>
      <c r="AA14" s="133">
        <v>41000</v>
      </c>
      <c r="AB14" s="133">
        <v>40983</v>
      </c>
      <c r="AC14" s="133">
        <v>41061</v>
      </c>
      <c r="AD14" s="104">
        <v>215</v>
      </c>
      <c r="AE14" s="88" t="s">
        <v>17</v>
      </c>
      <c r="AF14" s="189" t="s">
        <v>104</v>
      </c>
      <c r="AG14" s="189"/>
      <c r="AH14" s="189"/>
      <c r="AI14" s="189"/>
      <c r="AJ14" s="189"/>
      <c r="AK14" s="24"/>
      <c r="AL14" s="29"/>
      <c r="AM14" s="189" t="s">
        <v>104</v>
      </c>
      <c r="AN14" s="189"/>
      <c r="AO14" s="189"/>
      <c r="AP14" s="189"/>
      <c r="AQ14" s="189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4"/>
      <c r="EV14" s="24"/>
      <c r="EW14" s="24"/>
      <c r="EX14" s="24"/>
      <c r="EY14" s="24"/>
      <c r="EZ14" s="24"/>
      <c r="FA14" s="24"/>
      <c r="FB14" s="24"/>
      <c r="FC14" s="24"/>
      <c r="FD14" s="24"/>
      <c r="FE14" s="24"/>
      <c r="FF14" s="24"/>
      <c r="FG14" s="24"/>
      <c r="FH14" s="24"/>
      <c r="FI14" s="24"/>
      <c r="FJ14" s="24"/>
      <c r="FK14" s="24"/>
      <c r="FL14" s="24"/>
      <c r="FM14" s="24"/>
      <c r="FN14" s="24"/>
      <c r="FO14" s="24"/>
      <c r="FP14" s="24"/>
      <c r="FQ14" s="24"/>
      <c r="FR14" s="24"/>
      <c r="FS14" s="24"/>
      <c r="FT14" s="24"/>
      <c r="FU14" s="24"/>
      <c r="FV14" s="24"/>
      <c r="FW14" s="24"/>
      <c r="FX14" s="24"/>
      <c r="FY14" s="24"/>
      <c r="FZ14" s="24"/>
      <c r="GA14" s="24"/>
      <c r="GB14" s="24"/>
      <c r="GC14" s="24"/>
      <c r="GD14" s="24"/>
      <c r="GE14" s="24"/>
      <c r="GF14" s="24"/>
      <c r="GG14" s="24"/>
      <c r="GH14" s="24"/>
      <c r="GI14" s="24"/>
      <c r="GJ14" s="24"/>
      <c r="GK14" s="24"/>
      <c r="GL14" s="24"/>
      <c r="GM14" s="24"/>
      <c r="GN14" s="24"/>
      <c r="GO14" s="24"/>
      <c r="GP14" s="24"/>
      <c r="GQ14" s="24"/>
      <c r="GR14" s="24"/>
      <c r="GS14" s="24"/>
      <c r="GT14" s="24"/>
      <c r="GU14" s="24"/>
      <c r="GV14" s="24"/>
      <c r="GW14" s="24"/>
      <c r="GX14" s="24"/>
      <c r="GY14" s="24"/>
      <c r="GZ14" s="24"/>
      <c r="HA14" s="24"/>
      <c r="HB14" s="24"/>
      <c r="HC14" s="24"/>
      <c r="HD14" s="24"/>
      <c r="HE14" s="24"/>
      <c r="HF14" s="24"/>
      <c r="HG14" s="24"/>
      <c r="HH14" s="24"/>
      <c r="HI14" s="24"/>
      <c r="HJ14" s="24"/>
      <c r="HK14" s="24"/>
      <c r="HL14" s="24"/>
      <c r="HM14" s="24"/>
      <c r="HN14" s="24"/>
      <c r="HO14" s="24"/>
      <c r="HP14" s="24"/>
      <c r="HQ14" s="24"/>
      <c r="HR14" s="24"/>
      <c r="HS14" s="24"/>
      <c r="HT14" s="24"/>
      <c r="HU14" s="24"/>
      <c r="HV14" s="24"/>
      <c r="HW14" s="24"/>
      <c r="HX14" s="24"/>
      <c r="HY14" s="24"/>
      <c r="HZ14" s="24"/>
      <c r="IA14" s="24"/>
      <c r="IB14" s="24"/>
      <c r="IC14" s="24"/>
      <c r="ID14" s="24"/>
      <c r="IE14" s="24"/>
      <c r="IF14" s="24"/>
      <c r="IG14" s="24"/>
      <c r="IH14" s="24"/>
      <c r="II14" s="24"/>
      <c r="IJ14" s="24"/>
      <c r="IK14" s="24"/>
      <c r="IL14" s="24"/>
      <c r="IM14" s="24"/>
      <c r="IN14" s="24"/>
      <c r="IO14" s="24"/>
      <c r="IP14" s="24"/>
      <c r="IQ14" s="24"/>
      <c r="IR14" s="24"/>
      <c r="IS14" s="24"/>
      <c r="IT14" s="24"/>
      <c r="IU14" s="24"/>
      <c r="IV14" s="24"/>
      <c r="IW14" s="24"/>
      <c r="IX14" s="24"/>
      <c r="IY14" s="24"/>
      <c r="IZ14" s="24"/>
      <c r="JA14" s="24"/>
      <c r="JB14" s="24"/>
      <c r="JC14" s="24"/>
      <c r="JD14" s="24"/>
      <c r="JE14" s="24"/>
      <c r="JF14" s="24"/>
      <c r="JG14" s="24"/>
      <c r="JH14" s="24"/>
      <c r="JI14" s="24"/>
      <c r="JJ14" s="24"/>
      <c r="JK14" s="24"/>
      <c r="JL14" s="24"/>
      <c r="JM14" s="24"/>
      <c r="JN14" s="24"/>
      <c r="JO14" s="24"/>
      <c r="JP14" s="24"/>
      <c r="JQ14" s="24"/>
      <c r="JR14" s="24"/>
      <c r="JS14" s="24"/>
      <c r="JT14" s="24"/>
      <c r="JU14" s="24"/>
      <c r="JV14" s="24"/>
      <c r="JW14" s="24"/>
      <c r="JX14" s="24"/>
      <c r="JY14" s="24"/>
      <c r="JZ14" s="24"/>
      <c r="KA14" s="24"/>
      <c r="KB14" s="24"/>
      <c r="KC14" s="24"/>
      <c r="KD14" s="24"/>
      <c r="KE14" s="24"/>
      <c r="KF14" s="24"/>
      <c r="KG14" s="24"/>
      <c r="KH14" s="24"/>
      <c r="KI14" s="24"/>
      <c r="KJ14" s="24"/>
      <c r="KK14" s="24"/>
      <c r="KL14" s="24"/>
      <c r="KM14" s="24"/>
      <c r="KN14" s="24"/>
      <c r="KO14" s="24"/>
      <c r="KP14" s="24"/>
      <c r="KQ14" s="24"/>
      <c r="KR14" s="24"/>
      <c r="KS14" s="24"/>
      <c r="KT14" s="24"/>
      <c r="KU14" s="24"/>
      <c r="KV14" s="24"/>
      <c r="KW14" s="24"/>
      <c r="KX14" s="24"/>
      <c r="KY14" s="24"/>
      <c r="KZ14" s="24"/>
      <c r="LA14" s="24"/>
      <c r="LB14" s="24"/>
      <c r="LC14" s="24"/>
      <c r="LD14" s="24"/>
      <c r="LE14" s="24"/>
      <c r="LF14" s="24"/>
      <c r="LG14" s="24"/>
      <c r="LH14" s="24"/>
      <c r="LI14" s="24"/>
      <c r="LJ14" s="24"/>
      <c r="LK14" s="24"/>
      <c r="LL14" s="24"/>
      <c r="LM14" s="24"/>
      <c r="LN14" s="24"/>
      <c r="LO14" s="24"/>
      <c r="LP14" s="24"/>
      <c r="LQ14" s="24"/>
      <c r="LR14" s="24"/>
      <c r="LS14" s="24"/>
      <c r="LT14" s="24"/>
      <c r="LU14" s="24"/>
      <c r="LV14" s="24"/>
      <c r="LW14" s="24"/>
      <c r="LX14" s="24"/>
      <c r="LY14" s="24"/>
      <c r="LZ14" s="24"/>
      <c r="MA14" s="24"/>
      <c r="MB14" s="24"/>
      <c r="MC14" s="24"/>
      <c r="MD14" s="24"/>
      <c r="ME14" s="24"/>
      <c r="MF14" s="24"/>
      <c r="MG14" s="24"/>
      <c r="MH14" s="24"/>
      <c r="MI14" s="24"/>
      <c r="MJ14" s="24"/>
      <c r="MK14" s="24"/>
      <c r="ML14" s="24"/>
      <c r="MM14" s="24"/>
      <c r="MN14" s="24"/>
      <c r="MO14" s="24"/>
      <c r="MP14" s="24"/>
      <c r="MQ14" s="24"/>
      <c r="MR14" s="24"/>
      <c r="MS14" s="24"/>
      <c r="MT14" s="24"/>
      <c r="MU14" s="24"/>
      <c r="MV14" s="24"/>
      <c r="MW14" s="24"/>
      <c r="MX14" s="24"/>
      <c r="MY14" s="24"/>
      <c r="MZ14" s="24"/>
      <c r="NA14" s="24"/>
      <c r="NB14" s="24"/>
      <c r="NC14" s="24"/>
      <c r="ND14" s="24"/>
      <c r="NE14" s="24"/>
      <c r="NF14" s="24"/>
      <c r="NG14" s="24"/>
      <c r="NH14" s="24"/>
      <c r="NI14" s="24"/>
      <c r="NJ14" s="24"/>
      <c r="NK14" s="24"/>
      <c r="NL14" s="24"/>
      <c r="NM14" s="24"/>
      <c r="NN14" s="24"/>
      <c r="NO14" s="24"/>
      <c r="NP14" s="24"/>
      <c r="NQ14" s="24"/>
      <c r="NR14" s="24"/>
      <c r="NS14" s="24"/>
      <c r="NT14" s="24"/>
      <c r="NU14" s="24"/>
      <c r="NV14" s="24"/>
      <c r="NW14" s="24"/>
      <c r="NX14" s="24"/>
      <c r="NY14" s="24"/>
      <c r="NZ14" s="24"/>
      <c r="OA14" s="24"/>
      <c r="OB14" s="24"/>
      <c r="OC14" s="24"/>
      <c r="OD14" s="24"/>
      <c r="OE14" s="24"/>
      <c r="OF14" s="24"/>
      <c r="OG14" s="24"/>
      <c r="OH14" s="24"/>
      <c r="OI14" s="24"/>
      <c r="OJ14" s="24"/>
      <c r="OK14" s="24"/>
      <c r="OL14" s="24"/>
      <c r="OM14" s="24"/>
      <c r="ON14" s="24"/>
      <c r="OO14" s="24"/>
      <c r="OP14" s="24"/>
      <c r="OQ14" s="24"/>
      <c r="OR14" s="24"/>
      <c r="OS14" s="24"/>
      <c r="OT14" s="24"/>
      <c r="OU14" s="24"/>
      <c r="OV14" s="24"/>
      <c r="OW14" s="24"/>
      <c r="OX14" s="24"/>
      <c r="OY14" s="24"/>
      <c r="OZ14" s="24"/>
      <c r="PA14" s="24"/>
      <c r="PB14" s="24"/>
      <c r="PC14" s="24"/>
      <c r="PD14" s="24"/>
      <c r="PE14" s="24"/>
      <c r="PF14" s="24"/>
      <c r="PG14" s="24"/>
      <c r="PH14" s="24"/>
      <c r="PI14" s="24"/>
      <c r="PJ14" s="24"/>
      <c r="PK14" s="24"/>
      <c r="PL14" s="24"/>
      <c r="PM14" s="24"/>
      <c r="PN14" s="24"/>
      <c r="PO14" s="24"/>
      <c r="PP14" s="24"/>
      <c r="PQ14" s="24"/>
      <c r="PR14" s="24"/>
      <c r="PS14" s="24"/>
      <c r="PT14" s="24"/>
      <c r="PU14" s="24"/>
      <c r="PV14" s="24"/>
      <c r="PW14" s="24"/>
      <c r="PX14" s="24"/>
      <c r="PY14" s="24"/>
      <c r="PZ14" s="24"/>
      <c r="QA14" s="24"/>
      <c r="QB14" s="24"/>
      <c r="QC14" s="24"/>
      <c r="QD14" s="24"/>
      <c r="QE14" s="24"/>
      <c r="QF14" s="24"/>
      <c r="QG14" s="24"/>
      <c r="QH14" s="24"/>
      <c r="QI14" s="24"/>
      <c r="QJ14" s="24"/>
      <c r="QK14" s="24"/>
      <c r="QL14" s="24"/>
      <c r="QM14" s="24"/>
      <c r="QN14" s="24"/>
      <c r="QO14" s="24"/>
      <c r="QP14" s="24"/>
      <c r="QQ14" s="24"/>
      <c r="QR14" s="24"/>
      <c r="QS14" s="24"/>
      <c r="QT14" s="24"/>
      <c r="QU14" s="24"/>
      <c r="QV14" s="24"/>
      <c r="QW14" s="24"/>
      <c r="QX14" s="24"/>
      <c r="QY14" s="24"/>
      <c r="QZ14" s="24"/>
      <c r="RA14" s="24"/>
      <c r="RB14" s="24"/>
      <c r="RC14" s="24"/>
      <c r="RD14" s="24"/>
      <c r="RE14" s="24"/>
      <c r="RF14" s="24"/>
      <c r="RG14" s="24"/>
      <c r="RH14" s="24"/>
      <c r="RI14" s="24"/>
      <c r="RJ14" s="24"/>
      <c r="RK14" s="24"/>
      <c r="RL14" s="24"/>
      <c r="RM14" s="24"/>
      <c r="RN14" s="24"/>
      <c r="RO14" s="24"/>
      <c r="RP14" s="24"/>
      <c r="RQ14" s="24"/>
      <c r="RR14" s="24"/>
      <c r="RS14" s="24"/>
      <c r="RT14" s="24"/>
      <c r="RU14" s="24"/>
      <c r="RV14" s="24"/>
      <c r="RW14" s="24"/>
      <c r="RX14" s="24"/>
      <c r="RY14" s="24"/>
      <c r="RZ14" s="24"/>
      <c r="SA14" s="24"/>
      <c r="SB14" s="24"/>
      <c r="SC14" s="24"/>
      <c r="SD14" s="24"/>
      <c r="SE14" s="24"/>
      <c r="SF14" s="24"/>
      <c r="SG14" s="24"/>
      <c r="SH14" s="24"/>
      <c r="SI14" s="24"/>
      <c r="SJ14" s="24"/>
      <c r="SK14" s="24"/>
      <c r="SL14" s="24"/>
      <c r="SM14" s="24"/>
      <c r="SN14" s="24"/>
      <c r="SO14" s="24"/>
      <c r="SP14" s="24"/>
      <c r="SQ14" s="24"/>
      <c r="SR14" s="24"/>
      <c r="SS14" s="24"/>
      <c r="ST14" s="24"/>
      <c r="SU14" s="24"/>
      <c r="SV14" s="24"/>
      <c r="SW14" s="24"/>
      <c r="SX14" s="24"/>
      <c r="SY14" s="24"/>
      <c r="SZ14" s="24"/>
      <c r="TA14" s="24"/>
      <c r="TB14" s="24"/>
      <c r="TC14" s="24"/>
      <c r="TD14" s="24"/>
      <c r="TE14" s="24"/>
      <c r="TF14" s="24"/>
      <c r="TG14" s="24"/>
      <c r="TH14" s="24"/>
      <c r="TI14" s="24"/>
      <c r="TJ14" s="24"/>
      <c r="TK14" s="24"/>
      <c r="TL14" s="24"/>
      <c r="TM14" s="24"/>
      <c r="TN14" s="24"/>
      <c r="TO14" s="24"/>
      <c r="TP14" s="24"/>
      <c r="TQ14" s="24"/>
      <c r="TR14" s="24"/>
      <c r="TS14" s="24"/>
      <c r="TT14" s="24"/>
      <c r="TU14" s="24"/>
      <c r="TV14" s="24"/>
      <c r="TW14" s="24"/>
      <c r="TX14" s="24"/>
      <c r="TY14" s="24"/>
    </row>
    <row r="15" spans="1:545" s="14" customFormat="1" ht="15" customHeight="1" x14ac:dyDescent="0.25">
      <c r="A15" s="73" t="s">
        <v>130</v>
      </c>
      <c r="B15" s="74">
        <v>7</v>
      </c>
      <c r="C15" s="74">
        <v>3</v>
      </c>
      <c r="D15" s="75">
        <v>4</v>
      </c>
      <c r="E15" s="75">
        <v>23</v>
      </c>
      <c r="F15" s="178">
        <v>0.27</v>
      </c>
      <c r="G15" s="76">
        <v>0.48</v>
      </c>
      <c r="H15" s="76">
        <v>0.04</v>
      </c>
      <c r="I15" s="182">
        <v>0.79</v>
      </c>
      <c r="J15" s="182">
        <v>0.86399999999999999</v>
      </c>
      <c r="K15" s="156"/>
      <c r="L15" s="78">
        <v>121867</v>
      </c>
      <c r="M15" s="79"/>
      <c r="N15" s="77">
        <v>48196</v>
      </c>
      <c r="O15" s="119">
        <v>3.4</v>
      </c>
      <c r="P15" s="77">
        <v>674</v>
      </c>
      <c r="Q15" s="119">
        <f t="shared" si="0"/>
        <v>3.3849999999999998</v>
      </c>
      <c r="R15" s="123">
        <f t="shared" si="1"/>
        <v>3.5249999999999999</v>
      </c>
      <c r="S15" s="127">
        <f t="shared" si="2"/>
        <v>4.135893648449044E-2</v>
      </c>
      <c r="T15" s="174">
        <v>0.57199999999999995</v>
      </c>
      <c r="U15" s="140">
        <f t="shared" si="3"/>
        <v>635.80926180651079</v>
      </c>
      <c r="V15" s="112">
        <f t="shared" si="4"/>
        <v>24772</v>
      </c>
      <c r="W15" s="27"/>
      <c r="X15" s="132"/>
      <c r="Y15" s="132"/>
      <c r="Z15" s="132">
        <v>41044</v>
      </c>
      <c r="AA15" s="132">
        <v>41122</v>
      </c>
      <c r="AB15" s="132">
        <v>41167</v>
      </c>
      <c r="AC15" s="132">
        <v>41244</v>
      </c>
      <c r="AD15" s="103">
        <v>215</v>
      </c>
      <c r="AE15" s="80" t="s">
        <v>17</v>
      </c>
      <c r="AF15" s="188" t="s">
        <v>131</v>
      </c>
      <c r="AG15" s="188"/>
      <c r="AH15" s="188"/>
      <c r="AI15" s="188"/>
      <c r="AJ15" s="188"/>
      <c r="AK15" s="81"/>
      <c r="AL15" s="29"/>
      <c r="AM15" s="188" t="s">
        <v>131</v>
      </c>
      <c r="AN15" s="188"/>
      <c r="AO15" s="188"/>
      <c r="AP15" s="188"/>
      <c r="AQ15" s="188"/>
      <c r="AR15" s="81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4"/>
      <c r="EV15" s="24"/>
      <c r="EW15" s="24"/>
      <c r="EX15" s="24"/>
      <c r="EY15" s="24"/>
      <c r="EZ15" s="24"/>
      <c r="FA15" s="24"/>
      <c r="FB15" s="24"/>
      <c r="FC15" s="24"/>
      <c r="FD15" s="24"/>
      <c r="FE15" s="24"/>
      <c r="FF15" s="24"/>
      <c r="FG15" s="24"/>
      <c r="FH15" s="24"/>
      <c r="FI15" s="24"/>
      <c r="FJ15" s="24"/>
      <c r="FK15" s="24"/>
      <c r="FL15" s="24"/>
      <c r="FM15" s="24"/>
      <c r="FN15" s="24"/>
      <c r="FO15" s="24"/>
      <c r="FP15" s="24"/>
      <c r="FQ15" s="24"/>
      <c r="FR15" s="24"/>
      <c r="FS15" s="24"/>
      <c r="FT15" s="24"/>
      <c r="FU15" s="24"/>
      <c r="FV15" s="24"/>
      <c r="FW15" s="24"/>
      <c r="FX15" s="24"/>
      <c r="FY15" s="24"/>
      <c r="FZ15" s="24"/>
      <c r="GA15" s="24"/>
      <c r="GB15" s="24"/>
      <c r="GC15" s="24"/>
      <c r="GD15" s="24"/>
      <c r="GE15" s="24"/>
      <c r="GF15" s="24"/>
      <c r="GG15" s="24"/>
      <c r="GH15" s="24"/>
      <c r="GI15" s="24"/>
      <c r="GJ15" s="24"/>
      <c r="GK15" s="24"/>
      <c r="GL15" s="24"/>
      <c r="GM15" s="24"/>
      <c r="GN15" s="24"/>
      <c r="GO15" s="24"/>
      <c r="GP15" s="24"/>
      <c r="GQ15" s="24"/>
      <c r="GR15" s="24"/>
      <c r="GS15" s="24"/>
      <c r="GT15" s="24"/>
      <c r="GU15" s="24"/>
      <c r="GV15" s="24"/>
      <c r="GW15" s="24"/>
      <c r="GX15" s="24"/>
      <c r="GY15" s="24"/>
      <c r="GZ15" s="24"/>
      <c r="HA15" s="24"/>
      <c r="HB15" s="24"/>
      <c r="HC15" s="24"/>
      <c r="HD15" s="24"/>
      <c r="HE15" s="24"/>
      <c r="HF15" s="24"/>
      <c r="HG15" s="24"/>
      <c r="HH15" s="24"/>
      <c r="HI15" s="24"/>
      <c r="HJ15" s="24"/>
      <c r="HK15" s="24"/>
      <c r="HL15" s="24"/>
      <c r="HM15" s="24"/>
      <c r="HN15" s="24"/>
      <c r="HO15" s="24"/>
      <c r="HP15" s="24"/>
      <c r="HQ15" s="24"/>
      <c r="HR15" s="24"/>
      <c r="HS15" s="24"/>
      <c r="HT15" s="24"/>
      <c r="HU15" s="24"/>
      <c r="HV15" s="24"/>
      <c r="HW15" s="24"/>
      <c r="HX15" s="24"/>
      <c r="HY15" s="24"/>
      <c r="HZ15" s="24"/>
      <c r="IA15" s="24"/>
      <c r="IB15" s="24"/>
      <c r="IC15" s="24"/>
      <c r="ID15" s="24"/>
      <c r="IE15" s="24"/>
      <c r="IF15" s="24"/>
      <c r="IG15" s="24"/>
      <c r="IH15" s="24"/>
      <c r="II15" s="24"/>
      <c r="IJ15" s="24"/>
      <c r="IK15" s="24"/>
      <c r="IL15" s="24"/>
      <c r="IM15" s="24"/>
      <c r="IN15" s="24"/>
      <c r="IO15" s="24"/>
      <c r="IP15" s="24"/>
      <c r="IQ15" s="24"/>
      <c r="IR15" s="24"/>
      <c r="IS15" s="24"/>
      <c r="IT15" s="24"/>
      <c r="IU15" s="24"/>
      <c r="IV15" s="24"/>
      <c r="IW15" s="24"/>
      <c r="IX15" s="24"/>
      <c r="IY15" s="24"/>
      <c r="IZ15" s="24"/>
      <c r="JA15" s="24"/>
      <c r="JB15" s="24"/>
      <c r="JC15" s="24"/>
      <c r="JD15" s="24"/>
      <c r="JE15" s="24"/>
      <c r="JF15" s="24"/>
      <c r="JG15" s="24"/>
      <c r="JH15" s="24"/>
      <c r="JI15" s="24"/>
      <c r="JJ15" s="24"/>
      <c r="JK15" s="24"/>
      <c r="JL15" s="24"/>
      <c r="JM15" s="24"/>
      <c r="JN15" s="24"/>
      <c r="JO15" s="24"/>
      <c r="JP15" s="24"/>
      <c r="JQ15" s="24"/>
      <c r="JR15" s="24"/>
      <c r="JS15" s="24"/>
      <c r="JT15" s="24"/>
      <c r="JU15" s="24"/>
      <c r="JV15" s="24"/>
      <c r="JW15" s="24"/>
      <c r="JX15" s="24"/>
      <c r="JY15" s="24"/>
      <c r="JZ15" s="24"/>
      <c r="KA15" s="24"/>
      <c r="KB15" s="24"/>
      <c r="KC15" s="24"/>
      <c r="KD15" s="24"/>
      <c r="KE15" s="24"/>
      <c r="KF15" s="24"/>
      <c r="KG15" s="24"/>
      <c r="KH15" s="24"/>
      <c r="KI15" s="24"/>
      <c r="KJ15" s="24"/>
      <c r="KK15" s="24"/>
      <c r="KL15" s="24"/>
      <c r="KM15" s="24"/>
      <c r="KN15" s="24"/>
      <c r="KO15" s="24"/>
      <c r="KP15" s="24"/>
      <c r="KQ15" s="24"/>
      <c r="KR15" s="24"/>
      <c r="KS15" s="24"/>
      <c r="KT15" s="24"/>
      <c r="KU15" s="24"/>
      <c r="KV15" s="24"/>
      <c r="KW15" s="24"/>
      <c r="KX15" s="24"/>
      <c r="KY15" s="24"/>
      <c r="KZ15" s="24"/>
      <c r="LA15" s="24"/>
      <c r="LB15" s="24"/>
      <c r="LC15" s="24"/>
      <c r="LD15" s="24"/>
      <c r="LE15" s="24"/>
      <c r="LF15" s="24"/>
      <c r="LG15" s="24"/>
      <c r="LH15" s="24"/>
      <c r="LI15" s="24"/>
      <c r="LJ15" s="24"/>
      <c r="LK15" s="24"/>
      <c r="LL15" s="24"/>
      <c r="LM15" s="24"/>
      <c r="LN15" s="24"/>
      <c r="LO15" s="24"/>
      <c r="LP15" s="24"/>
      <c r="LQ15" s="24"/>
      <c r="LR15" s="24"/>
      <c r="LS15" s="24"/>
      <c r="LT15" s="24"/>
      <c r="LU15" s="24"/>
      <c r="LV15" s="24"/>
      <c r="LW15" s="24"/>
      <c r="LX15" s="24"/>
      <c r="LY15" s="24"/>
      <c r="LZ15" s="24"/>
      <c r="MA15" s="24"/>
      <c r="MB15" s="24"/>
      <c r="MC15" s="24"/>
      <c r="MD15" s="24"/>
      <c r="ME15" s="24"/>
      <c r="MF15" s="24"/>
      <c r="MG15" s="24"/>
      <c r="MH15" s="24"/>
      <c r="MI15" s="24"/>
      <c r="MJ15" s="24"/>
      <c r="MK15" s="24"/>
      <c r="ML15" s="24"/>
      <c r="MM15" s="24"/>
      <c r="MN15" s="24"/>
      <c r="MO15" s="24"/>
      <c r="MP15" s="24"/>
      <c r="MQ15" s="24"/>
      <c r="MR15" s="24"/>
      <c r="MS15" s="24"/>
      <c r="MT15" s="24"/>
      <c r="MU15" s="24"/>
      <c r="MV15" s="24"/>
      <c r="MW15" s="24"/>
      <c r="MX15" s="24"/>
      <c r="MY15" s="24"/>
      <c r="MZ15" s="24"/>
      <c r="NA15" s="24"/>
      <c r="NB15" s="24"/>
      <c r="NC15" s="24"/>
      <c r="ND15" s="24"/>
      <c r="NE15" s="24"/>
      <c r="NF15" s="24"/>
      <c r="NG15" s="24"/>
      <c r="NH15" s="24"/>
      <c r="NI15" s="24"/>
      <c r="NJ15" s="24"/>
      <c r="NK15" s="24"/>
      <c r="NL15" s="24"/>
      <c r="NM15" s="24"/>
      <c r="NN15" s="24"/>
      <c r="NO15" s="24"/>
      <c r="NP15" s="24"/>
      <c r="NQ15" s="24"/>
      <c r="NR15" s="24"/>
      <c r="NS15" s="24"/>
      <c r="NT15" s="24"/>
      <c r="NU15" s="24"/>
      <c r="NV15" s="24"/>
      <c r="NW15" s="24"/>
      <c r="NX15" s="24"/>
      <c r="NY15" s="24"/>
      <c r="NZ15" s="24"/>
      <c r="OA15" s="24"/>
      <c r="OB15" s="24"/>
      <c r="OC15" s="24"/>
      <c r="OD15" s="24"/>
      <c r="OE15" s="24"/>
      <c r="OF15" s="24"/>
      <c r="OG15" s="24"/>
      <c r="OH15" s="24"/>
      <c r="OI15" s="24"/>
      <c r="OJ15" s="24"/>
      <c r="OK15" s="24"/>
      <c r="OL15" s="24"/>
      <c r="OM15" s="24"/>
      <c r="ON15" s="24"/>
      <c r="OO15" s="24"/>
      <c r="OP15" s="24"/>
      <c r="OQ15" s="24"/>
      <c r="OR15" s="24"/>
      <c r="OS15" s="24"/>
      <c r="OT15" s="24"/>
      <c r="OU15" s="24"/>
      <c r="OV15" s="24"/>
      <c r="OW15" s="24"/>
      <c r="OX15" s="24"/>
      <c r="OY15" s="24"/>
      <c r="OZ15" s="24"/>
      <c r="PA15" s="24"/>
      <c r="PB15" s="24"/>
      <c r="PC15" s="24"/>
      <c r="PD15" s="24"/>
      <c r="PE15" s="24"/>
      <c r="PF15" s="24"/>
      <c r="PG15" s="24"/>
      <c r="PH15" s="24"/>
      <c r="PI15" s="24"/>
      <c r="PJ15" s="24"/>
      <c r="PK15" s="24"/>
      <c r="PL15" s="24"/>
      <c r="PM15" s="24"/>
      <c r="PN15" s="24"/>
      <c r="PO15" s="24"/>
      <c r="PP15" s="24"/>
      <c r="PQ15" s="24"/>
      <c r="PR15" s="24"/>
      <c r="PS15" s="24"/>
      <c r="PT15" s="24"/>
      <c r="PU15" s="24"/>
      <c r="PV15" s="24"/>
      <c r="PW15" s="24"/>
      <c r="PX15" s="24"/>
      <c r="PY15" s="24"/>
      <c r="PZ15" s="24"/>
      <c r="QA15" s="24"/>
      <c r="QB15" s="24"/>
      <c r="QC15" s="24"/>
      <c r="QD15" s="24"/>
      <c r="QE15" s="24"/>
      <c r="QF15" s="24"/>
      <c r="QG15" s="24"/>
      <c r="QH15" s="24"/>
      <c r="QI15" s="24"/>
      <c r="QJ15" s="24"/>
      <c r="QK15" s="24"/>
      <c r="QL15" s="24"/>
      <c r="QM15" s="24"/>
      <c r="QN15" s="24"/>
      <c r="QO15" s="24"/>
      <c r="QP15" s="24"/>
      <c r="QQ15" s="24"/>
      <c r="QR15" s="24"/>
      <c r="QS15" s="24"/>
      <c r="QT15" s="24"/>
      <c r="QU15" s="24"/>
      <c r="QV15" s="24"/>
      <c r="QW15" s="24"/>
      <c r="QX15" s="24"/>
      <c r="QY15" s="24"/>
      <c r="QZ15" s="24"/>
      <c r="RA15" s="24"/>
      <c r="RB15" s="24"/>
      <c r="RC15" s="24"/>
      <c r="RD15" s="24"/>
      <c r="RE15" s="24"/>
      <c r="RF15" s="24"/>
      <c r="RG15" s="24"/>
      <c r="RH15" s="24"/>
      <c r="RI15" s="24"/>
      <c r="RJ15" s="24"/>
      <c r="RK15" s="24"/>
      <c r="RL15" s="24"/>
      <c r="RM15" s="24"/>
      <c r="RN15" s="24"/>
      <c r="RO15" s="24"/>
      <c r="RP15" s="24"/>
      <c r="RQ15" s="24"/>
      <c r="RR15" s="24"/>
      <c r="RS15" s="24"/>
      <c r="RT15" s="24"/>
      <c r="RU15" s="24"/>
      <c r="RV15" s="24"/>
      <c r="RW15" s="24"/>
      <c r="RX15" s="24"/>
      <c r="RY15" s="24"/>
      <c r="RZ15" s="24"/>
      <c r="SA15" s="24"/>
      <c r="SB15" s="24"/>
      <c r="SC15" s="24"/>
      <c r="SD15" s="24"/>
      <c r="SE15" s="24"/>
      <c r="SF15" s="24"/>
      <c r="SG15" s="24"/>
      <c r="SH15" s="24"/>
      <c r="SI15" s="24"/>
      <c r="SJ15" s="24"/>
      <c r="SK15" s="24"/>
      <c r="SL15" s="24"/>
      <c r="SM15" s="24"/>
      <c r="SN15" s="24"/>
      <c r="SO15" s="24"/>
      <c r="SP15" s="24"/>
      <c r="SQ15" s="24"/>
      <c r="SR15" s="24"/>
      <c r="SS15" s="24"/>
      <c r="ST15" s="24"/>
      <c r="SU15" s="24"/>
      <c r="SV15" s="24"/>
      <c r="SW15" s="24"/>
      <c r="SX15" s="24"/>
      <c r="SY15" s="24"/>
      <c r="SZ15" s="24"/>
      <c r="TA15" s="24"/>
      <c r="TB15" s="24"/>
      <c r="TC15" s="24"/>
      <c r="TD15" s="24"/>
      <c r="TE15" s="24"/>
      <c r="TF15" s="24"/>
      <c r="TG15" s="24"/>
      <c r="TH15" s="24"/>
      <c r="TI15" s="24"/>
      <c r="TJ15" s="24"/>
      <c r="TK15" s="24"/>
      <c r="TL15" s="24"/>
      <c r="TM15" s="24"/>
      <c r="TN15" s="24"/>
      <c r="TO15" s="24"/>
      <c r="TP15" s="24"/>
      <c r="TQ15" s="24"/>
      <c r="TR15" s="24"/>
      <c r="TS15" s="24"/>
      <c r="TT15" s="24"/>
      <c r="TU15" s="24"/>
      <c r="TV15" s="24"/>
      <c r="TW15" s="24"/>
      <c r="TX15" s="24"/>
      <c r="TY15" s="24"/>
    </row>
    <row r="16" spans="1:545" ht="15" customHeight="1" x14ac:dyDescent="0.25">
      <c r="A16" s="22" t="s">
        <v>9</v>
      </c>
      <c r="B16" s="8">
        <v>5</v>
      </c>
      <c r="C16" s="8">
        <v>11</v>
      </c>
      <c r="D16" s="19">
        <v>14</v>
      </c>
      <c r="E16" s="19">
        <v>7</v>
      </c>
      <c r="F16" s="179">
        <v>0.35</v>
      </c>
      <c r="G16" s="20">
        <v>0.09</v>
      </c>
      <c r="H16" s="20">
        <v>0.06</v>
      </c>
      <c r="I16" s="181">
        <v>0.69</v>
      </c>
      <c r="J16" s="181">
        <v>0.72099999999999997</v>
      </c>
      <c r="K16" s="155"/>
      <c r="L16" s="36">
        <v>116201</v>
      </c>
      <c r="M16" s="68"/>
      <c r="N16" s="21">
        <v>26143</v>
      </c>
      <c r="O16" s="118">
        <v>3.4</v>
      </c>
      <c r="P16" s="21">
        <v>704</v>
      </c>
      <c r="Q16" s="118">
        <f t="shared" si="0"/>
        <v>3.46</v>
      </c>
      <c r="R16" s="122">
        <f t="shared" si="1"/>
        <v>3.5249999999999999</v>
      </c>
      <c r="S16" s="126">
        <f t="shared" si="2"/>
        <v>1.8786127167630041E-2</v>
      </c>
      <c r="T16" s="173">
        <v>0.254</v>
      </c>
      <c r="U16" s="139">
        <f t="shared" si="3"/>
        <v>0</v>
      </c>
      <c r="V16" s="52">
        <f t="shared" si="4"/>
        <v>38814</v>
      </c>
      <c r="W16" s="27"/>
      <c r="X16" s="131">
        <v>40827</v>
      </c>
      <c r="Y16" s="131">
        <v>40922</v>
      </c>
      <c r="Z16" s="131">
        <v>40913</v>
      </c>
      <c r="AA16" s="131">
        <v>40976</v>
      </c>
      <c r="AB16" s="131">
        <v>40969</v>
      </c>
      <c r="AC16" s="131">
        <v>41044</v>
      </c>
      <c r="AD16" s="102">
        <v>200</v>
      </c>
      <c r="AE16" s="23" t="s">
        <v>19</v>
      </c>
      <c r="AF16" s="189" t="s">
        <v>132</v>
      </c>
      <c r="AG16" s="189"/>
      <c r="AH16" s="189"/>
      <c r="AI16" s="189"/>
      <c r="AJ16" s="189"/>
      <c r="AK16" s="24"/>
      <c r="AL16" s="29"/>
      <c r="AM16" s="189" t="s">
        <v>132</v>
      </c>
      <c r="AN16" s="189"/>
      <c r="AO16" s="189"/>
      <c r="AP16" s="189"/>
      <c r="AQ16" s="189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  <c r="DP16" s="24"/>
      <c r="DQ16" s="24"/>
      <c r="DR16" s="24"/>
      <c r="DS16" s="24"/>
      <c r="DT16" s="24"/>
      <c r="DU16" s="24"/>
      <c r="DV16" s="24"/>
      <c r="DW16" s="24"/>
      <c r="DX16" s="24"/>
      <c r="DY16" s="24"/>
      <c r="DZ16" s="24"/>
      <c r="EA16" s="24"/>
      <c r="EB16" s="24"/>
      <c r="EC16" s="24"/>
      <c r="ED16" s="24"/>
      <c r="EE16" s="24"/>
      <c r="EF16" s="24"/>
      <c r="EG16" s="24"/>
      <c r="EH16" s="24"/>
      <c r="EI16" s="24"/>
      <c r="EJ16" s="24"/>
      <c r="EK16" s="24"/>
      <c r="EL16" s="24"/>
      <c r="EM16" s="24"/>
      <c r="EN16" s="24"/>
      <c r="EO16" s="24"/>
      <c r="EP16" s="24"/>
      <c r="EQ16" s="24"/>
      <c r="ER16" s="24"/>
      <c r="ES16" s="24"/>
      <c r="ET16" s="24"/>
      <c r="EU16" s="24"/>
      <c r="EV16" s="24"/>
      <c r="EW16" s="24"/>
      <c r="EX16" s="24"/>
      <c r="EY16" s="24"/>
      <c r="EZ16" s="24"/>
      <c r="FA16" s="24"/>
      <c r="FB16" s="24"/>
      <c r="FC16" s="24"/>
      <c r="FD16" s="24"/>
      <c r="FE16" s="24"/>
      <c r="FF16" s="24"/>
      <c r="FG16" s="24"/>
      <c r="FH16" s="24"/>
      <c r="FI16" s="24"/>
      <c r="FJ16" s="24"/>
      <c r="FK16" s="24"/>
      <c r="FL16" s="24"/>
      <c r="FM16" s="24"/>
      <c r="FN16" s="24"/>
      <c r="FO16" s="24"/>
      <c r="FP16" s="24"/>
      <c r="FQ16" s="24"/>
      <c r="FR16" s="24"/>
      <c r="FS16" s="24"/>
      <c r="FT16" s="24"/>
      <c r="FU16" s="24"/>
      <c r="FV16" s="24"/>
      <c r="FW16" s="24"/>
      <c r="FX16" s="24"/>
      <c r="FY16" s="24"/>
      <c r="FZ16" s="24"/>
      <c r="GA16" s="24"/>
      <c r="GB16" s="24"/>
      <c r="GC16" s="24"/>
      <c r="GD16" s="24"/>
      <c r="GE16" s="24"/>
      <c r="GF16" s="24"/>
      <c r="GG16" s="24"/>
      <c r="GH16" s="24"/>
      <c r="GI16" s="24"/>
      <c r="GJ16" s="24"/>
      <c r="GK16" s="24"/>
      <c r="GL16" s="24"/>
      <c r="GM16" s="24"/>
      <c r="GN16" s="24"/>
      <c r="GO16" s="24"/>
      <c r="GP16" s="24"/>
      <c r="GQ16" s="24"/>
      <c r="GR16" s="24"/>
      <c r="GS16" s="24"/>
      <c r="GT16" s="24"/>
      <c r="GU16" s="24"/>
      <c r="GV16" s="24"/>
      <c r="GW16" s="24"/>
      <c r="GX16" s="24"/>
      <c r="GY16" s="24"/>
      <c r="GZ16" s="24"/>
      <c r="HA16" s="24"/>
      <c r="HB16" s="24"/>
      <c r="HC16" s="24"/>
      <c r="HD16" s="24"/>
      <c r="HE16" s="24"/>
      <c r="HF16" s="24"/>
      <c r="HG16" s="24"/>
      <c r="HH16" s="24"/>
      <c r="HI16" s="24"/>
      <c r="HJ16" s="24"/>
      <c r="HK16" s="24"/>
      <c r="HL16" s="24"/>
      <c r="HM16" s="24"/>
      <c r="HN16" s="24"/>
      <c r="HO16" s="24"/>
      <c r="HP16" s="24"/>
      <c r="HQ16" s="24"/>
      <c r="HR16" s="24"/>
      <c r="HS16" s="24"/>
      <c r="HT16" s="24"/>
      <c r="HU16" s="24"/>
      <c r="HV16" s="24"/>
      <c r="HW16" s="24"/>
      <c r="HX16" s="24"/>
      <c r="HY16" s="24"/>
      <c r="HZ16" s="24"/>
      <c r="IA16" s="24"/>
      <c r="IB16" s="24"/>
      <c r="IC16" s="24"/>
      <c r="ID16" s="24"/>
      <c r="IE16" s="24"/>
      <c r="IF16" s="24"/>
      <c r="IG16" s="24"/>
      <c r="IH16" s="24"/>
      <c r="II16" s="24"/>
      <c r="IJ16" s="24"/>
      <c r="IK16" s="24"/>
      <c r="IL16" s="24"/>
      <c r="IM16" s="24"/>
      <c r="IN16" s="24"/>
      <c r="IO16" s="24"/>
      <c r="IP16" s="24"/>
      <c r="IQ16" s="24"/>
      <c r="IR16" s="24"/>
      <c r="IS16" s="24"/>
      <c r="IT16" s="24"/>
      <c r="IU16" s="24"/>
      <c r="IV16" s="24"/>
      <c r="IW16" s="24"/>
      <c r="IX16" s="24"/>
      <c r="IY16" s="24"/>
      <c r="IZ16" s="24"/>
      <c r="JA16" s="24"/>
      <c r="JB16" s="24"/>
      <c r="JC16" s="24"/>
      <c r="JD16" s="24"/>
      <c r="JE16" s="24"/>
      <c r="JF16" s="24"/>
      <c r="JG16" s="24"/>
      <c r="JH16" s="24"/>
      <c r="JI16" s="24"/>
      <c r="JJ16" s="24"/>
      <c r="JK16" s="24"/>
      <c r="JL16" s="24"/>
      <c r="JM16" s="24"/>
      <c r="JN16" s="24"/>
      <c r="JO16" s="24"/>
      <c r="JP16" s="24"/>
      <c r="JQ16" s="24"/>
      <c r="JR16" s="24"/>
      <c r="JS16" s="24"/>
      <c r="JT16" s="24"/>
      <c r="JU16" s="24"/>
      <c r="JV16" s="24"/>
      <c r="JW16" s="24"/>
      <c r="JX16" s="24"/>
      <c r="JY16" s="24"/>
      <c r="JZ16" s="24"/>
      <c r="KA16" s="24"/>
      <c r="KB16" s="24"/>
      <c r="KC16" s="24"/>
      <c r="KD16" s="24"/>
      <c r="KE16" s="24"/>
      <c r="KF16" s="24"/>
      <c r="KG16" s="24"/>
      <c r="KH16" s="24"/>
      <c r="KI16" s="24"/>
      <c r="KJ16" s="24"/>
      <c r="KK16" s="24"/>
      <c r="KL16" s="24"/>
      <c r="KM16" s="24"/>
      <c r="KN16" s="24"/>
      <c r="KO16" s="24"/>
      <c r="KP16" s="24"/>
      <c r="KQ16" s="24"/>
      <c r="KR16" s="24"/>
      <c r="KS16" s="24"/>
      <c r="KT16" s="24"/>
      <c r="KU16" s="24"/>
      <c r="KV16" s="24"/>
      <c r="KW16" s="24"/>
      <c r="KX16" s="24"/>
      <c r="KY16" s="24"/>
      <c r="KZ16" s="24"/>
      <c r="LA16" s="24"/>
      <c r="LB16" s="24"/>
      <c r="LC16" s="24"/>
      <c r="LD16" s="24"/>
      <c r="LE16" s="24"/>
      <c r="LF16" s="24"/>
      <c r="LG16" s="24"/>
      <c r="LH16" s="24"/>
      <c r="LI16" s="24"/>
      <c r="LJ16" s="24"/>
      <c r="LK16" s="24"/>
      <c r="LL16" s="24"/>
      <c r="LM16" s="24"/>
      <c r="LN16" s="24"/>
      <c r="LO16" s="24"/>
      <c r="LP16" s="24"/>
      <c r="LQ16" s="24"/>
      <c r="LR16" s="24"/>
      <c r="LS16" s="24"/>
      <c r="LT16" s="24"/>
      <c r="LU16" s="24"/>
      <c r="LV16" s="24"/>
      <c r="LW16" s="24"/>
      <c r="LX16" s="24"/>
      <c r="LY16" s="24"/>
      <c r="LZ16" s="24"/>
      <c r="MA16" s="24"/>
      <c r="MB16" s="24"/>
      <c r="MC16" s="24"/>
      <c r="MD16" s="24"/>
      <c r="ME16" s="24"/>
      <c r="MF16" s="24"/>
      <c r="MG16" s="24"/>
      <c r="MH16" s="24"/>
      <c r="MI16" s="24"/>
      <c r="MJ16" s="24"/>
      <c r="MK16" s="24"/>
      <c r="ML16" s="24"/>
      <c r="MM16" s="24"/>
      <c r="MN16" s="24"/>
      <c r="MO16" s="24"/>
      <c r="MP16" s="24"/>
      <c r="MQ16" s="24"/>
      <c r="MR16" s="24"/>
      <c r="MS16" s="24"/>
      <c r="MT16" s="24"/>
      <c r="MU16" s="24"/>
      <c r="MV16" s="24"/>
      <c r="MW16" s="24"/>
      <c r="MX16" s="24"/>
      <c r="MY16" s="24"/>
      <c r="MZ16" s="24"/>
      <c r="NA16" s="24"/>
      <c r="NB16" s="24"/>
      <c r="NC16" s="24"/>
      <c r="ND16" s="24"/>
      <c r="NE16" s="24"/>
      <c r="NF16" s="24"/>
      <c r="NG16" s="24"/>
      <c r="NH16" s="24"/>
      <c r="NI16" s="24"/>
      <c r="NJ16" s="24"/>
      <c r="NK16" s="24"/>
      <c r="NL16" s="24"/>
      <c r="NM16" s="24"/>
      <c r="NN16" s="24"/>
      <c r="NO16" s="24"/>
      <c r="NP16" s="24"/>
      <c r="NQ16" s="24"/>
      <c r="NR16" s="24"/>
      <c r="NS16" s="24"/>
      <c r="NT16" s="24"/>
      <c r="NU16" s="24"/>
      <c r="NV16" s="24"/>
      <c r="NW16" s="24"/>
      <c r="NX16" s="24"/>
      <c r="NY16" s="24"/>
      <c r="NZ16" s="24"/>
      <c r="OA16" s="24"/>
      <c r="OB16" s="24"/>
      <c r="OC16" s="24"/>
      <c r="OD16" s="24"/>
      <c r="OE16" s="24"/>
      <c r="OF16" s="24"/>
      <c r="OG16" s="24"/>
      <c r="OH16" s="24"/>
      <c r="OI16" s="24"/>
      <c r="OJ16" s="24"/>
      <c r="OK16" s="24"/>
      <c r="OL16" s="24"/>
      <c r="OM16" s="24"/>
      <c r="ON16" s="24"/>
      <c r="OO16" s="24"/>
      <c r="OP16" s="24"/>
      <c r="OQ16" s="24"/>
      <c r="OR16" s="24"/>
      <c r="OS16" s="24"/>
      <c r="OT16" s="24"/>
      <c r="OU16" s="24"/>
      <c r="OV16" s="24"/>
      <c r="OW16" s="24"/>
      <c r="OX16" s="24"/>
      <c r="OY16" s="24"/>
      <c r="OZ16" s="24"/>
      <c r="PA16" s="24"/>
      <c r="PB16" s="24"/>
      <c r="PC16" s="24"/>
      <c r="PD16" s="24"/>
      <c r="PE16" s="24"/>
      <c r="PF16" s="24"/>
      <c r="PG16" s="24"/>
      <c r="PH16" s="24"/>
      <c r="PI16" s="24"/>
      <c r="PJ16" s="24"/>
      <c r="PK16" s="24"/>
      <c r="PL16" s="24"/>
      <c r="PM16" s="24"/>
      <c r="PN16" s="24"/>
      <c r="PO16" s="24"/>
      <c r="PP16" s="24"/>
      <c r="PQ16" s="24"/>
      <c r="PR16" s="24"/>
      <c r="PS16" s="24"/>
      <c r="PT16" s="24"/>
      <c r="PU16" s="24"/>
      <c r="PV16" s="24"/>
      <c r="PW16" s="24"/>
      <c r="PX16" s="24"/>
      <c r="PY16" s="24"/>
      <c r="PZ16" s="24"/>
      <c r="QA16" s="24"/>
      <c r="QB16" s="24"/>
      <c r="QC16" s="24"/>
      <c r="QD16" s="24"/>
      <c r="QE16" s="24"/>
      <c r="QF16" s="24"/>
      <c r="QG16" s="24"/>
      <c r="QH16" s="24"/>
      <c r="QI16" s="24"/>
      <c r="QJ16" s="24"/>
      <c r="QK16" s="24"/>
      <c r="QL16" s="24"/>
      <c r="QM16" s="24"/>
      <c r="QN16" s="24"/>
      <c r="QO16" s="24"/>
      <c r="QP16" s="24"/>
      <c r="QQ16" s="24"/>
      <c r="QR16" s="24"/>
      <c r="QS16" s="24"/>
      <c r="QT16" s="24"/>
      <c r="QU16" s="24"/>
      <c r="QV16" s="24"/>
      <c r="QW16" s="24"/>
      <c r="QX16" s="24"/>
      <c r="QY16" s="24"/>
      <c r="QZ16" s="24"/>
      <c r="RA16" s="24"/>
      <c r="RB16" s="24"/>
      <c r="RC16" s="24"/>
      <c r="RD16" s="24"/>
      <c r="RE16" s="24"/>
      <c r="RF16" s="24"/>
      <c r="RG16" s="24"/>
      <c r="RH16" s="24"/>
      <c r="RI16" s="24"/>
      <c r="RJ16" s="24"/>
      <c r="RK16" s="24"/>
      <c r="RL16" s="24"/>
      <c r="RM16" s="24"/>
      <c r="RN16" s="24"/>
      <c r="RO16" s="24"/>
      <c r="RP16" s="24"/>
      <c r="RQ16" s="24"/>
      <c r="RR16" s="24"/>
      <c r="RS16" s="24"/>
      <c r="RT16" s="24"/>
      <c r="RU16" s="24"/>
      <c r="RV16" s="24"/>
      <c r="RW16" s="24"/>
      <c r="RX16" s="24"/>
      <c r="RY16" s="24"/>
      <c r="RZ16" s="24"/>
      <c r="SA16" s="24"/>
      <c r="SB16" s="24"/>
      <c r="SC16" s="24"/>
      <c r="SD16" s="24"/>
      <c r="SE16" s="24"/>
      <c r="SF16" s="24"/>
      <c r="SG16" s="24"/>
      <c r="SH16" s="24"/>
      <c r="SI16" s="24"/>
      <c r="SJ16" s="24"/>
      <c r="SK16" s="24"/>
      <c r="SL16" s="24"/>
      <c r="SM16" s="24"/>
      <c r="SN16" s="24"/>
      <c r="SO16" s="24"/>
      <c r="SP16" s="24"/>
      <c r="SQ16" s="24"/>
      <c r="SR16" s="24"/>
      <c r="SS16" s="24"/>
      <c r="ST16" s="24"/>
      <c r="SU16" s="24"/>
      <c r="SV16" s="24"/>
      <c r="SW16" s="24"/>
      <c r="SX16" s="24"/>
      <c r="SY16" s="24"/>
      <c r="SZ16" s="24"/>
      <c r="TA16" s="24"/>
      <c r="TB16" s="24"/>
      <c r="TC16" s="24"/>
      <c r="TD16" s="24"/>
      <c r="TE16" s="24"/>
      <c r="TF16" s="24"/>
      <c r="TG16" s="24"/>
      <c r="TH16" s="24"/>
      <c r="TI16" s="24"/>
      <c r="TJ16" s="24"/>
      <c r="TK16" s="24"/>
      <c r="TL16" s="24"/>
      <c r="TM16" s="24"/>
      <c r="TN16" s="24"/>
      <c r="TO16" s="24"/>
      <c r="TP16" s="24"/>
      <c r="TQ16" s="24"/>
      <c r="TR16" s="24"/>
      <c r="TS16" s="24"/>
      <c r="TT16" s="24"/>
      <c r="TU16" s="24"/>
      <c r="TV16" s="24"/>
      <c r="TW16" s="24"/>
      <c r="TX16" s="24"/>
      <c r="TY16" s="24"/>
    </row>
    <row r="17" spans="1:545" ht="15" customHeight="1" x14ac:dyDescent="0.25">
      <c r="A17" s="93" t="s">
        <v>97</v>
      </c>
      <c r="B17" s="94"/>
      <c r="C17" s="94"/>
      <c r="D17" s="95">
        <v>13</v>
      </c>
      <c r="E17" s="95">
        <v>11</v>
      </c>
      <c r="F17" s="180">
        <v>0.25</v>
      </c>
      <c r="G17" s="96">
        <v>0.27</v>
      </c>
      <c r="H17" s="184">
        <v>0.04</v>
      </c>
      <c r="I17" s="184">
        <v>0.77</v>
      </c>
      <c r="J17" s="184">
        <v>0.82699999999999996</v>
      </c>
      <c r="K17" s="158"/>
      <c r="L17" s="98">
        <v>119278</v>
      </c>
      <c r="M17" s="99"/>
      <c r="N17" s="97">
        <v>9664</v>
      </c>
      <c r="O17" s="121">
        <v>3.41</v>
      </c>
      <c r="P17" s="97">
        <v>699</v>
      </c>
      <c r="Q17" s="121">
        <f t="shared" si="0"/>
        <v>3.4525000000000001</v>
      </c>
      <c r="R17" s="125">
        <f t="shared" si="1"/>
        <v>3.5249999999999999</v>
      </c>
      <c r="S17" s="129">
        <f t="shared" si="2"/>
        <v>2.0999275887038316E-2</v>
      </c>
      <c r="T17" s="176">
        <v>0.26300000000000001</v>
      </c>
      <c r="U17" s="142">
        <f t="shared" si="3"/>
        <v>0</v>
      </c>
      <c r="V17" s="112">
        <f t="shared" si="4"/>
        <v>39570</v>
      </c>
      <c r="W17" s="91"/>
      <c r="X17" s="135">
        <v>40830</v>
      </c>
      <c r="Y17" s="135">
        <v>40920</v>
      </c>
      <c r="Z17" s="135">
        <v>40913</v>
      </c>
      <c r="AA17" s="135">
        <v>40992</v>
      </c>
      <c r="AB17" s="135">
        <v>40998</v>
      </c>
      <c r="AC17" s="135">
        <v>41041</v>
      </c>
      <c r="AD17" s="105">
        <v>215</v>
      </c>
      <c r="AE17" s="100" t="s">
        <v>19</v>
      </c>
      <c r="AF17" s="202" t="s">
        <v>133</v>
      </c>
      <c r="AG17" s="202"/>
      <c r="AH17" s="202"/>
      <c r="AI17" s="202"/>
      <c r="AJ17" s="202"/>
      <c r="AK17" s="101"/>
      <c r="AL17" s="92"/>
      <c r="AM17" s="202" t="s">
        <v>133</v>
      </c>
      <c r="AN17" s="202"/>
      <c r="AO17" s="202"/>
      <c r="AP17" s="202"/>
      <c r="AQ17" s="202"/>
      <c r="AR17" s="101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  <c r="DP17" s="24"/>
      <c r="DQ17" s="24"/>
      <c r="DR17" s="24"/>
      <c r="DS17" s="24"/>
      <c r="DT17" s="24"/>
      <c r="DU17" s="24"/>
      <c r="DV17" s="24"/>
      <c r="DW17" s="24"/>
      <c r="DX17" s="24"/>
      <c r="DY17" s="24"/>
      <c r="DZ17" s="24"/>
      <c r="EA17" s="24"/>
      <c r="EB17" s="24"/>
      <c r="EC17" s="24"/>
      <c r="ED17" s="24"/>
      <c r="EE17" s="24"/>
      <c r="EF17" s="24"/>
      <c r="EG17" s="24"/>
      <c r="EH17" s="24"/>
      <c r="EI17" s="24"/>
      <c r="EJ17" s="24"/>
      <c r="EK17" s="24"/>
      <c r="EL17" s="24"/>
      <c r="EM17" s="24"/>
      <c r="EN17" s="24"/>
      <c r="EO17" s="24"/>
      <c r="EP17" s="24"/>
      <c r="EQ17" s="24"/>
      <c r="ER17" s="24"/>
      <c r="ES17" s="24"/>
      <c r="ET17" s="24"/>
      <c r="EU17" s="24"/>
      <c r="EV17" s="24"/>
      <c r="EW17" s="24"/>
      <c r="EX17" s="24"/>
      <c r="EY17" s="24"/>
      <c r="EZ17" s="24"/>
      <c r="FA17" s="24"/>
      <c r="FB17" s="24"/>
      <c r="FC17" s="24"/>
      <c r="FD17" s="24"/>
      <c r="FE17" s="24"/>
      <c r="FF17" s="24"/>
      <c r="FG17" s="24"/>
      <c r="FH17" s="24"/>
      <c r="FI17" s="24"/>
      <c r="FJ17" s="24"/>
      <c r="FK17" s="24"/>
      <c r="FL17" s="24"/>
      <c r="FM17" s="24"/>
      <c r="FN17" s="24"/>
      <c r="FO17" s="24"/>
      <c r="FP17" s="24"/>
      <c r="FQ17" s="24"/>
      <c r="FR17" s="24"/>
      <c r="FS17" s="24"/>
      <c r="FT17" s="24"/>
      <c r="FU17" s="24"/>
      <c r="FV17" s="24"/>
      <c r="FW17" s="24"/>
      <c r="FX17" s="24"/>
      <c r="FY17" s="24"/>
      <c r="FZ17" s="24"/>
      <c r="GA17" s="24"/>
      <c r="GB17" s="24"/>
      <c r="GC17" s="24"/>
      <c r="GD17" s="24"/>
      <c r="GE17" s="24"/>
      <c r="GF17" s="24"/>
      <c r="GG17" s="24"/>
      <c r="GH17" s="24"/>
      <c r="GI17" s="24"/>
      <c r="GJ17" s="24"/>
      <c r="GK17" s="24"/>
      <c r="GL17" s="24"/>
      <c r="GM17" s="24"/>
      <c r="GN17" s="24"/>
      <c r="GO17" s="24"/>
      <c r="GP17" s="24"/>
      <c r="GQ17" s="24"/>
      <c r="GR17" s="24"/>
      <c r="GS17" s="24"/>
      <c r="GT17" s="24"/>
      <c r="GU17" s="24"/>
      <c r="GV17" s="24"/>
      <c r="GW17" s="24"/>
      <c r="GX17" s="24"/>
      <c r="GY17" s="24"/>
      <c r="GZ17" s="24"/>
      <c r="HA17" s="24"/>
      <c r="HB17" s="24"/>
      <c r="HC17" s="24"/>
      <c r="HD17" s="24"/>
      <c r="HE17" s="24"/>
      <c r="HF17" s="24"/>
      <c r="HG17" s="24"/>
      <c r="HH17" s="24"/>
      <c r="HI17" s="24"/>
      <c r="HJ17" s="24"/>
      <c r="HK17" s="24"/>
      <c r="HL17" s="24"/>
      <c r="HM17" s="24"/>
      <c r="HN17" s="24"/>
      <c r="HO17" s="24"/>
      <c r="HP17" s="24"/>
      <c r="HQ17" s="24"/>
      <c r="HR17" s="24"/>
      <c r="HS17" s="24"/>
      <c r="HT17" s="24"/>
      <c r="HU17" s="24"/>
      <c r="HV17" s="24"/>
      <c r="HW17" s="24"/>
      <c r="HX17" s="24"/>
      <c r="HY17" s="24"/>
      <c r="HZ17" s="24"/>
      <c r="IA17" s="24"/>
      <c r="IB17" s="24"/>
      <c r="IC17" s="24"/>
      <c r="ID17" s="24"/>
      <c r="IE17" s="24"/>
      <c r="IF17" s="24"/>
      <c r="IG17" s="24"/>
      <c r="IH17" s="24"/>
      <c r="II17" s="24"/>
      <c r="IJ17" s="24"/>
      <c r="IK17" s="24"/>
      <c r="IL17" s="24"/>
      <c r="IM17" s="24"/>
      <c r="IN17" s="24"/>
      <c r="IO17" s="24"/>
      <c r="IP17" s="24"/>
      <c r="IQ17" s="24"/>
      <c r="IR17" s="24"/>
      <c r="IS17" s="24"/>
      <c r="IT17" s="24"/>
      <c r="IU17" s="24"/>
      <c r="IV17" s="24"/>
      <c r="IW17" s="24"/>
      <c r="IX17" s="24"/>
      <c r="IY17" s="24"/>
      <c r="IZ17" s="24"/>
      <c r="JA17" s="24"/>
      <c r="JB17" s="24"/>
      <c r="JC17" s="24"/>
      <c r="JD17" s="24"/>
      <c r="JE17" s="24"/>
      <c r="JF17" s="24"/>
      <c r="JG17" s="24"/>
      <c r="JH17" s="24"/>
      <c r="JI17" s="24"/>
      <c r="JJ17" s="24"/>
      <c r="JK17" s="24"/>
      <c r="JL17" s="24"/>
      <c r="JM17" s="24"/>
      <c r="JN17" s="24"/>
      <c r="JO17" s="24"/>
      <c r="JP17" s="24"/>
      <c r="JQ17" s="24"/>
      <c r="JR17" s="24"/>
      <c r="JS17" s="24"/>
      <c r="JT17" s="24"/>
      <c r="JU17" s="24"/>
      <c r="JV17" s="24"/>
      <c r="JW17" s="24"/>
      <c r="JX17" s="24"/>
      <c r="JY17" s="24"/>
      <c r="JZ17" s="24"/>
      <c r="KA17" s="24"/>
      <c r="KB17" s="24"/>
      <c r="KC17" s="24"/>
      <c r="KD17" s="24"/>
      <c r="KE17" s="24"/>
      <c r="KF17" s="24"/>
      <c r="KG17" s="24"/>
      <c r="KH17" s="24"/>
      <c r="KI17" s="24"/>
      <c r="KJ17" s="24"/>
      <c r="KK17" s="24"/>
      <c r="KL17" s="24"/>
      <c r="KM17" s="24"/>
      <c r="KN17" s="24"/>
      <c r="KO17" s="24"/>
      <c r="KP17" s="24"/>
      <c r="KQ17" s="24"/>
      <c r="KR17" s="24"/>
      <c r="KS17" s="24"/>
      <c r="KT17" s="24"/>
      <c r="KU17" s="24"/>
      <c r="KV17" s="24"/>
      <c r="KW17" s="24"/>
      <c r="KX17" s="24"/>
      <c r="KY17" s="24"/>
      <c r="KZ17" s="24"/>
      <c r="LA17" s="24"/>
      <c r="LB17" s="24"/>
      <c r="LC17" s="24"/>
      <c r="LD17" s="24"/>
      <c r="LE17" s="24"/>
      <c r="LF17" s="24"/>
      <c r="LG17" s="24"/>
      <c r="LH17" s="24"/>
      <c r="LI17" s="24"/>
      <c r="LJ17" s="24"/>
      <c r="LK17" s="24"/>
      <c r="LL17" s="24"/>
      <c r="LM17" s="24"/>
      <c r="LN17" s="24"/>
      <c r="LO17" s="24"/>
      <c r="LP17" s="24"/>
      <c r="LQ17" s="24"/>
      <c r="LR17" s="24"/>
      <c r="LS17" s="24"/>
      <c r="LT17" s="24"/>
      <c r="LU17" s="24"/>
      <c r="LV17" s="24"/>
      <c r="LW17" s="24"/>
      <c r="LX17" s="24"/>
      <c r="LY17" s="24"/>
      <c r="LZ17" s="24"/>
      <c r="MA17" s="24"/>
      <c r="MB17" s="24"/>
      <c r="MC17" s="24"/>
      <c r="MD17" s="24"/>
      <c r="ME17" s="24"/>
      <c r="MF17" s="24"/>
      <c r="MG17" s="24"/>
      <c r="MH17" s="24"/>
      <c r="MI17" s="24"/>
      <c r="MJ17" s="24"/>
      <c r="MK17" s="24"/>
      <c r="ML17" s="24"/>
      <c r="MM17" s="24"/>
      <c r="MN17" s="24"/>
      <c r="MO17" s="24"/>
      <c r="MP17" s="24"/>
      <c r="MQ17" s="24"/>
      <c r="MR17" s="24"/>
      <c r="MS17" s="24"/>
      <c r="MT17" s="24"/>
      <c r="MU17" s="24"/>
      <c r="MV17" s="24"/>
      <c r="MW17" s="24"/>
      <c r="MX17" s="24"/>
      <c r="MY17" s="24"/>
      <c r="MZ17" s="24"/>
      <c r="NA17" s="24"/>
      <c r="NB17" s="24"/>
      <c r="NC17" s="24"/>
      <c r="ND17" s="24"/>
      <c r="NE17" s="24"/>
      <c r="NF17" s="24"/>
      <c r="NG17" s="24"/>
      <c r="NH17" s="24"/>
      <c r="NI17" s="24"/>
      <c r="NJ17" s="24"/>
      <c r="NK17" s="24"/>
      <c r="NL17" s="24"/>
      <c r="NM17" s="24"/>
      <c r="NN17" s="24"/>
      <c r="NO17" s="24"/>
      <c r="NP17" s="24"/>
      <c r="NQ17" s="24"/>
      <c r="NR17" s="24"/>
      <c r="NS17" s="24"/>
      <c r="NT17" s="24"/>
      <c r="NU17" s="24"/>
      <c r="NV17" s="24"/>
      <c r="NW17" s="24"/>
      <c r="NX17" s="24"/>
      <c r="NY17" s="24"/>
      <c r="NZ17" s="24"/>
      <c r="OA17" s="24"/>
      <c r="OB17" s="24"/>
      <c r="OC17" s="24"/>
      <c r="OD17" s="24"/>
      <c r="OE17" s="24"/>
      <c r="OF17" s="24"/>
      <c r="OG17" s="24"/>
      <c r="OH17" s="24"/>
      <c r="OI17" s="24"/>
      <c r="OJ17" s="24"/>
      <c r="OK17" s="24"/>
      <c r="OL17" s="24"/>
      <c r="OM17" s="24"/>
      <c r="ON17" s="24"/>
      <c r="OO17" s="24"/>
      <c r="OP17" s="24"/>
      <c r="OQ17" s="24"/>
      <c r="OR17" s="24"/>
      <c r="OS17" s="24"/>
      <c r="OT17" s="24"/>
      <c r="OU17" s="24"/>
      <c r="OV17" s="24"/>
      <c r="OW17" s="24"/>
      <c r="OX17" s="24"/>
      <c r="OY17" s="24"/>
      <c r="OZ17" s="24"/>
      <c r="PA17" s="24"/>
      <c r="PB17" s="24"/>
      <c r="PC17" s="24"/>
      <c r="PD17" s="24"/>
      <c r="PE17" s="24"/>
      <c r="PF17" s="24"/>
      <c r="PG17" s="24"/>
      <c r="PH17" s="24"/>
      <c r="PI17" s="24"/>
      <c r="PJ17" s="24"/>
      <c r="PK17" s="24"/>
      <c r="PL17" s="24"/>
      <c r="PM17" s="24"/>
      <c r="PN17" s="24"/>
      <c r="PO17" s="24"/>
      <c r="PP17" s="24"/>
      <c r="PQ17" s="24"/>
      <c r="PR17" s="24"/>
      <c r="PS17" s="24"/>
      <c r="PT17" s="24"/>
      <c r="PU17" s="24"/>
      <c r="PV17" s="24"/>
      <c r="PW17" s="24"/>
      <c r="PX17" s="24"/>
      <c r="PY17" s="24"/>
      <c r="PZ17" s="24"/>
      <c r="QA17" s="24"/>
      <c r="QB17" s="24"/>
      <c r="QC17" s="24"/>
      <c r="QD17" s="24"/>
      <c r="QE17" s="24"/>
      <c r="QF17" s="24"/>
      <c r="QG17" s="24"/>
      <c r="QH17" s="24"/>
      <c r="QI17" s="24"/>
      <c r="QJ17" s="24"/>
      <c r="QK17" s="24"/>
      <c r="QL17" s="24"/>
      <c r="QM17" s="24"/>
      <c r="QN17" s="24"/>
      <c r="QO17" s="24"/>
      <c r="QP17" s="24"/>
      <c r="QQ17" s="24"/>
      <c r="QR17" s="24"/>
      <c r="QS17" s="24"/>
      <c r="QT17" s="24"/>
      <c r="QU17" s="24"/>
      <c r="QV17" s="24"/>
      <c r="QW17" s="24"/>
      <c r="QX17" s="24"/>
      <c r="QY17" s="24"/>
      <c r="QZ17" s="24"/>
      <c r="RA17" s="24"/>
      <c r="RB17" s="24"/>
      <c r="RC17" s="24"/>
      <c r="RD17" s="24"/>
      <c r="RE17" s="24"/>
      <c r="RF17" s="24"/>
      <c r="RG17" s="24"/>
      <c r="RH17" s="24"/>
      <c r="RI17" s="24"/>
      <c r="RJ17" s="24"/>
      <c r="RK17" s="24"/>
      <c r="RL17" s="24"/>
      <c r="RM17" s="24"/>
      <c r="RN17" s="24"/>
      <c r="RO17" s="24"/>
      <c r="RP17" s="24"/>
      <c r="RQ17" s="24"/>
      <c r="RR17" s="24"/>
      <c r="RS17" s="24"/>
      <c r="RT17" s="24"/>
      <c r="RU17" s="24"/>
      <c r="RV17" s="24"/>
      <c r="RW17" s="24"/>
      <c r="RX17" s="24"/>
      <c r="RY17" s="24"/>
      <c r="RZ17" s="24"/>
      <c r="SA17" s="24"/>
      <c r="SB17" s="24"/>
      <c r="SC17" s="24"/>
      <c r="SD17" s="24"/>
      <c r="SE17" s="24"/>
      <c r="SF17" s="24"/>
      <c r="SG17" s="24"/>
      <c r="SH17" s="24"/>
      <c r="SI17" s="24"/>
      <c r="SJ17" s="24"/>
      <c r="SK17" s="24"/>
      <c r="SL17" s="24"/>
      <c r="SM17" s="24"/>
      <c r="SN17" s="24"/>
      <c r="SO17" s="24"/>
      <c r="SP17" s="24"/>
      <c r="SQ17" s="24"/>
      <c r="SR17" s="24"/>
      <c r="SS17" s="24"/>
      <c r="ST17" s="24"/>
      <c r="SU17" s="24"/>
      <c r="SV17" s="24"/>
      <c r="SW17" s="24"/>
      <c r="SX17" s="24"/>
      <c r="SY17" s="24"/>
      <c r="SZ17" s="24"/>
      <c r="TA17" s="24"/>
      <c r="TB17" s="24"/>
      <c r="TC17" s="24"/>
      <c r="TD17" s="24"/>
      <c r="TE17" s="24"/>
      <c r="TF17" s="24"/>
      <c r="TG17" s="24"/>
      <c r="TH17" s="24"/>
      <c r="TI17" s="24"/>
      <c r="TJ17" s="24"/>
      <c r="TK17" s="24"/>
      <c r="TL17" s="24"/>
      <c r="TM17" s="24"/>
      <c r="TN17" s="24"/>
      <c r="TO17" s="24"/>
      <c r="TP17" s="24"/>
      <c r="TQ17" s="24"/>
      <c r="TR17" s="24"/>
      <c r="TS17" s="24"/>
      <c r="TT17" s="24"/>
      <c r="TU17" s="24"/>
      <c r="TV17" s="24"/>
      <c r="TW17" s="24"/>
      <c r="TX17" s="24"/>
      <c r="TY17" s="24"/>
    </row>
    <row r="18" spans="1:545" s="24" customFormat="1" ht="15" customHeight="1" x14ac:dyDescent="0.25">
      <c r="A18" s="90" t="s">
        <v>96</v>
      </c>
      <c r="B18" s="83">
        <v>14</v>
      </c>
      <c r="C18" s="83">
        <v>8</v>
      </c>
      <c r="D18" s="84">
        <v>14</v>
      </c>
      <c r="E18" s="84">
        <v>17</v>
      </c>
      <c r="F18" s="177">
        <v>0.17</v>
      </c>
      <c r="G18" s="85">
        <v>0.22</v>
      </c>
      <c r="H18" s="183">
        <v>0.06</v>
      </c>
      <c r="I18" s="183">
        <v>0.62</v>
      </c>
      <c r="J18" s="183">
        <v>0.80600000000000005</v>
      </c>
      <c r="K18" s="157"/>
      <c r="L18" s="86">
        <v>108806</v>
      </c>
      <c r="M18" s="87"/>
      <c r="N18" s="25">
        <v>20153</v>
      </c>
      <c r="O18" s="120">
        <v>3.53</v>
      </c>
      <c r="P18" s="25">
        <v>710</v>
      </c>
      <c r="Q18" s="120">
        <f t="shared" si="0"/>
        <v>3.54</v>
      </c>
      <c r="R18" s="124">
        <f t="shared" si="1"/>
        <v>3.5249999999999999</v>
      </c>
      <c r="S18" s="128">
        <f t="shared" si="2"/>
        <v>-4.237288135593255E-3</v>
      </c>
      <c r="T18" s="175">
        <v>0.28999999999999998</v>
      </c>
      <c r="U18" s="141">
        <f t="shared" si="3"/>
        <v>576.45761316872438</v>
      </c>
      <c r="V18" s="52">
        <f t="shared" si="4"/>
        <v>54150</v>
      </c>
      <c r="W18" s="27"/>
      <c r="X18" s="133">
        <v>40836</v>
      </c>
      <c r="Y18" s="133">
        <v>40920</v>
      </c>
      <c r="Z18" s="133">
        <v>40913</v>
      </c>
      <c r="AA18" s="133">
        <v>40998</v>
      </c>
      <c r="AB18" s="133">
        <v>40981</v>
      </c>
      <c r="AC18" s="133">
        <v>41061</v>
      </c>
      <c r="AD18" s="104">
        <v>200</v>
      </c>
      <c r="AE18" s="88" t="s">
        <v>19</v>
      </c>
      <c r="AF18" s="189" t="s">
        <v>136</v>
      </c>
      <c r="AG18" s="189"/>
      <c r="AH18" s="189"/>
      <c r="AI18" s="189"/>
      <c r="AJ18" s="189"/>
      <c r="AL18" s="29"/>
      <c r="AM18" s="189" t="s">
        <v>160</v>
      </c>
      <c r="AN18" s="189"/>
      <c r="AO18" s="189"/>
      <c r="AP18" s="189"/>
      <c r="AQ18" s="189"/>
      <c r="AR18" s="24" t="s">
        <v>96</v>
      </c>
    </row>
    <row r="19" spans="1:545" ht="15" customHeight="1" x14ac:dyDescent="0.25">
      <c r="A19" s="89" t="s">
        <v>134</v>
      </c>
      <c r="B19" s="74">
        <v>14</v>
      </c>
      <c r="C19" s="74">
        <v>8</v>
      </c>
      <c r="D19" s="75">
        <v>6</v>
      </c>
      <c r="E19" s="75">
        <v>2</v>
      </c>
      <c r="F19" s="178">
        <v>0.17</v>
      </c>
      <c r="G19" s="76">
        <v>0.22</v>
      </c>
      <c r="H19" s="182">
        <v>0.06</v>
      </c>
      <c r="I19" s="182">
        <v>0.62</v>
      </c>
      <c r="J19" s="182">
        <v>0.80600000000000005</v>
      </c>
      <c r="K19" s="156"/>
      <c r="L19" s="78">
        <v>108806</v>
      </c>
      <c r="M19" s="79"/>
      <c r="N19" s="77">
        <v>20153</v>
      </c>
      <c r="O19" s="119">
        <v>3.39</v>
      </c>
      <c r="P19" s="77">
        <v>687</v>
      </c>
      <c r="Q19" s="119">
        <f t="shared" si="0"/>
        <v>3.4125000000000001</v>
      </c>
      <c r="R19" s="123">
        <f t="shared" si="1"/>
        <v>3.5249999999999999</v>
      </c>
      <c r="S19" s="127">
        <f t="shared" si="2"/>
        <v>3.2967032967032912E-2</v>
      </c>
      <c r="T19" s="174">
        <v>0.52</v>
      </c>
      <c r="U19" s="140">
        <f t="shared" si="3"/>
        <v>604.35215311004788</v>
      </c>
      <c r="V19" s="112">
        <f t="shared" si="4"/>
        <v>54150</v>
      </c>
      <c r="W19" s="27"/>
      <c r="X19" s="132">
        <v>40850</v>
      </c>
      <c r="Y19" s="132">
        <v>40941</v>
      </c>
      <c r="Z19" s="132">
        <v>40948</v>
      </c>
      <c r="AA19" s="132">
        <v>41033</v>
      </c>
      <c r="AB19" s="132">
        <v>41061</v>
      </c>
      <c r="AC19" s="132" t="s">
        <v>29</v>
      </c>
      <c r="AD19" s="103">
        <v>200</v>
      </c>
      <c r="AE19" s="80" t="s">
        <v>19</v>
      </c>
      <c r="AF19" s="188" t="s">
        <v>137</v>
      </c>
      <c r="AG19" s="188"/>
      <c r="AH19" s="188"/>
      <c r="AI19" s="188"/>
      <c r="AJ19" s="188"/>
      <c r="AK19" s="81"/>
      <c r="AL19" s="29"/>
      <c r="AM19" s="188" t="s">
        <v>160</v>
      </c>
      <c r="AN19" s="188"/>
      <c r="AO19" s="188"/>
      <c r="AP19" s="188"/>
      <c r="AQ19" s="188"/>
      <c r="AR19" s="81" t="s">
        <v>161</v>
      </c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  <c r="DP19" s="24"/>
      <c r="DQ19" s="24"/>
      <c r="DR19" s="24"/>
      <c r="DS19" s="24"/>
      <c r="DT19" s="24"/>
      <c r="DU19" s="24"/>
      <c r="DV19" s="24"/>
      <c r="DW19" s="24"/>
      <c r="DX19" s="24"/>
      <c r="DY19" s="24"/>
      <c r="DZ19" s="24"/>
      <c r="EA19" s="24"/>
      <c r="EB19" s="24"/>
      <c r="EC19" s="24"/>
      <c r="ED19" s="24"/>
      <c r="EE19" s="24"/>
      <c r="EF19" s="24"/>
      <c r="EG19" s="24"/>
      <c r="EH19" s="24"/>
      <c r="EI19" s="24"/>
      <c r="EJ19" s="24"/>
      <c r="EK19" s="24"/>
      <c r="EL19" s="24"/>
      <c r="EM19" s="24"/>
      <c r="EN19" s="24"/>
      <c r="EO19" s="24"/>
      <c r="EP19" s="24"/>
      <c r="EQ19" s="24"/>
      <c r="ER19" s="24"/>
      <c r="ES19" s="24"/>
      <c r="ET19" s="24"/>
      <c r="EU19" s="24"/>
      <c r="EV19" s="24"/>
      <c r="EW19" s="24"/>
      <c r="EX19" s="24"/>
      <c r="EY19" s="24"/>
      <c r="EZ19" s="24"/>
      <c r="FA19" s="24"/>
      <c r="FB19" s="24"/>
      <c r="FC19" s="24"/>
      <c r="FD19" s="24"/>
      <c r="FE19" s="24"/>
      <c r="FF19" s="24"/>
      <c r="FG19" s="24"/>
      <c r="FH19" s="24"/>
      <c r="FI19" s="24"/>
      <c r="FJ19" s="24"/>
      <c r="FK19" s="24"/>
      <c r="FL19" s="24"/>
      <c r="FM19" s="24"/>
      <c r="FN19" s="24"/>
      <c r="FO19" s="24"/>
      <c r="FP19" s="24"/>
      <c r="FQ19" s="24"/>
      <c r="FR19" s="24"/>
      <c r="FS19" s="24"/>
      <c r="FT19" s="24"/>
      <c r="FU19" s="24"/>
      <c r="FV19" s="24"/>
      <c r="FW19" s="24"/>
      <c r="FX19" s="24"/>
      <c r="FY19" s="24"/>
      <c r="FZ19" s="24"/>
      <c r="GA19" s="24"/>
      <c r="GB19" s="24"/>
      <c r="GC19" s="24"/>
      <c r="GD19" s="24"/>
      <c r="GE19" s="24"/>
      <c r="GF19" s="24"/>
      <c r="GG19" s="24"/>
      <c r="GH19" s="24"/>
      <c r="GI19" s="24"/>
      <c r="GJ19" s="24"/>
      <c r="GK19" s="24"/>
      <c r="GL19" s="24"/>
      <c r="GM19" s="24"/>
      <c r="GN19" s="24"/>
      <c r="GO19" s="24"/>
      <c r="GP19" s="24"/>
      <c r="GQ19" s="24"/>
      <c r="GR19" s="24"/>
      <c r="GS19" s="24"/>
      <c r="GT19" s="24"/>
      <c r="GU19" s="24"/>
      <c r="GV19" s="24"/>
      <c r="GW19" s="24"/>
      <c r="GX19" s="24"/>
      <c r="GY19" s="24"/>
      <c r="GZ19" s="24"/>
      <c r="HA19" s="24"/>
      <c r="HB19" s="24"/>
      <c r="HC19" s="24"/>
      <c r="HD19" s="24"/>
      <c r="HE19" s="24"/>
      <c r="HF19" s="24"/>
      <c r="HG19" s="24"/>
      <c r="HH19" s="24"/>
      <c r="HI19" s="24"/>
      <c r="HJ19" s="24"/>
      <c r="HK19" s="24"/>
      <c r="HL19" s="24"/>
      <c r="HM19" s="24"/>
      <c r="HN19" s="24"/>
      <c r="HO19" s="24"/>
      <c r="HP19" s="24"/>
      <c r="HQ19" s="24"/>
      <c r="HR19" s="24"/>
      <c r="HS19" s="24"/>
      <c r="HT19" s="24"/>
      <c r="HU19" s="24"/>
      <c r="HV19" s="24"/>
      <c r="HW19" s="24"/>
      <c r="HX19" s="24"/>
      <c r="HY19" s="24"/>
      <c r="HZ19" s="24"/>
      <c r="IA19" s="24"/>
      <c r="IB19" s="24"/>
      <c r="IC19" s="24"/>
      <c r="ID19" s="24"/>
      <c r="IE19" s="24"/>
      <c r="IF19" s="24"/>
      <c r="IG19" s="24"/>
      <c r="IH19" s="24"/>
      <c r="II19" s="24"/>
      <c r="IJ19" s="24"/>
      <c r="IK19" s="24"/>
      <c r="IL19" s="24"/>
      <c r="IM19" s="24"/>
      <c r="IN19" s="24"/>
      <c r="IO19" s="24"/>
      <c r="IP19" s="24"/>
      <c r="IQ19" s="24"/>
      <c r="IR19" s="24"/>
      <c r="IS19" s="24"/>
      <c r="IT19" s="24"/>
      <c r="IU19" s="24"/>
      <c r="IV19" s="24"/>
      <c r="IW19" s="24"/>
      <c r="IX19" s="24"/>
      <c r="IY19" s="24"/>
      <c r="IZ19" s="24"/>
      <c r="JA19" s="24"/>
      <c r="JB19" s="24"/>
      <c r="JC19" s="24"/>
      <c r="JD19" s="24"/>
      <c r="JE19" s="24"/>
      <c r="JF19" s="24"/>
      <c r="JG19" s="24"/>
      <c r="JH19" s="24"/>
      <c r="JI19" s="24"/>
      <c r="JJ19" s="24"/>
      <c r="JK19" s="24"/>
      <c r="JL19" s="24"/>
      <c r="JM19" s="24"/>
      <c r="JN19" s="24"/>
      <c r="JO19" s="24"/>
      <c r="JP19" s="24"/>
      <c r="JQ19" s="24"/>
      <c r="JR19" s="24"/>
      <c r="JS19" s="24"/>
      <c r="JT19" s="24"/>
      <c r="JU19" s="24"/>
      <c r="JV19" s="24"/>
      <c r="JW19" s="24"/>
      <c r="JX19" s="24"/>
      <c r="JY19" s="24"/>
      <c r="JZ19" s="24"/>
      <c r="KA19" s="24"/>
      <c r="KB19" s="24"/>
      <c r="KC19" s="24"/>
      <c r="KD19" s="24"/>
      <c r="KE19" s="24"/>
      <c r="KF19" s="24"/>
      <c r="KG19" s="24"/>
      <c r="KH19" s="24"/>
      <c r="KI19" s="24"/>
      <c r="KJ19" s="24"/>
      <c r="KK19" s="24"/>
      <c r="KL19" s="24"/>
      <c r="KM19" s="24"/>
      <c r="KN19" s="24"/>
      <c r="KO19" s="24"/>
      <c r="KP19" s="24"/>
      <c r="KQ19" s="24"/>
      <c r="KR19" s="24"/>
      <c r="KS19" s="24"/>
      <c r="KT19" s="24"/>
      <c r="KU19" s="24"/>
      <c r="KV19" s="24"/>
      <c r="KW19" s="24"/>
      <c r="KX19" s="24"/>
      <c r="KY19" s="24"/>
      <c r="KZ19" s="24"/>
      <c r="LA19" s="24"/>
      <c r="LB19" s="24"/>
      <c r="LC19" s="24"/>
      <c r="LD19" s="24"/>
      <c r="LE19" s="24"/>
      <c r="LF19" s="24"/>
      <c r="LG19" s="24"/>
      <c r="LH19" s="24"/>
      <c r="LI19" s="24"/>
      <c r="LJ19" s="24"/>
      <c r="LK19" s="24"/>
      <c r="LL19" s="24"/>
      <c r="LM19" s="24"/>
      <c r="LN19" s="24"/>
      <c r="LO19" s="24"/>
      <c r="LP19" s="24"/>
      <c r="LQ19" s="24"/>
      <c r="LR19" s="24"/>
      <c r="LS19" s="24"/>
      <c r="LT19" s="24"/>
      <c r="LU19" s="24"/>
      <c r="LV19" s="24"/>
      <c r="LW19" s="24"/>
      <c r="LX19" s="24"/>
      <c r="LY19" s="24"/>
      <c r="LZ19" s="24"/>
      <c r="MA19" s="24"/>
      <c r="MB19" s="24"/>
      <c r="MC19" s="24"/>
      <c r="MD19" s="24"/>
      <c r="ME19" s="24"/>
      <c r="MF19" s="24"/>
      <c r="MG19" s="24"/>
      <c r="MH19" s="24"/>
      <c r="MI19" s="24"/>
      <c r="MJ19" s="24"/>
      <c r="MK19" s="24"/>
      <c r="ML19" s="24"/>
      <c r="MM19" s="24"/>
      <c r="MN19" s="24"/>
      <c r="MO19" s="24"/>
      <c r="MP19" s="24"/>
      <c r="MQ19" s="24"/>
      <c r="MR19" s="24"/>
      <c r="MS19" s="24"/>
      <c r="MT19" s="24"/>
      <c r="MU19" s="24"/>
      <c r="MV19" s="24"/>
      <c r="MW19" s="24"/>
      <c r="MX19" s="24"/>
      <c r="MY19" s="24"/>
      <c r="MZ19" s="24"/>
      <c r="NA19" s="24"/>
      <c r="NB19" s="24"/>
      <c r="NC19" s="24"/>
      <c r="ND19" s="24"/>
      <c r="NE19" s="24"/>
      <c r="NF19" s="24"/>
      <c r="NG19" s="24"/>
      <c r="NH19" s="24"/>
      <c r="NI19" s="24"/>
      <c r="NJ19" s="24"/>
      <c r="NK19" s="24"/>
      <c r="NL19" s="24"/>
      <c r="NM19" s="24"/>
      <c r="NN19" s="24"/>
      <c r="NO19" s="24"/>
      <c r="NP19" s="24"/>
      <c r="NQ19" s="24"/>
      <c r="NR19" s="24"/>
      <c r="NS19" s="24"/>
      <c r="NT19" s="24"/>
      <c r="NU19" s="24"/>
      <c r="NV19" s="24"/>
      <c r="NW19" s="24"/>
      <c r="NX19" s="24"/>
      <c r="NY19" s="24"/>
      <c r="NZ19" s="24"/>
      <c r="OA19" s="24"/>
      <c r="OB19" s="24"/>
      <c r="OC19" s="24"/>
      <c r="OD19" s="24"/>
      <c r="OE19" s="24"/>
      <c r="OF19" s="24"/>
      <c r="OG19" s="24"/>
      <c r="OH19" s="24"/>
      <c r="OI19" s="24"/>
      <c r="OJ19" s="24"/>
      <c r="OK19" s="24"/>
      <c r="OL19" s="24"/>
      <c r="OM19" s="24"/>
      <c r="ON19" s="24"/>
      <c r="OO19" s="24"/>
      <c r="OP19" s="24"/>
      <c r="OQ19" s="24"/>
      <c r="OR19" s="24"/>
      <c r="OS19" s="24"/>
      <c r="OT19" s="24"/>
      <c r="OU19" s="24"/>
      <c r="OV19" s="24"/>
      <c r="OW19" s="24"/>
      <c r="OX19" s="24"/>
      <c r="OY19" s="24"/>
      <c r="OZ19" s="24"/>
      <c r="PA19" s="24"/>
      <c r="PB19" s="24"/>
      <c r="PC19" s="24"/>
      <c r="PD19" s="24"/>
      <c r="PE19" s="24"/>
      <c r="PF19" s="24"/>
      <c r="PG19" s="24"/>
      <c r="PH19" s="24"/>
      <c r="PI19" s="24"/>
      <c r="PJ19" s="24"/>
      <c r="PK19" s="24"/>
      <c r="PL19" s="24"/>
      <c r="PM19" s="24"/>
      <c r="PN19" s="24"/>
      <c r="PO19" s="24"/>
      <c r="PP19" s="24"/>
      <c r="PQ19" s="24"/>
      <c r="PR19" s="24"/>
      <c r="PS19" s="24"/>
      <c r="PT19" s="24"/>
      <c r="PU19" s="24"/>
      <c r="PV19" s="24"/>
      <c r="PW19" s="24"/>
      <c r="PX19" s="24"/>
      <c r="PY19" s="24"/>
      <c r="PZ19" s="24"/>
      <c r="QA19" s="24"/>
      <c r="QB19" s="24"/>
      <c r="QC19" s="24"/>
      <c r="QD19" s="24"/>
      <c r="QE19" s="24"/>
      <c r="QF19" s="24"/>
      <c r="QG19" s="24"/>
      <c r="QH19" s="24"/>
      <c r="QI19" s="24"/>
      <c r="QJ19" s="24"/>
      <c r="QK19" s="24"/>
      <c r="QL19" s="24"/>
      <c r="QM19" s="24"/>
      <c r="QN19" s="24"/>
      <c r="QO19" s="24"/>
      <c r="QP19" s="24"/>
      <c r="QQ19" s="24"/>
      <c r="QR19" s="24"/>
      <c r="QS19" s="24"/>
      <c r="QT19" s="24"/>
      <c r="QU19" s="24"/>
      <c r="QV19" s="24"/>
      <c r="QW19" s="24"/>
      <c r="QX19" s="24"/>
      <c r="QY19" s="24"/>
      <c r="QZ19" s="24"/>
      <c r="RA19" s="24"/>
      <c r="RB19" s="24"/>
      <c r="RC19" s="24"/>
      <c r="RD19" s="24"/>
      <c r="RE19" s="24"/>
      <c r="RF19" s="24"/>
      <c r="RG19" s="24"/>
      <c r="RH19" s="24"/>
      <c r="RI19" s="24"/>
      <c r="RJ19" s="24"/>
      <c r="RK19" s="24"/>
      <c r="RL19" s="24"/>
      <c r="RM19" s="24"/>
      <c r="RN19" s="24"/>
      <c r="RO19" s="24"/>
      <c r="RP19" s="24"/>
      <c r="RQ19" s="24"/>
      <c r="RR19" s="24"/>
      <c r="RS19" s="24"/>
      <c r="RT19" s="24"/>
      <c r="RU19" s="24"/>
      <c r="RV19" s="24"/>
      <c r="RW19" s="24"/>
      <c r="RX19" s="24"/>
      <c r="RY19" s="24"/>
      <c r="RZ19" s="24"/>
      <c r="SA19" s="24"/>
      <c r="SB19" s="24"/>
      <c r="SC19" s="24"/>
      <c r="SD19" s="24"/>
      <c r="SE19" s="24"/>
      <c r="SF19" s="24"/>
      <c r="SG19" s="24"/>
      <c r="SH19" s="24"/>
      <c r="SI19" s="24"/>
      <c r="SJ19" s="24"/>
      <c r="SK19" s="24"/>
      <c r="SL19" s="24"/>
      <c r="SM19" s="24"/>
      <c r="SN19" s="24"/>
      <c r="SO19" s="24"/>
      <c r="SP19" s="24"/>
      <c r="SQ19" s="24"/>
      <c r="SR19" s="24"/>
      <c r="SS19" s="24"/>
      <c r="ST19" s="24"/>
      <c r="SU19" s="24"/>
      <c r="SV19" s="24"/>
      <c r="SW19" s="24"/>
      <c r="SX19" s="24"/>
      <c r="SY19" s="24"/>
      <c r="SZ19" s="24"/>
      <c r="TA19" s="24"/>
      <c r="TB19" s="24"/>
      <c r="TC19" s="24"/>
      <c r="TD19" s="24"/>
      <c r="TE19" s="24"/>
      <c r="TF19" s="24"/>
      <c r="TG19" s="24"/>
      <c r="TH19" s="24"/>
      <c r="TI19" s="24"/>
      <c r="TJ19" s="24"/>
      <c r="TK19" s="24"/>
      <c r="TL19" s="24"/>
      <c r="TM19" s="24"/>
      <c r="TN19" s="24"/>
      <c r="TO19" s="24"/>
      <c r="TP19" s="24"/>
      <c r="TQ19" s="24"/>
      <c r="TR19" s="24"/>
      <c r="TS19" s="24"/>
      <c r="TT19" s="24"/>
      <c r="TU19" s="24"/>
      <c r="TV19" s="24"/>
      <c r="TW19" s="24"/>
      <c r="TX19" s="24"/>
      <c r="TY19" s="24"/>
    </row>
    <row r="20" spans="1:545" ht="15" customHeight="1" x14ac:dyDescent="0.25">
      <c r="A20" s="54" t="s">
        <v>98</v>
      </c>
      <c r="B20" s="8">
        <v>14</v>
      </c>
      <c r="C20" s="8">
        <v>21</v>
      </c>
      <c r="D20" s="19">
        <v>17</v>
      </c>
      <c r="E20" s="19">
        <v>25</v>
      </c>
      <c r="F20" s="179">
        <v>0.23</v>
      </c>
      <c r="G20" s="20">
        <v>0.25</v>
      </c>
      <c r="H20" s="181">
        <v>0.04</v>
      </c>
      <c r="I20" s="181">
        <v>0.67</v>
      </c>
      <c r="J20" s="181">
        <v>0.89700000000000002</v>
      </c>
      <c r="K20" s="155"/>
      <c r="L20" s="36">
        <v>108886</v>
      </c>
      <c r="M20" s="68"/>
      <c r="N20" s="21">
        <v>17726</v>
      </c>
      <c r="O20" s="118">
        <v>3.43</v>
      </c>
      <c r="P20" s="21">
        <v>684</v>
      </c>
      <c r="Q20" s="118">
        <f t="shared" si="0"/>
        <v>3.4249999999999998</v>
      </c>
      <c r="R20" s="122">
        <f t="shared" si="1"/>
        <v>3.5249999999999999</v>
      </c>
      <c r="S20" s="126">
        <f t="shared" si="2"/>
        <v>2.919708029197083E-2</v>
      </c>
      <c r="T20" s="173">
        <v>0.24</v>
      </c>
      <c r="U20" s="139">
        <f t="shared" si="3"/>
        <v>0</v>
      </c>
      <c r="V20" s="52">
        <f t="shared" si="4"/>
        <v>6546</v>
      </c>
      <c r="W20" s="27"/>
      <c r="X20" s="131">
        <v>40849</v>
      </c>
      <c r="Y20" s="131" t="s">
        <v>29</v>
      </c>
      <c r="Z20" s="131">
        <v>40923</v>
      </c>
      <c r="AA20" s="131" t="s">
        <v>29</v>
      </c>
      <c r="AB20" s="131">
        <v>40970</v>
      </c>
      <c r="AC20" s="131">
        <v>41000</v>
      </c>
      <c r="AD20" s="102">
        <v>175</v>
      </c>
      <c r="AE20" s="23" t="s">
        <v>17</v>
      </c>
      <c r="AF20" s="189" t="s">
        <v>138</v>
      </c>
      <c r="AG20" s="189"/>
      <c r="AH20" s="189"/>
      <c r="AI20" s="189"/>
      <c r="AJ20" s="189"/>
      <c r="AK20" s="24"/>
      <c r="AL20" s="29"/>
      <c r="AM20" s="189" t="s">
        <v>138</v>
      </c>
      <c r="AN20" s="189"/>
      <c r="AO20" s="189"/>
      <c r="AP20" s="189"/>
      <c r="AQ20" s="189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4"/>
      <c r="JS20" s="24"/>
      <c r="JT20" s="24"/>
      <c r="JU20" s="24"/>
      <c r="JV20" s="24"/>
      <c r="JW20" s="24"/>
      <c r="JX20" s="24"/>
      <c r="JY20" s="24"/>
      <c r="JZ20" s="24"/>
      <c r="KA20" s="24"/>
      <c r="KB20" s="24"/>
      <c r="KC20" s="24"/>
      <c r="KD20" s="24"/>
      <c r="KE20" s="24"/>
      <c r="KF20" s="24"/>
      <c r="KG20" s="24"/>
      <c r="KH20" s="24"/>
      <c r="KI20" s="24"/>
      <c r="KJ20" s="24"/>
      <c r="KK20" s="24"/>
      <c r="KL20" s="24"/>
      <c r="KM20" s="24"/>
      <c r="KN20" s="24"/>
      <c r="KO20" s="24"/>
      <c r="KP20" s="24"/>
      <c r="KQ20" s="24"/>
      <c r="KR20" s="24"/>
      <c r="KS20" s="24"/>
      <c r="KT20" s="24"/>
      <c r="KU20" s="24"/>
      <c r="KV20" s="24"/>
      <c r="KW20" s="24"/>
      <c r="KX20" s="24"/>
      <c r="KY20" s="24"/>
      <c r="KZ20" s="24"/>
      <c r="LA20" s="24"/>
      <c r="LB20" s="24"/>
      <c r="LC20" s="24"/>
      <c r="LD20" s="24"/>
      <c r="LE20" s="24"/>
      <c r="LF20" s="24"/>
      <c r="LG20" s="24"/>
      <c r="LH20" s="24"/>
      <c r="LI20" s="24"/>
      <c r="LJ20" s="24"/>
      <c r="LK20" s="24"/>
      <c r="LL20" s="24"/>
      <c r="LM20" s="24"/>
      <c r="LN20" s="24"/>
      <c r="LO20" s="24"/>
      <c r="LP20" s="24"/>
      <c r="LQ20" s="24"/>
      <c r="LR20" s="24"/>
      <c r="LS20" s="24"/>
      <c r="LT20" s="24"/>
      <c r="LU20" s="24"/>
      <c r="LV20" s="24"/>
      <c r="LW20" s="24"/>
      <c r="LX20" s="24"/>
      <c r="LY20" s="24"/>
      <c r="LZ20" s="24"/>
      <c r="MA20" s="24"/>
      <c r="MB20" s="24"/>
      <c r="MC20" s="24"/>
      <c r="MD20" s="24"/>
      <c r="ME20" s="24"/>
      <c r="MF20" s="24"/>
      <c r="MG20" s="24"/>
      <c r="MH20" s="24"/>
      <c r="MI20" s="24"/>
      <c r="MJ20" s="24"/>
      <c r="MK20" s="24"/>
      <c r="ML20" s="24"/>
      <c r="MM20" s="24"/>
      <c r="MN20" s="24"/>
      <c r="MO20" s="24"/>
      <c r="MP20" s="24"/>
      <c r="MQ20" s="24"/>
      <c r="MR20" s="24"/>
      <c r="MS20" s="24"/>
      <c r="MT20" s="24"/>
      <c r="MU20" s="24"/>
      <c r="MV20" s="24"/>
      <c r="MW20" s="24"/>
      <c r="MX20" s="24"/>
      <c r="MY20" s="24"/>
      <c r="MZ20" s="24"/>
      <c r="NA20" s="24"/>
      <c r="NB20" s="24"/>
      <c r="NC20" s="24"/>
      <c r="ND20" s="24"/>
      <c r="NE20" s="24"/>
      <c r="NF20" s="24"/>
      <c r="NG20" s="24"/>
      <c r="NH20" s="24"/>
      <c r="NI20" s="24"/>
      <c r="NJ20" s="24"/>
      <c r="NK20" s="24"/>
      <c r="NL20" s="24"/>
      <c r="NM20" s="24"/>
      <c r="NN20" s="24"/>
      <c r="NO20" s="24"/>
      <c r="NP20" s="24"/>
      <c r="NQ20" s="24"/>
      <c r="NR20" s="24"/>
      <c r="NS20" s="24"/>
      <c r="NT20" s="24"/>
      <c r="NU20" s="24"/>
      <c r="NV20" s="24"/>
      <c r="NW20" s="24"/>
      <c r="NX20" s="24"/>
      <c r="NY20" s="24"/>
      <c r="NZ20" s="24"/>
      <c r="OA20" s="24"/>
      <c r="OB20" s="24"/>
      <c r="OC20" s="24"/>
      <c r="OD20" s="24"/>
      <c r="OE20" s="24"/>
      <c r="OF20" s="24"/>
      <c r="OG20" s="24"/>
      <c r="OH20" s="24"/>
      <c r="OI20" s="24"/>
      <c r="OJ20" s="24"/>
      <c r="OK20" s="24"/>
      <c r="OL20" s="24"/>
      <c r="OM20" s="24"/>
      <c r="ON20" s="24"/>
      <c r="OO20" s="24"/>
      <c r="OP20" s="24"/>
      <c r="OQ20" s="24"/>
      <c r="OR20" s="24"/>
      <c r="OS20" s="24"/>
      <c r="OT20" s="24"/>
      <c r="OU20" s="24"/>
      <c r="OV20" s="24"/>
      <c r="OW20" s="24"/>
      <c r="OX20" s="24"/>
      <c r="OY20" s="24"/>
      <c r="OZ20" s="24"/>
      <c r="PA20" s="24"/>
      <c r="PB20" s="24"/>
      <c r="PC20" s="24"/>
      <c r="PD20" s="24"/>
      <c r="PE20" s="24"/>
      <c r="PF20" s="24"/>
      <c r="PG20" s="24"/>
      <c r="PH20" s="24"/>
      <c r="PI20" s="24"/>
      <c r="PJ20" s="24"/>
      <c r="PK20" s="24"/>
      <c r="PL20" s="24"/>
      <c r="PM20" s="24"/>
      <c r="PN20" s="24"/>
      <c r="PO20" s="24"/>
      <c r="PP20" s="24"/>
      <c r="PQ20" s="24"/>
      <c r="PR20" s="24"/>
      <c r="PS20" s="24"/>
      <c r="PT20" s="24"/>
      <c r="PU20" s="24"/>
      <c r="PV20" s="24"/>
      <c r="PW20" s="24"/>
      <c r="PX20" s="24"/>
      <c r="PY20" s="24"/>
      <c r="PZ20" s="24"/>
      <c r="QA20" s="24"/>
      <c r="QB20" s="24"/>
      <c r="QC20" s="24"/>
      <c r="QD20" s="24"/>
      <c r="QE20" s="24"/>
      <c r="QF20" s="24"/>
      <c r="QG20" s="24"/>
      <c r="QH20" s="24"/>
      <c r="QI20" s="24"/>
      <c r="QJ20" s="24"/>
      <c r="QK20" s="24"/>
      <c r="QL20" s="24"/>
      <c r="QM20" s="24"/>
      <c r="QN20" s="24"/>
      <c r="QO20" s="24"/>
      <c r="QP20" s="24"/>
      <c r="QQ20" s="24"/>
      <c r="QR20" s="24"/>
      <c r="QS20" s="24"/>
      <c r="QT20" s="24"/>
      <c r="QU20" s="24"/>
      <c r="QV20" s="24"/>
      <c r="QW20" s="24"/>
      <c r="QX20" s="24"/>
      <c r="QY20" s="24"/>
      <c r="QZ20" s="24"/>
      <c r="RA20" s="24"/>
      <c r="RB20" s="24"/>
      <c r="RC20" s="24"/>
      <c r="RD20" s="24"/>
      <c r="RE20" s="24"/>
      <c r="RF20" s="24"/>
      <c r="RG20" s="24"/>
      <c r="RH20" s="24"/>
      <c r="RI20" s="24"/>
      <c r="RJ20" s="24"/>
      <c r="RK20" s="24"/>
      <c r="RL20" s="24"/>
      <c r="RM20" s="24"/>
      <c r="RN20" s="24"/>
      <c r="RO20" s="24"/>
      <c r="RP20" s="24"/>
      <c r="RQ20" s="24"/>
      <c r="RR20" s="24"/>
      <c r="RS20" s="24"/>
      <c r="RT20" s="24"/>
      <c r="RU20" s="24"/>
      <c r="RV20" s="24"/>
      <c r="RW20" s="24"/>
      <c r="RX20" s="24"/>
      <c r="RY20" s="24"/>
      <c r="RZ20" s="24"/>
      <c r="SA20" s="24"/>
      <c r="SB20" s="24"/>
      <c r="SC20" s="24"/>
      <c r="SD20" s="24"/>
      <c r="SE20" s="24"/>
      <c r="SF20" s="24"/>
      <c r="SG20" s="24"/>
      <c r="SH20" s="24"/>
      <c r="SI20" s="24"/>
      <c r="SJ20" s="24"/>
      <c r="SK20" s="24"/>
      <c r="SL20" s="24"/>
      <c r="SM20" s="24"/>
      <c r="SN20" s="24"/>
      <c r="SO20" s="24"/>
      <c r="SP20" s="24"/>
      <c r="SQ20" s="24"/>
      <c r="SR20" s="24"/>
      <c r="SS20" s="24"/>
      <c r="ST20" s="24"/>
      <c r="SU20" s="24"/>
      <c r="SV20" s="24"/>
      <c r="SW20" s="24"/>
      <c r="SX20" s="24"/>
      <c r="SY20" s="24"/>
      <c r="SZ20" s="24"/>
      <c r="TA20" s="24"/>
      <c r="TB20" s="24"/>
      <c r="TC20" s="24"/>
      <c r="TD20" s="24"/>
      <c r="TE20" s="24"/>
      <c r="TF20" s="24"/>
      <c r="TG20" s="24"/>
      <c r="TH20" s="24"/>
      <c r="TI20" s="24"/>
      <c r="TJ20" s="24"/>
      <c r="TK20" s="24"/>
      <c r="TL20" s="24"/>
      <c r="TM20" s="24"/>
      <c r="TN20" s="24"/>
      <c r="TO20" s="24"/>
      <c r="TP20" s="24"/>
      <c r="TQ20" s="24"/>
      <c r="TR20" s="24"/>
      <c r="TS20" s="24"/>
      <c r="TT20" s="24"/>
      <c r="TU20" s="24"/>
      <c r="TV20" s="24"/>
      <c r="TW20" s="24"/>
      <c r="TX20" s="24"/>
      <c r="TY20" s="24"/>
    </row>
    <row r="21" spans="1:545" ht="15" customHeight="1" x14ac:dyDescent="0.25">
      <c r="A21" s="89" t="s">
        <v>99</v>
      </c>
      <c r="B21" s="74"/>
      <c r="C21" s="74">
        <v>24</v>
      </c>
      <c r="D21" s="75">
        <v>16</v>
      </c>
      <c r="E21" s="75">
        <v>13</v>
      </c>
      <c r="F21" s="178">
        <v>0.16</v>
      </c>
      <c r="G21" s="76">
        <v>0.39</v>
      </c>
      <c r="H21" s="182">
        <v>0.1</v>
      </c>
      <c r="I21" s="182">
        <v>0.7</v>
      </c>
      <c r="J21" s="182">
        <v>0.85899999999999999</v>
      </c>
      <c r="K21" s="156"/>
      <c r="L21" s="78">
        <v>112039</v>
      </c>
      <c r="M21" s="79"/>
      <c r="N21" s="77">
        <v>13014</v>
      </c>
      <c r="O21" s="119">
        <v>3.25</v>
      </c>
      <c r="P21" s="77">
        <v>687</v>
      </c>
      <c r="Q21" s="119">
        <f t="shared" si="0"/>
        <v>3.3425000000000002</v>
      </c>
      <c r="R21" s="123">
        <f t="shared" si="1"/>
        <v>3.5249999999999999</v>
      </c>
      <c r="S21" s="127">
        <f t="shared" si="2"/>
        <v>5.4599850411368632E-2</v>
      </c>
      <c r="T21" s="174">
        <v>0.23400000000000001</v>
      </c>
      <c r="U21" s="140">
        <f t="shared" si="3"/>
        <v>1961.8775956284155</v>
      </c>
      <c r="V21" s="112">
        <f t="shared" si="4"/>
        <v>36006</v>
      </c>
      <c r="W21" s="27"/>
      <c r="X21" s="132">
        <v>40821</v>
      </c>
      <c r="Y21" s="136">
        <v>40898</v>
      </c>
      <c r="Z21" s="132">
        <v>41222</v>
      </c>
      <c r="AA21" s="132">
        <v>40954</v>
      </c>
      <c r="AB21" s="132">
        <v>40912</v>
      </c>
      <c r="AC21" s="132">
        <v>40990</v>
      </c>
      <c r="AD21" s="103">
        <v>200</v>
      </c>
      <c r="AE21" s="80" t="s">
        <v>19</v>
      </c>
      <c r="AF21" s="188" t="s">
        <v>140</v>
      </c>
      <c r="AG21" s="188"/>
      <c r="AH21" s="188"/>
      <c r="AI21" s="188"/>
      <c r="AJ21" s="188"/>
      <c r="AK21" s="81"/>
      <c r="AL21" s="29"/>
      <c r="AM21" s="188" t="s">
        <v>140</v>
      </c>
      <c r="AN21" s="188"/>
      <c r="AO21" s="188"/>
      <c r="AP21" s="188"/>
      <c r="AQ21" s="188"/>
      <c r="AR21" s="81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4"/>
      <c r="EV21" s="24"/>
      <c r="EW21" s="24"/>
      <c r="EX21" s="24"/>
      <c r="EY21" s="24"/>
      <c r="EZ21" s="24"/>
      <c r="FA21" s="24"/>
      <c r="FB21" s="24"/>
      <c r="FC21" s="24"/>
      <c r="FD21" s="24"/>
      <c r="FE21" s="24"/>
      <c r="FF21" s="24"/>
      <c r="FG21" s="24"/>
      <c r="FH21" s="24"/>
      <c r="FI21" s="24"/>
      <c r="FJ21" s="24"/>
      <c r="FK21" s="24"/>
      <c r="FL21" s="24"/>
      <c r="FM21" s="24"/>
      <c r="FN21" s="24"/>
      <c r="FO21" s="24"/>
      <c r="FP21" s="24"/>
      <c r="FQ21" s="24"/>
      <c r="FR21" s="24"/>
      <c r="FS21" s="24"/>
      <c r="FT21" s="24"/>
      <c r="FU21" s="24"/>
      <c r="FV21" s="24"/>
      <c r="FW21" s="24"/>
      <c r="FX21" s="24"/>
      <c r="FY21" s="24"/>
      <c r="FZ21" s="24"/>
      <c r="GA21" s="24"/>
      <c r="GB21" s="24"/>
      <c r="GC21" s="24"/>
      <c r="GD21" s="24"/>
      <c r="GE21" s="24"/>
      <c r="GF21" s="24"/>
      <c r="GG21" s="24"/>
      <c r="GH21" s="24"/>
      <c r="GI21" s="24"/>
      <c r="GJ21" s="24"/>
      <c r="GK21" s="24"/>
      <c r="GL21" s="24"/>
      <c r="GM21" s="24"/>
      <c r="GN21" s="24"/>
      <c r="GO21" s="24"/>
      <c r="GP21" s="24"/>
      <c r="GQ21" s="24"/>
      <c r="GR21" s="24"/>
      <c r="GS21" s="24"/>
      <c r="GT21" s="24"/>
      <c r="GU21" s="24"/>
      <c r="GV21" s="24"/>
      <c r="GW21" s="24"/>
      <c r="GX21" s="24"/>
      <c r="GY21" s="24"/>
      <c r="GZ21" s="24"/>
      <c r="HA21" s="24"/>
      <c r="HB21" s="24"/>
      <c r="HC21" s="24"/>
      <c r="HD21" s="24"/>
      <c r="HE21" s="24"/>
      <c r="HF21" s="24"/>
      <c r="HG21" s="24"/>
      <c r="HH21" s="24"/>
      <c r="HI21" s="24"/>
      <c r="HJ21" s="24"/>
      <c r="HK21" s="24"/>
      <c r="HL21" s="24"/>
      <c r="HM21" s="24"/>
      <c r="HN21" s="24"/>
      <c r="HO21" s="24"/>
      <c r="HP21" s="24"/>
      <c r="HQ21" s="24"/>
      <c r="HR21" s="24"/>
      <c r="HS21" s="24"/>
      <c r="HT21" s="24"/>
      <c r="HU21" s="24"/>
      <c r="HV21" s="24"/>
      <c r="HW21" s="24"/>
      <c r="HX21" s="24"/>
      <c r="HY21" s="24"/>
      <c r="HZ21" s="24"/>
      <c r="IA21" s="24"/>
      <c r="IB21" s="24"/>
      <c r="IC21" s="24"/>
      <c r="ID21" s="24"/>
      <c r="IE21" s="24"/>
      <c r="IF21" s="24"/>
      <c r="IG21" s="24"/>
      <c r="IH21" s="24"/>
      <c r="II21" s="24"/>
      <c r="IJ21" s="24"/>
      <c r="IK21" s="24"/>
      <c r="IL21" s="24"/>
      <c r="IM21" s="24"/>
      <c r="IN21" s="24"/>
      <c r="IO21" s="24"/>
      <c r="IP21" s="24"/>
      <c r="IQ21" s="24"/>
      <c r="IR21" s="24"/>
      <c r="IS21" s="24"/>
      <c r="IT21" s="24"/>
      <c r="IU21" s="24"/>
      <c r="IV21" s="24"/>
      <c r="IW21" s="24"/>
      <c r="IX21" s="24"/>
      <c r="IY21" s="24"/>
      <c r="IZ21" s="24"/>
      <c r="JA21" s="24"/>
      <c r="JB21" s="24"/>
      <c r="JC21" s="24"/>
      <c r="JD21" s="24"/>
      <c r="JE21" s="24"/>
      <c r="JF21" s="24"/>
      <c r="JG21" s="24"/>
      <c r="JH21" s="24"/>
      <c r="JI21" s="24"/>
      <c r="JJ21" s="24"/>
      <c r="JK21" s="24"/>
      <c r="JL21" s="24"/>
      <c r="JM21" s="24"/>
      <c r="JN21" s="24"/>
      <c r="JO21" s="24"/>
      <c r="JP21" s="24"/>
      <c r="JQ21" s="24"/>
      <c r="JR21" s="24"/>
      <c r="JS21" s="24"/>
      <c r="JT21" s="24"/>
      <c r="JU21" s="24"/>
      <c r="JV21" s="24"/>
      <c r="JW21" s="24"/>
      <c r="JX21" s="24"/>
      <c r="JY21" s="24"/>
      <c r="JZ21" s="24"/>
      <c r="KA21" s="24"/>
      <c r="KB21" s="24"/>
      <c r="KC21" s="24"/>
      <c r="KD21" s="24"/>
      <c r="KE21" s="24"/>
      <c r="KF21" s="24"/>
      <c r="KG21" s="24"/>
      <c r="KH21" s="24"/>
      <c r="KI21" s="24"/>
      <c r="KJ21" s="24"/>
      <c r="KK21" s="24"/>
      <c r="KL21" s="24"/>
      <c r="KM21" s="24"/>
      <c r="KN21" s="24"/>
      <c r="KO21" s="24"/>
      <c r="KP21" s="24"/>
      <c r="KQ21" s="24"/>
      <c r="KR21" s="24"/>
      <c r="KS21" s="24"/>
      <c r="KT21" s="24"/>
      <c r="KU21" s="24"/>
      <c r="KV21" s="24"/>
      <c r="KW21" s="24"/>
      <c r="KX21" s="24"/>
      <c r="KY21" s="24"/>
      <c r="KZ21" s="24"/>
      <c r="LA21" s="24"/>
      <c r="LB21" s="24"/>
      <c r="LC21" s="24"/>
      <c r="LD21" s="24"/>
      <c r="LE21" s="24"/>
      <c r="LF21" s="24"/>
      <c r="LG21" s="24"/>
      <c r="LH21" s="24"/>
      <c r="LI21" s="24"/>
      <c r="LJ21" s="24"/>
      <c r="LK21" s="24"/>
      <c r="LL21" s="24"/>
      <c r="LM21" s="24"/>
      <c r="LN21" s="24"/>
      <c r="LO21" s="24"/>
      <c r="LP21" s="24"/>
      <c r="LQ21" s="24"/>
      <c r="LR21" s="24"/>
      <c r="LS21" s="24"/>
      <c r="LT21" s="24"/>
      <c r="LU21" s="24"/>
      <c r="LV21" s="24"/>
      <c r="LW21" s="24"/>
      <c r="LX21" s="24"/>
      <c r="LY21" s="24"/>
      <c r="LZ21" s="24"/>
      <c r="MA21" s="24"/>
      <c r="MB21" s="24"/>
      <c r="MC21" s="24"/>
      <c r="MD21" s="24"/>
      <c r="ME21" s="24"/>
      <c r="MF21" s="24"/>
      <c r="MG21" s="24"/>
      <c r="MH21" s="24"/>
      <c r="MI21" s="24"/>
      <c r="MJ21" s="24"/>
      <c r="MK21" s="24"/>
      <c r="ML21" s="24"/>
      <c r="MM21" s="24"/>
      <c r="MN21" s="24"/>
      <c r="MO21" s="24"/>
      <c r="MP21" s="24"/>
      <c r="MQ21" s="24"/>
      <c r="MR21" s="24"/>
      <c r="MS21" s="24"/>
      <c r="MT21" s="24"/>
      <c r="MU21" s="24"/>
      <c r="MV21" s="24"/>
      <c r="MW21" s="24"/>
      <c r="MX21" s="24"/>
      <c r="MY21" s="24"/>
      <c r="MZ21" s="24"/>
      <c r="NA21" s="24"/>
      <c r="NB21" s="24"/>
      <c r="NC21" s="24"/>
      <c r="ND21" s="24"/>
      <c r="NE21" s="24"/>
      <c r="NF21" s="24"/>
      <c r="NG21" s="24"/>
      <c r="NH21" s="24"/>
      <c r="NI21" s="24"/>
      <c r="NJ21" s="24"/>
      <c r="NK21" s="24"/>
      <c r="NL21" s="24"/>
      <c r="NM21" s="24"/>
      <c r="NN21" s="24"/>
      <c r="NO21" s="24"/>
      <c r="NP21" s="24"/>
      <c r="NQ21" s="24"/>
      <c r="NR21" s="24"/>
      <c r="NS21" s="24"/>
      <c r="NT21" s="24"/>
      <c r="NU21" s="24"/>
      <c r="NV21" s="24"/>
      <c r="NW21" s="24"/>
      <c r="NX21" s="24"/>
      <c r="NY21" s="24"/>
      <c r="NZ21" s="24"/>
      <c r="OA21" s="24"/>
      <c r="OB21" s="24"/>
      <c r="OC21" s="24"/>
      <c r="OD21" s="24"/>
      <c r="OE21" s="24"/>
      <c r="OF21" s="24"/>
      <c r="OG21" s="24"/>
      <c r="OH21" s="24"/>
      <c r="OI21" s="24"/>
      <c r="OJ21" s="24"/>
      <c r="OK21" s="24"/>
      <c r="OL21" s="24"/>
      <c r="OM21" s="24"/>
      <c r="ON21" s="24"/>
      <c r="OO21" s="24"/>
      <c r="OP21" s="24"/>
      <c r="OQ21" s="24"/>
      <c r="OR21" s="24"/>
      <c r="OS21" s="24"/>
      <c r="OT21" s="24"/>
      <c r="OU21" s="24"/>
      <c r="OV21" s="24"/>
      <c r="OW21" s="24"/>
      <c r="OX21" s="24"/>
      <c r="OY21" s="24"/>
      <c r="OZ21" s="24"/>
      <c r="PA21" s="24"/>
      <c r="PB21" s="24"/>
      <c r="PC21" s="24"/>
      <c r="PD21" s="24"/>
      <c r="PE21" s="24"/>
      <c r="PF21" s="24"/>
      <c r="PG21" s="24"/>
      <c r="PH21" s="24"/>
      <c r="PI21" s="24"/>
      <c r="PJ21" s="24"/>
      <c r="PK21" s="24"/>
      <c r="PL21" s="24"/>
      <c r="PM21" s="24"/>
      <c r="PN21" s="24"/>
      <c r="PO21" s="24"/>
      <c r="PP21" s="24"/>
      <c r="PQ21" s="24"/>
      <c r="PR21" s="24"/>
      <c r="PS21" s="24"/>
      <c r="PT21" s="24"/>
      <c r="PU21" s="24"/>
      <c r="PV21" s="24"/>
      <c r="PW21" s="24"/>
      <c r="PX21" s="24"/>
      <c r="PY21" s="24"/>
      <c r="PZ21" s="24"/>
      <c r="QA21" s="24"/>
      <c r="QB21" s="24"/>
      <c r="QC21" s="24"/>
      <c r="QD21" s="24"/>
      <c r="QE21" s="24"/>
      <c r="QF21" s="24"/>
      <c r="QG21" s="24"/>
      <c r="QH21" s="24"/>
      <c r="QI21" s="24"/>
      <c r="QJ21" s="24"/>
      <c r="QK21" s="24"/>
      <c r="QL21" s="24"/>
      <c r="QM21" s="24"/>
      <c r="QN21" s="24"/>
      <c r="QO21" s="24"/>
      <c r="QP21" s="24"/>
      <c r="QQ21" s="24"/>
      <c r="QR21" s="24"/>
      <c r="QS21" s="24"/>
      <c r="QT21" s="24"/>
      <c r="QU21" s="24"/>
      <c r="QV21" s="24"/>
      <c r="QW21" s="24"/>
      <c r="QX21" s="24"/>
      <c r="QY21" s="24"/>
      <c r="QZ21" s="24"/>
      <c r="RA21" s="24"/>
      <c r="RB21" s="24"/>
      <c r="RC21" s="24"/>
      <c r="RD21" s="24"/>
      <c r="RE21" s="24"/>
      <c r="RF21" s="24"/>
      <c r="RG21" s="24"/>
      <c r="RH21" s="24"/>
      <c r="RI21" s="24"/>
      <c r="RJ21" s="24"/>
      <c r="RK21" s="24"/>
      <c r="RL21" s="24"/>
      <c r="RM21" s="24"/>
      <c r="RN21" s="24"/>
      <c r="RO21" s="24"/>
      <c r="RP21" s="24"/>
      <c r="RQ21" s="24"/>
      <c r="RR21" s="24"/>
      <c r="RS21" s="24"/>
      <c r="RT21" s="24"/>
      <c r="RU21" s="24"/>
      <c r="RV21" s="24"/>
      <c r="RW21" s="24"/>
      <c r="RX21" s="24"/>
      <c r="RY21" s="24"/>
      <c r="RZ21" s="24"/>
      <c r="SA21" s="24"/>
      <c r="SB21" s="24"/>
      <c r="SC21" s="24"/>
      <c r="SD21" s="24"/>
      <c r="SE21" s="24"/>
      <c r="SF21" s="24"/>
      <c r="SG21" s="24"/>
      <c r="SH21" s="24"/>
      <c r="SI21" s="24"/>
      <c r="SJ21" s="24"/>
      <c r="SK21" s="24"/>
      <c r="SL21" s="24"/>
      <c r="SM21" s="24"/>
      <c r="SN21" s="24"/>
      <c r="SO21" s="24"/>
      <c r="SP21" s="24"/>
      <c r="SQ21" s="24"/>
      <c r="SR21" s="24"/>
      <c r="SS21" s="24"/>
      <c r="ST21" s="24"/>
      <c r="SU21" s="24"/>
      <c r="SV21" s="24"/>
      <c r="SW21" s="24"/>
      <c r="SX21" s="24"/>
      <c r="SY21" s="24"/>
      <c r="SZ21" s="24"/>
      <c r="TA21" s="24"/>
      <c r="TB21" s="24"/>
      <c r="TC21" s="24"/>
      <c r="TD21" s="24"/>
      <c r="TE21" s="24"/>
      <c r="TF21" s="24"/>
      <c r="TG21" s="24"/>
      <c r="TH21" s="24"/>
      <c r="TI21" s="24"/>
      <c r="TJ21" s="24"/>
      <c r="TK21" s="24"/>
      <c r="TL21" s="24"/>
      <c r="TM21" s="24"/>
      <c r="TN21" s="24"/>
      <c r="TO21" s="24"/>
      <c r="TP21" s="24"/>
      <c r="TQ21" s="24"/>
      <c r="TR21" s="24"/>
      <c r="TS21" s="24"/>
      <c r="TT21" s="24"/>
      <c r="TU21" s="24"/>
      <c r="TV21" s="24"/>
      <c r="TW21" s="24"/>
      <c r="TX21" s="24"/>
      <c r="TY21" s="24"/>
    </row>
    <row r="22" spans="1:545" ht="15" customHeight="1" x14ac:dyDescent="0.25">
      <c r="A22" s="90" t="s">
        <v>101</v>
      </c>
      <c r="B22" s="83">
        <v>4</v>
      </c>
      <c r="C22" s="83">
        <v>12</v>
      </c>
      <c r="D22" s="84">
        <v>12</v>
      </c>
      <c r="E22" s="84">
        <v>6</v>
      </c>
      <c r="F22" s="177">
        <v>0.27</v>
      </c>
      <c r="G22" s="85">
        <v>0.23</v>
      </c>
      <c r="H22" s="183">
        <v>0.09</v>
      </c>
      <c r="I22" s="183">
        <v>0.71</v>
      </c>
      <c r="J22" s="183">
        <v>0.76900000000000002</v>
      </c>
      <c r="K22" s="157"/>
      <c r="L22" s="86">
        <v>118923</v>
      </c>
      <c r="M22" s="87"/>
      <c r="N22" s="25">
        <v>14192</v>
      </c>
      <c r="O22" s="120">
        <v>3.4</v>
      </c>
      <c r="P22" s="25">
        <v>697</v>
      </c>
      <c r="Q22" s="120">
        <f t="shared" si="0"/>
        <v>3.4424999999999999</v>
      </c>
      <c r="R22" s="124">
        <f t="shared" si="1"/>
        <v>3.5249999999999999</v>
      </c>
      <c r="S22" s="128">
        <f t="shared" si="2"/>
        <v>2.3965141612200442E-2</v>
      </c>
      <c r="T22" s="175">
        <v>0.23699999999999999</v>
      </c>
      <c r="U22" s="141">
        <f t="shared" si="3"/>
        <v>2031.7935627081024</v>
      </c>
      <c r="V22" s="52">
        <f t="shared" si="4"/>
        <v>35898</v>
      </c>
      <c r="W22" s="27"/>
      <c r="X22" s="133">
        <v>40816</v>
      </c>
      <c r="Y22" s="133">
        <v>40880</v>
      </c>
      <c r="Z22" s="133">
        <v>40848</v>
      </c>
      <c r="AA22" s="133">
        <v>40939</v>
      </c>
      <c r="AB22" s="133">
        <v>40913</v>
      </c>
      <c r="AC22" s="133">
        <v>40993</v>
      </c>
      <c r="AD22" s="104">
        <v>200</v>
      </c>
      <c r="AE22" s="88" t="s">
        <v>19</v>
      </c>
      <c r="AF22" s="189" t="s">
        <v>141</v>
      </c>
      <c r="AG22" s="189"/>
      <c r="AH22" s="189"/>
      <c r="AI22" s="189"/>
      <c r="AJ22" s="189"/>
      <c r="AK22" s="24"/>
      <c r="AL22" s="29"/>
      <c r="AM22" s="189" t="s">
        <v>141</v>
      </c>
      <c r="AN22" s="189"/>
      <c r="AO22" s="189"/>
      <c r="AP22" s="189"/>
      <c r="AQ22" s="189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  <c r="DP22" s="24"/>
      <c r="DQ22" s="24"/>
      <c r="DR22" s="24"/>
      <c r="DS22" s="24"/>
      <c r="DT22" s="24"/>
      <c r="DU22" s="24"/>
      <c r="DV22" s="24"/>
      <c r="DW22" s="24"/>
      <c r="DX22" s="24"/>
      <c r="DY22" s="24"/>
      <c r="DZ22" s="24"/>
      <c r="EA22" s="24"/>
      <c r="EB22" s="24"/>
      <c r="EC22" s="24"/>
      <c r="ED22" s="24"/>
      <c r="EE22" s="24"/>
      <c r="EF22" s="24"/>
      <c r="EG22" s="24"/>
      <c r="EH22" s="24"/>
      <c r="EI22" s="24"/>
      <c r="EJ22" s="24"/>
      <c r="EK22" s="24"/>
      <c r="EL22" s="24"/>
      <c r="EM22" s="24"/>
      <c r="EN22" s="24"/>
      <c r="EO22" s="24"/>
      <c r="EP22" s="24"/>
      <c r="EQ22" s="24"/>
      <c r="ER22" s="24"/>
      <c r="ES22" s="24"/>
      <c r="ET22" s="24"/>
      <c r="EU22" s="24"/>
      <c r="EV22" s="24"/>
      <c r="EW22" s="24"/>
      <c r="EX22" s="24"/>
      <c r="EY22" s="24"/>
      <c r="EZ22" s="24"/>
      <c r="FA22" s="24"/>
      <c r="FB22" s="24"/>
      <c r="FC22" s="24"/>
      <c r="FD22" s="24"/>
      <c r="FE22" s="24"/>
      <c r="FF22" s="24"/>
      <c r="FG22" s="24"/>
      <c r="FH22" s="24"/>
      <c r="FI22" s="24"/>
      <c r="FJ22" s="24"/>
      <c r="FK22" s="24"/>
      <c r="FL22" s="24"/>
      <c r="FM22" s="24"/>
      <c r="FN22" s="24"/>
      <c r="FO22" s="24"/>
      <c r="FP22" s="24"/>
      <c r="FQ22" s="24"/>
      <c r="FR22" s="24"/>
      <c r="FS22" s="24"/>
      <c r="FT22" s="24"/>
      <c r="FU22" s="24"/>
      <c r="FV22" s="24"/>
      <c r="FW22" s="24"/>
      <c r="FX22" s="24"/>
      <c r="FY22" s="24"/>
      <c r="FZ22" s="24"/>
      <c r="GA22" s="24"/>
      <c r="GB22" s="24"/>
      <c r="GC22" s="24"/>
      <c r="GD22" s="24"/>
      <c r="GE22" s="24"/>
      <c r="GF22" s="24"/>
      <c r="GG22" s="24"/>
      <c r="GH22" s="24"/>
      <c r="GI22" s="24"/>
      <c r="GJ22" s="24"/>
      <c r="GK22" s="24"/>
      <c r="GL22" s="24"/>
      <c r="GM22" s="24"/>
      <c r="GN22" s="24"/>
      <c r="GO22" s="24"/>
      <c r="GP22" s="24"/>
      <c r="GQ22" s="24"/>
      <c r="GR22" s="24"/>
      <c r="GS22" s="24"/>
      <c r="GT22" s="24"/>
      <c r="GU22" s="24"/>
      <c r="GV22" s="24"/>
      <c r="GW22" s="24"/>
      <c r="GX22" s="24"/>
      <c r="GY22" s="24"/>
      <c r="GZ22" s="24"/>
      <c r="HA22" s="24"/>
      <c r="HB22" s="24"/>
      <c r="HC22" s="24"/>
      <c r="HD22" s="24"/>
      <c r="HE22" s="24"/>
      <c r="HF22" s="24"/>
      <c r="HG22" s="24"/>
      <c r="HH22" s="24"/>
      <c r="HI22" s="24"/>
      <c r="HJ22" s="24"/>
      <c r="HK22" s="24"/>
      <c r="HL22" s="24"/>
      <c r="HM22" s="24"/>
      <c r="HN22" s="24"/>
      <c r="HO22" s="24"/>
      <c r="HP22" s="24"/>
      <c r="HQ22" s="24"/>
      <c r="HR22" s="24"/>
      <c r="HS22" s="24"/>
      <c r="HT22" s="24"/>
      <c r="HU22" s="24"/>
      <c r="HV22" s="24"/>
      <c r="HW22" s="24"/>
      <c r="HX22" s="24"/>
      <c r="HY22" s="24"/>
      <c r="HZ22" s="24"/>
      <c r="IA22" s="24"/>
      <c r="IB22" s="24"/>
      <c r="IC22" s="24"/>
      <c r="ID22" s="24"/>
      <c r="IE22" s="24"/>
      <c r="IF22" s="24"/>
      <c r="IG22" s="24"/>
      <c r="IH22" s="24"/>
      <c r="II22" s="24"/>
      <c r="IJ22" s="24"/>
      <c r="IK22" s="24"/>
      <c r="IL22" s="24"/>
      <c r="IM22" s="24"/>
      <c r="IN22" s="24"/>
      <c r="IO22" s="24"/>
      <c r="IP22" s="24"/>
      <c r="IQ22" s="24"/>
      <c r="IR22" s="24"/>
      <c r="IS22" s="24"/>
      <c r="IT22" s="24"/>
      <c r="IU22" s="24"/>
      <c r="IV22" s="24"/>
      <c r="IW22" s="24"/>
      <c r="IX22" s="24"/>
      <c r="IY22" s="24"/>
      <c r="IZ22" s="24"/>
      <c r="JA22" s="24"/>
      <c r="JB22" s="24"/>
      <c r="JC22" s="24"/>
      <c r="JD22" s="24"/>
      <c r="JE22" s="24"/>
      <c r="JF22" s="24"/>
      <c r="JG22" s="24"/>
      <c r="JH22" s="24"/>
      <c r="JI22" s="24"/>
      <c r="JJ22" s="24"/>
      <c r="JK22" s="24"/>
      <c r="JL22" s="24"/>
      <c r="JM22" s="24"/>
      <c r="JN22" s="24"/>
      <c r="JO22" s="24"/>
      <c r="JP22" s="24"/>
      <c r="JQ22" s="24"/>
      <c r="JR22" s="24"/>
      <c r="JS22" s="24"/>
      <c r="JT22" s="24"/>
      <c r="JU22" s="24"/>
      <c r="JV22" s="24"/>
      <c r="JW22" s="24"/>
      <c r="JX22" s="24"/>
      <c r="JY22" s="24"/>
      <c r="JZ22" s="24"/>
      <c r="KA22" s="24"/>
      <c r="KB22" s="24"/>
      <c r="KC22" s="24"/>
      <c r="KD22" s="24"/>
      <c r="KE22" s="24"/>
      <c r="KF22" s="24"/>
      <c r="KG22" s="24"/>
      <c r="KH22" s="24"/>
      <c r="KI22" s="24"/>
      <c r="KJ22" s="24"/>
      <c r="KK22" s="24"/>
      <c r="KL22" s="24"/>
      <c r="KM22" s="24"/>
      <c r="KN22" s="24"/>
      <c r="KO22" s="24"/>
      <c r="KP22" s="24"/>
      <c r="KQ22" s="24"/>
      <c r="KR22" s="24"/>
      <c r="KS22" s="24"/>
      <c r="KT22" s="24"/>
      <c r="KU22" s="24"/>
      <c r="KV22" s="24"/>
      <c r="KW22" s="24"/>
      <c r="KX22" s="24"/>
      <c r="KY22" s="24"/>
      <c r="KZ22" s="24"/>
      <c r="LA22" s="24"/>
      <c r="LB22" s="24"/>
      <c r="LC22" s="24"/>
      <c r="LD22" s="24"/>
      <c r="LE22" s="24"/>
      <c r="LF22" s="24"/>
      <c r="LG22" s="24"/>
      <c r="LH22" s="24"/>
      <c r="LI22" s="24"/>
      <c r="LJ22" s="24"/>
      <c r="LK22" s="24"/>
      <c r="LL22" s="24"/>
      <c r="LM22" s="24"/>
      <c r="LN22" s="24"/>
      <c r="LO22" s="24"/>
      <c r="LP22" s="24"/>
      <c r="LQ22" s="24"/>
      <c r="LR22" s="24"/>
      <c r="LS22" s="24"/>
      <c r="LT22" s="24"/>
      <c r="LU22" s="24"/>
      <c r="LV22" s="24"/>
      <c r="LW22" s="24"/>
      <c r="LX22" s="24"/>
      <c r="LY22" s="24"/>
      <c r="LZ22" s="24"/>
      <c r="MA22" s="24"/>
      <c r="MB22" s="24"/>
      <c r="MC22" s="24"/>
      <c r="MD22" s="24"/>
      <c r="ME22" s="24"/>
      <c r="MF22" s="24"/>
      <c r="MG22" s="24"/>
      <c r="MH22" s="24"/>
      <c r="MI22" s="24"/>
      <c r="MJ22" s="24"/>
      <c r="MK22" s="24"/>
      <c r="ML22" s="24"/>
      <c r="MM22" s="24"/>
      <c r="MN22" s="24"/>
      <c r="MO22" s="24"/>
      <c r="MP22" s="24"/>
      <c r="MQ22" s="24"/>
      <c r="MR22" s="24"/>
      <c r="MS22" s="24"/>
      <c r="MT22" s="24"/>
      <c r="MU22" s="24"/>
      <c r="MV22" s="24"/>
      <c r="MW22" s="24"/>
      <c r="MX22" s="24"/>
      <c r="MY22" s="24"/>
      <c r="MZ22" s="24"/>
      <c r="NA22" s="24"/>
      <c r="NB22" s="24"/>
      <c r="NC22" s="24"/>
      <c r="ND22" s="24"/>
      <c r="NE22" s="24"/>
      <c r="NF22" s="24"/>
      <c r="NG22" s="24"/>
      <c r="NH22" s="24"/>
      <c r="NI22" s="24"/>
      <c r="NJ22" s="24"/>
      <c r="NK22" s="24"/>
      <c r="NL22" s="24"/>
      <c r="NM22" s="24"/>
      <c r="NN22" s="24"/>
      <c r="NO22" s="24"/>
      <c r="NP22" s="24"/>
      <c r="NQ22" s="24"/>
      <c r="NR22" s="24"/>
      <c r="NS22" s="24"/>
      <c r="NT22" s="24"/>
      <c r="NU22" s="24"/>
      <c r="NV22" s="24"/>
      <c r="NW22" s="24"/>
      <c r="NX22" s="24"/>
      <c r="NY22" s="24"/>
      <c r="NZ22" s="24"/>
      <c r="OA22" s="24"/>
      <c r="OB22" s="24"/>
      <c r="OC22" s="24"/>
      <c r="OD22" s="24"/>
      <c r="OE22" s="24"/>
      <c r="OF22" s="24"/>
      <c r="OG22" s="24"/>
      <c r="OH22" s="24"/>
      <c r="OI22" s="24"/>
      <c r="OJ22" s="24"/>
      <c r="OK22" s="24"/>
      <c r="OL22" s="24"/>
      <c r="OM22" s="24"/>
      <c r="ON22" s="24"/>
      <c r="OO22" s="24"/>
      <c r="OP22" s="24"/>
      <c r="OQ22" s="24"/>
      <c r="OR22" s="24"/>
      <c r="OS22" s="24"/>
      <c r="OT22" s="24"/>
      <c r="OU22" s="24"/>
      <c r="OV22" s="24"/>
      <c r="OW22" s="24"/>
      <c r="OX22" s="24"/>
      <c r="OY22" s="24"/>
      <c r="OZ22" s="24"/>
      <c r="PA22" s="24"/>
      <c r="PB22" s="24"/>
      <c r="PC22" s="24"/>
      <c r="PD22" s="24"/>
      <c r="PE22" s="24"/>
      <c r="PF22" s="24"/>
      <c r="PG22" s="24"/>
      <c r="PH22" s="24"/>
      <c r="PI22" s="24"/>
      <c r="PJ22" s="24"/>
      <c r="PK22" s="24"/>
      <c r="PL22" s="24"/>
      <c r="PM22" s="24"/>
      <c r="PN22" s="24"/>
      <c r="PO22" s="24"/>
      <c r="PP22" s="24"/>
      <c r="PQ22" s="24"/>
      <c r="PR22" s="24"/>
      <c r="PS22" s="24"/>
      <c r="PT22" s="24"/>
      <c r="PU22" s="24"/>
      <c r="PV22" s="24"/>
      <c r="PW22" s="24"/>
      <c r="PX22" s="24"/>
      <c r="PY22" s="24"/>
      <c r="PZ22" s="24"/>
      <c r="QA22" s="24"/>
      <c r="QB22" s="24"/>
      <c r="QC22" s="24"/>
      <c r="QD22" s="24"/>
      <c r="QE22" s="24"/>
      <c r="QF22" s="24"/>
      <c r="QG22" s="24"/>
      <c r="QH22" s="24"/>
      <c r="QI22" s="24"/>
      <c r="QJ22" s="24"/>
      <c r="QK22" s="24"/>
      <c r="QL22" s="24"/>
      <c r="QM22" s="24"/>
      <c r="QN22" s="24"/>
      <c r="QO22" s="24"/>
      <c r="QP22" s="24"/>
      <c r="QQ22" s="24"/>
      <c r="QR22" s="24"/>
      <c r="QS22" s="24"/>
      <c r="QT22" s="24"/>
      <c r="QU22" s="24"/>
      <c r="QV22" s="24"/>
      <c r="QW22" s="24"/>
      <c r="QX22" s="24"/>
      <c r="QY22" s="24"/>
      <c r="QZ22" s="24"/>
      <c r="RA22" s="24"/>
      <c r="RB22" s="24"/>
      <c r="RC22" s="24"/>
      <c r="RD22" s="24"/>
      <c r="RE22" s="24"/>
      <c r="RF22" s="24"/>
      <c r="RG22" s="24"/>
      <c r="RH22" s="24"/>
      <c r="RI22" s="24"/>
      <c r="RJ22" s="24"/>
      <c r="RK22" s="24"/>
      <c r="RL22" s="24"/>
      <c r="RM22" s="24"/>
      <c r="RN22" s="24"/>
      <c r="RO22" s="24"/>
      <c r="RP22" s="24"/>
      <c r="RQ22" s="24"/>
      <c r="RR22" s="24"/>
      <c r="RS22" s="24"/>
      <c r="RT22" s="24"/>
      <c r="RU22" s="24"/>
      <c r="RV22" s="24"/>
      <c r="RW22" s="24"/>
      <c r="RX22" s="24"/>
      <c r="RY22" s="24"/>
      <c r="RZ22" s="24"/>
      <c r="SA22" s="24"/>
      <c r="SB22" s="24"/>
      <c r="SC22" s="24"/>
      <c r="SD22" s="24"/>
      <c r="SE22" s="24"/>
      <c r="SF22" s="24"/>
      <c r="SG22" s="24"/>
      <c r="SH22" s="24"/>
      <c r="SI22" s="24"/>
      <c r="SJ22" s="24"/>
      <c r="SK22" s="24"/>
      <c r="SL22" s="24"/>
      <c r="SM22" s="24"/>
      <c r="SN22" s="24"/>
      <c r="SO22" s="24"/>
      <c r="SP22" s="24"/>
      <c r="SQ22" s="24"/>
      <c r="SR22" s="24"/>
      <c r="SS22" s="24"/>
      <c r="ST22" s="24"/>
      <c r="SU22" s="24"/>
      <c r="SV22" s="24"/>
      <c r="SW22" s="24"/>
      <c r="SX22" s="24"/>
      <c r="SY22" s="24"/>
      <c r="SZ22" s="24"/>
      <c r="TA22" s="24"/>
      <c r="TB22" s="24"/>
      <c r="TC22" s="24"/>
      <c r="TD22" s="24"/>
      <c r="TE22" s="24"/>
      <c r="TF22" s="24"/>
      <c r="TG22" s="24"/>
      <c r="TH22" s="24"/>
      <c r="TI22" s="24"/>
      <c r="TJ22" s="24"/>
      <c r="TK22" s="24"/>
      <c r="TL22" s="24"/>
      <c r="TM22" s="24"/>
      <c r="TN22" s="24"/>
      <c r="TO22" s="24"/>
      <c r="TP22" s="24"/>
      <c r="TQ22" s="24"/>
      <c r="TR22" s="24"/>
      <c r="TS22" s="24"/>
      <c r="TT22" s="24"/>
      <c r="TU22" s="24"/>
      <c r="TV22" s="24"/>
      <c r="TW22" s="24"/>
      <c r="TX22" s="24"/>
      <c r="TY22" s="24"/>
    </row>
    <row r="23" spans="1:545" ht="15" customHeight="1" x14ac:dyDescent="0.25">
      <c r="A23" s="89" t="s">
        <v>100</v>
      </c>
      <c r="B23" s="74"/>
      <c r="C23" s="74"/>
      <c r="D23" s="75">
        <v>52</v>
      </c>
      <c r="E23" s="75">
        <v>39</v>
      </c>
      <c r="F23" s="178">
        <v>0.18</v>
      </c>
      <c r="G23" s="76">
        <v>0.18</v>
      </c>
      <c r="H23" s="182">
        <v>0.04</v>
      </c>
      <c r="I23" s="182">
        <v>0.51</v>
      </c>
      <c r="J23" s="182">
        <v>0.81899999999999995</v>
      </c>
      <c r="K23" s="156"/>
      <c r="L23" s="78">
        <v>85531</v>
      </c>
      <c r="M23" s="79"/>
      <c r="N23" s="77">
        <v>17121</v>
      </c>
      <c r="O23" s="119">
        <v>3.18</v>
      </c>
      <c r="P23" s="77">
        <v>624</v>
      </c>
      <c r="Q23" s="119">
        <f t="shared" si="0"/>
        <v>3.1500000000000004</v>
      </c>
      <c r="R23" s="123">
        <f t="shared" si="1"/>
        <v>3.5249999999999999</v>
      </c>
      <c r="S23" s="127">
        <f t="shared" si="2"/>
        <v>0.11904761904761889</v>
      </c>
      <c r="T23" s="174">
        <v>0.52200000000000002</v>
      </c>
      <c r="U23" s="140">
        <f t="shared" si="3"/>
        <v>615.38461538461547</v>
      </c>
      <c r="V23" s="112">
        <f t="shared" si="4"/>
        <v>18932</v>
      </c>
      <c r="W23" s="27"/>
      <c r="X23" s="132">
        <v>40848</v>
      </c>
      <c r="Y23" s="132">
        <v>40923</v>
      </c>
      <c r="Z23" s="132">
        <v>40923</v>
      </c>
      <c r="AA23" s="132">
        <v>40983</v>
      </c>
      <c r="AB23" s="132">
        <v>40969</v>
      </c>
      <c r="AC23" s="132">
        <v>41014</v>
      </c>
      <c r="AD23" s="103">
        <v>100</v>
      </c>
      <c r="AE23" s="130" t="s">
        <v>19</v>
      </c>
      <c r="AF23" s="188" t="s">
        <v>142</v>
      </c>
      <c r="AG23" s="188"/>
      <c r="AH23" s="188"/>
      <c r="AI23" s="188"/>
      <c r="AJ23" s="188"/>
      <c r="AK23" s="81"/>
      <c r="AL23" s="29"/>
      <c r="AM23" s="188" t="s">
        <v>142</v>
      </c>
      <c r="AN23" s="188"/>
      <c r="AO23" s="188"/>
      <c r="AP23" s="188"/>
      <c r="AQ23" s="188"/>
      <c r="AR23" s="81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24"/>
      <c r="EE23" s="24"/>
      <c r="EF23" s="24"/>
      <c r="EG23" s="24"/>
      <c r="EH23" s="24"/>
      <c r="EI23" s="24"/>
      <c r="EJ23" s="24"/>
      <c r="EK23" s="24"/>
      <c r="EL23" s="24"/>
      <c r="EM23" s="24"/>
      <c r="EN23" s="24"/>
      <c r="EO23" s="24"/>
      <c r="EP23" s="24"/>
      <c r="EQ23" s="24"/>
      <c r="ER23" s="24"/>
      <c r="ES23" s="24"/>
      <c r="ET23" s="24"/>
      <c r="EU23" s="24"/>
      <c r="EV23" s="24"/>
      <c r="EW23" s="24"/>
      <c r="EX23" s="24"/>
      <c r="EY23" s="24"/>
      <c r="EZ23" s="24"/>
      <c r="FA23" s="24"/>
      <c r="FB23" s="24"/>
      <c r="FC23" s="24"/>
      <c r="FD23" s="24"/>
      <c r="FE23" s="24"/>
      <c r="FF23" s="24"/>
      <c r="FG23" s="24"/>
      <c r="FH23" s="24"/>
      <c r="FI23" s="24"/>
      <c r="FJ23" s="24"/>
      <c r="FK23" s="24"/>
      <c r="FL23" s="24"/>
      <c r="FM23" s="24"/>
      <c r="FN23" s="24"/>
      <c r="FO23" s="24"/>
      <c r="FP23" s="24"/>
      <c r="FQ23" s="24"/>
      <c r="FR23" s="24"/>
      <c r="FS23" s="24"/>
      <c r="FT23" s="24"/>
      <c r="FU23" s="24"/>
      <c r="FV23" s="24"/>
      <c r="FW23" s="24"/>
      <c r="FX23" s="24"/>
      <c r="FY23" s="24"/>
      <c r="FZ23" s="24"/>
      <c r="GA23" s="24"/>
      <c r="GB23" s="24"/>
      <c r="GC23" s="24"/>
      <c r="GD23" s="24"/>
      <c r="GE23" s="24"/>
      <c r="GF23" s="24"/>
      <c r="GG23" s="24"/>
      <c r="GH23" s="24"/>
      <c r="GI23" s="24"/>
      <c r="GJ23" s="24"/>
      <c r="GK23" s="24"/>
      <c r="GL23" s="24"/>
      <c r="GM23" s="24"/>
      <c r="GN23" s="24"/>
      <c r="GO23" s="24"/>
      <c r="GP23" s="24"/>
      <c r="GQ23" s="24"/>
      <c r="GR23" s="24"/>
      <c r="GS23" s="24"/>
      <c r="GT23" s="24"/>
      <c r="GU23" s="24"/>
      <c r="GV23" s="24"/>
      <c r="GW23" s="24"/>
      <c r="GX23" s="24"/>
      <c r="GY23" s="24"/>
      <c r="GZ23" s="24"/>
      <c r="HA23" s="24"/>
      <c r="HB23" s="24"/>
      <c r="HC23" s="24"/>
      <c r="HD23" s="24"/>
      <c r="HE23" s="24"/>
      <c r="HF23" s="24"/>
      <c r="HG23" s="24"/>
      <c r="HH23" s="24"/>
      <c r="HI23" s="24"/>
      <c r="HJ23" s="24"/>
      <c r="HK23" s="24"/>
      <c r="HL23" s="24"/>
      <c r="HM23" s="24"/>
      <c r="HN23" s="24"/>
      <c r="HO23" s="24"/>
      <c r="HP23" s="24"/>
      <c r="HQ23" s="24"/>
      <c r="HR23" s="24"/>
      <c r="HS23" s="24"/>
      <c r="HT23" s="24"/>
      <c r="HU23" s="24"/>
      <c r="HV23" s="24"/>
      <c r="HW23" s="24"/>
      <c r="HX23" s="24"/>
      <c r="HY23" s="24"/>
      <c r="HZ23" s="24"/>
      <c r="IA23" s="24"/>
      <c r="IB23" s="24"/>
      <c r="IC23" s="24"/>
      <c r="ID23" s="24"/>
      <c r="IE23" s="24"/>
      <c r="IF23" s="24"/>
      <c r="IG23" s="24"/>
      <c r="IH23" s="24"/>
      <c r="II23" s="24"/>
      <c r="IJ23" s="24"/>
      <c r="IK23" s="24"/>
      <c r="IL23" s="24"/>
      <c r="IM23" s="24"/>
      <c r="IN23" s="24"/>
      <c r="IO23" s="24"/>
      <c r="IP23" s="24"/>
      <c r="IQ23" s="24"/>
      <c r="IR23" s="24"/>
      <c r="IS23" s="24"/>
      <c r="IT23" s="24"/>
      <c r="IU23" s="24"/>
      <c r="IV23" s="24"/>
      <c r="IW23" s="24"/>
      <c r="IX23" s="24"/>
      <c r="IY23" s="24"/>
      <c r="IZ23" s="24"/>
      <c r="JA23" s="24"/>
      <c r="JB23" s="24"/>
      <c r="JC23" s="24"/>
      <c r="JD23" s="24"/>
      <c r="JE23" s="24"/>
      <c r="JF23" s="24"/>
      <c r="JG23" s="24"/>
      <c r="JH23" s="24"/>
      <c r="JI23" s="24"/>
      <c r="JJ23" s="24"/>
      <c r="JK23" s="24"/>
      <c r="JL23" s="24"/>
      <c r="JM23" s="24"/>
      <c r="JN23" s="24"/>
      <c r="JO23" s="24"/>
      <c r="JP23" s="24"/>
      <c r="JQ23" s="24"/>
      <c r="JR23" s="24"/>
      <c r="JS23" s="24"/>
      <c r="JT23" s="24"/>
      <c r="JU23" s="24"/>
      <c r="JV23" s="24"/>
      <c r="JW23" s="24"/>
      <c r="JX23" s="24"/>
      <c r="JY23" s="24"/>
      <c r="JZ23" s="24"/>
      <c r="KA23" s="24"/>
      <c r="KB23" s="24"/>
      <c r="KC23" s="24"/>
      <c r="KD23" s="24"/>
      <c r="KE23" s="24"/>
      <c r="KF23" s="24"/>
      <c r="KG23" s="24"/>
      <c r="KH23" s="24"/>
      <c r="KI23" s="24"/>
      <c r="KJ23" s="24"/>
      <c r="KK23" s="24"/>
      <c r="KL23" s="24"/>
      <c r="KM23" s="24"/>
      <c r="KN23" s="24"/>
      <c r="KO23" s="24"/>
      <c r="KP23" s="24"/>
      <c r="KQ23" s="24"/>
      <c r="KR23" s="24"/>
      <c r="KS23" s="24"/>
      <c r="KT23" s="24"/>
      <c r="KU23" s="24"/>
      <c r="KV23" s="24"/>
      <c r="KW23" s="24"/>
      <c r="KX23" s="24"/>
      <c r="KY23" s="24"/>
      <c r="KZ23" s="24"/>
      <c r="LA23" s="24"/>
      <c r="LB23" s="24"/>
      <c r="LC23" s="24"/>
      <c r="LD23" s="24"/>
      <c r="LE23" s="24"/>
      <c r="LF23" s="24"/>
      <c r="LG23" s="24"/>
      <c r="LH23" s="24"/>
      <c r="LI23" s="24"/>
      <c r="LJ23" s="24"/>
      <c r="LK23" s="24"/>
      <c r="LL23" s="24"/>
      <c r="LM23" s="24"/>
      <c r="LN23" s="24"/>
      <c r="LO23" s="24"/>
      <c r="LP23" s="24"/>
      <c r="LQ23" s="24"/>
      <c r="LR23" s="24"/>
      <c r="LS23" s="24"/>
      <c r="LT23" s="24"/>
      <c r="LU23" s="24"/>
      <c r="LV23" s="24"/>
      <c r="LW23" s="24"/>
      <c r="LX23" s="24"/>
      <c r="LY23" s="24"/>
      <c r="LZ23" s="24"/>
      <c r="MA23" s="24"/>
      <c r="MB23" s="24"/>
      <c r="MC23" s="24"/>
      <c r="MD23" s="24"/>
      <c r="ME23" s="24"/>
      <c r="MF23" s="24"/>
      <c r="MG23" s="24"/>
      <c r="MH23" s="24"/>
      <c r="MI23" s="24"/>
      <c r="MJ23" s="24"/>
      <c r="MK23" s="24"/>
      <c r="ML23" s="24"/>
      <c r="MM23" s="24"/>
      <c r="MN23" s="24"/>
      <c r="MO23" s="24"/>
      <c r="MP23" s="24"/>
      <c r="MQ23" s="24"/>
      <c r="MR23" s="24"/>
      <c r="MS23" s="24"/>
      <c r="MT23" s="24"/>
      <c r="MU23" s="24"/>
      <c r="MV23" s="24"/>
      <c r="MW23" s="24"/>
      <c r="MX23" s="24"/>
      <c r="MY23" s="24"/>
      <c r="MZ23" s="24"/>
      <c r="NA23" s="24"/>
      <c r="NB23" s="24"/>
      <c r="NC23" s="24"/>
      <c r="ND23" s="24"/>
      <c r="NE23" s="24"/>
      <c r="NF23" s="24"/>
      <c r="NG23" s="24"/>
      <c r="NH23" s="24"/>
      <c r="NI23" s="24"/>
      <c r="NJ23" s="24"/>
      <c r="NK23" s="24"/>
      <c r="NL23" s="24"/>
      <c r="NM23" s="24"/>
      <c r="NN23" s="24"/>
      <c r="NO23" s="24"/>
      <c r="NP23" s="24"/>
      <c r="NQ23" s="24"/>
      <c r="NR23" s="24"/>
      <c r="NS23" s="24"/>
      <c r="NT23" s="24"/>
      <c r="NU23" s="24"/>
      <c r="NV23" s="24"/>
      <c r="NW23" s="24"/>
      <c r="NX23" s="24"/>
      <c r="NY23" s="24"/>
      <c r="NZ23" s="24"/>
      <c r="OA23" s="24"/>
      <c r="OB23" s="24"/>
      <c r="OC23" s="24"/>
      <c r="OD23" s="24"/>
      <c r="OE23" s="24"/>
      <c r="OF23" s="24"/>
      <c r="OG23" s="24"/>
      <c r="OH23" s="24"/>
      <c r="OI23" s="24"/>
      <c r="OJ23" s="24"/>
      <c r="OK23" s="24"/>
      <c r="OL23" s="24"/>
      <c r="OM23" s="24"/>
      <c r="ON23" s="24"/>
      <c r="OO23" s="24"/>
      <c r="OP23" s="24"/>
      <c r="OQ23" s="24"/>
      <c r="OR23" s="24"/>
      <c r="OS23" s="24"/>
      <c r="OT23" s="24"/>
      <c r="OU23" s="24"/>
      <c r="OV23" s="24"/>
      <c r="OW23" s="24"/>
      <c r="OX23" s="24"/>
      <c r="OY23" s="24"/>
      <c r="OZ23" s="24"/>
      <c r="PA23" s="24"/>
      <c r="PB23" s="24"/>
      <c r="PC23" s="24"/>
      <c r="PD23" s="24"/>
      <c r="PE23" s="24"/>
      <c r="PF23" s="24"/>
      <c r="PG23" s="24"/>
      <c r="PH23" s="24"/>
      <c r="PI23" s="24"/>
      <c r="PJ23" s="24"/>
      <c r="PK23" s="24"/>
      <c r="PL23" s="24"/>
      <c r="PM23" s="24"/>
      <c r="PN23" s="24"/>
      <c r="PO23" s="24"/>
      <c r="PP23" s="24"/>
      <c r="PQ23" s="24"/>
      <c r="PR23" s="24"/>
      <c r="PS23" s="24"/>
      <c r="PT23" s="24"/>
      <c r="PU23" s="24"/>
      <c r="PV23" s="24"/>
      <c r="PW23" s="24"/>
      <c r="PX23" s="24"/>
      <c r="PY23" s="24"/>
      <c r="PZ23" s="24"/>
      <c r="QA23" s="24"/>
      <c r="QB23" s="24"/>
      <c r="QC23" s="24"/>
      <c r="QD23" s="24"/>
      <c r="QE23" s="24"/>
      <c r="QF23" s="24"/>
      <c r="QG23" s="24"/>
      <c r="QH23" s="24"/>
      <c r="QI23" s="24"/>
      <c r="QJ23" s="24"/>
      <c r="QK23" s="24"/>
      <c r="QL23" s="24"/>
      <c r="QM23" s="24"/>
      <c r="QN23" s="24"/>
      <c r="QO23" s="24"/>
      <c r="QP23" s="24"/>
      <c r="QQ23" s="24"/>
      <c r="QR23" s="24"/>
      <c r="QS23" s="24"/>
      <c r="QT23" s="24"/>
      <c r="QU23" s="24"/>
      <c r="QV23" s="24"/>
      <c r="QW23" s="24"/>
      <c r="QX23" s="24"/>
      <c r="QY23" s="24"/>
      <c r="QZ23" s="24"/>
      <c r="RA23" s="24"/>
      <c r="RB23" s="24"/>
      <c r="RC23" s="24"/>
      <c r="RD23" s="24"/>
      <c r="RE23" s="24"/>
      <c r="RF23" s="24"/>
      <c r="RG23" s="24"/>
      <c r="RH23" s="24"/>
      <c r="RI23" s="24"/>
      <c r="RJ23" s="24"/>
      <c r="RK23" s="24"/>
      <c r="RL23" s="24"/>
      <c r="RM23" s="24"/>
      <c r="RN23" s="24"/>
      <c r="RO23" s="24"/>
      <c r="RP23" s="24"/>
      <c r="RQ23" s="24"/>
      <c r="RR23" s="24"/>
      <c r="RS23" s="24"/>
      <c r="RT23" s="24"/>
      <c r="RU23" s="24"/>
      <c r="RV23" s="24"/>
      <c r="RW23" s="24"/>
      <c r="RX23" s="24"/>
      <c r="RY23" s="24"/>
      <c r="RZ23" s="24"/>
      <c r="SA23" s="24"/>
      <c r="SB23" s="24"/>
      <c r="SC23" s="24"/>
      <c r="SD23" s="24"/>
      <c r="SE23" s="24"/>
      <c r="SF23" s="24"/>
      <c r="SG23" s="24"/>
      <c r="SH23" s="24"/>
      <c r="SI23" s="24"/>
      <c r="SJ23" s="24"/>
      <c r="SK23" s="24"/>
      <c r="SL23" s="24"/>
      <c r="SM23" s="24"/>
      <c r="SN23" s="24"/>
      <c r="SO23" s="24"/>
      <c r="SP23" s="24"/>
      <c r="SQ23" s="24"/>
      <c r="SR23" s="24"/>
      <c r="SS23" s="24"/>
      <c r="ST23" s="24"/>
      <c r="SU23" s="24"/>
      <c r="SV23" s="24"/>
      <c r="SW23" s="24"/>
      <c r="SX23" s="24"/>
      <c r="SY23" s="24"/>
      <c r="SZ23" s="24"/>
      <c r="TA23" s="24"/>
      <c r="TB23" s="24"/>
      <c r="TC23" s="24"/>
      <c r="TD23" s="24"/>
      <c r="TE23" s="24"/>
      <c r="TF23" s="24"/>
      <c r="TG23" s="24"/>
      <c r="TH23" s="24"/>
      <c r="TI23" s="24"/>
      <c r="TJ23" s="24"/>
      <c r="TK23" s="24"/>
      <c r="TL23" s="24"/>
      <c r="TM23" s="24"/>
      <c r="TN23" s="24"/>
      <c r="TO23" s="24"/>
      <c r="TP23" s="24"/>
      <c r="TQ23" s="24"/>
      <c r="TR23" s="24"/>
      <c r="TS23" s="24"/>
      <c r="TT23" s="24"/>
      <c r="TU23" s="24"/>
      <c r="TV23" s="24"/>
      <c r="TW23" s="24"/>
      <c r="TX23" s="24"/>
      <c r="TY23" s="24"/>
    </row>
    <row r="24" spans="1:545" ht="15" customHeight="1" x14ac:dyDescent="0.25">
      <c r="A24" s="89" t="s">
        <v>108</v>
      </c>
      <c r="B24" s="74"/>
      <c r="C24" s="74"/>
      <c r="D24" s="75">
        <v>37</v>
      </c>
      <c r="E24" s="75">
        <v>46</v>
      </c>
      <c r="F24" s="178">
        <v>0.19</v>
      </c>
      <c r="G24" s="76">
        <v>0.21</v>
      </c>
      <c r="H24" s="182">
        <v>0.13</v>
      </c>
      <c r="I24" s="182">
        <v>0.62</v>
      </c>
      <c r="J24" s="182">
        <v>0.81499999999999995</v>
      </c>
      <c r="K24" s="156"/>
      <c r="L24" s="78">
        <v>95276</v>
      </c>
      <c r="M24" s="79"/>
      <c r="N24" s="77">
        <v>6834</v>
      </c>
      <c r="O24" s="119">
        <v>3.4</v>
      </c>
      <c r="P24" s="77">
        <v>641</v>
      </c>
      <c r="Q24" s="119">
        <f t="shared" si="0"/>
        <v>3.3025000000000002</v>
      </c>
      <c r="R24" s="123">
        <f t="shared" si="1"/>
        <v>3.5249999999999999</v>
      </c>
      <c r="S24" s="127">
        <f t="shared" si="2"/>
        <v>6.7373202119606262E-2</v>
      </c>
      <c r="T24" s="174">
        <v>0.27700000000000002</v>
      </c>
      <c r="U24" s="140">
        <f t="shared" si="3"/>
        <v>0</v>
      </c>
      <c r="V24" s="112">
        <f t="shared" si="4"/>
        <v>36816</v>
      </c>
      <c r="W24" s="27"/>
      <c r="X24" s="132">
        <v>40878</v>
      </c>
      <c r="Y24" s="132" t="s">
        <v>29</v>
      </c>
      <c r="Z24" s="132">
        <v>40940</v>
      </c>
      <c r="AA24" s="132" t="s">
        <v>29</v>
      </c>
      <c r="AB24" s="132">
        <v>40983</v>
      </c>
      <c r="AC24" s="132" t="s">
        <v>29</v>
      </c>
      <c r="AD24" s="103">
        <v>70</v>
      </c>
      <c r="AE24" s="130" t="s">
        <v>17</v>
      </c>
      <c r="AF24" s="189" t="s">
        <v>112</v>
      </c>
      <c r="AG24" s="189"/>
      <c r="AH24" s="189"/>
      <c r="AI24" s="189"/>
      <c r="AJ24" s="189"/>
      <c r="AK24" s="81"/>
      <c r="AL24" s="29"/>
      <c r="AM24" s="188" t="s">
        <v>112</v>
      </c>
      <c r="AN24" s="188"/>
      <c r="AO24" s="188"/>
      <c r="AP24" s="188"/>
      <c r="AQ24" s="188"/>
      <c r="AR24" s="81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  <c r="DP24" s="24"/>
      <c r="DQ24" s="24"/>
      <c r="DR24" s="24"/>
      <c r="DS24" s="24"/>
      <c r="DT24" s="24"/>
      <c r="DU24" s="24"/>
      <c r="DV24" s="24"/>
      <c r="DW24" s="24"/>
      <c r="DX24" s="24"/>
      <c r="DY24" s="24"/>
      <c r="DZ24" s="24"/>
      <c r="EA24" s="24"/>
      <c r="EB24" s="24"/>
      <c r="EC24" s="24"/>
      <c r="ED24" s="24"/>
      <c r="EE24" s="24"/>
      <c r="EF24" s="24"/>
      <c r="EG24" s="24"/>
      <c r="EH24" s="24"/>
      <c r="EI24" s="24"/>
      <c r="EJ24" s="24"/>
      <c r="EK24" s="24"/>
      <c r="EL24" s="24"/>
      <c r="EM24" s="24"/>
      <c r="EN24" s="24"/>
      <c r="EO24" s="24"/>
      <c r="EP24" s="24"/>
      <c r="EQ24" s="24"/>
      <c r="ER24" s="24"/>
      <c r="ES24" s="24"/>
      <c r="ET24" s="24"/>
      <c r="EU24" s="24"/>
      <c r="EV24" s="24"/>
      <c r="EW24" s="24"/>
      <c r="EX24" s="24"/>
      <c r="EY24" s="24"/>
      <c r="EZ24" s="24"/>
      <c r="FA24" s="24"/>
      <c r="FB24" s="24"/>
      <c r="FC24" s="24"/>
      <c r="FD24" s="24"/>
      <c r="FE24" s="24"/>
      <c r="FF24" s="24"/>
      <c r="FG24" s="24"/>
      <c r="FH24" s="24"/>
      <c r="FI24" s="24"/>
      <c r="FJ24" s="24"/>
      <c r="FK24" s="24"/>
      <c r="FL24" s="24"/>
      <c r="FM24" s="24"/>
      <c r="FN24" s="24"/>
      <c r="FO24" s="24"/>
      <c r="FP24" s="24"/>
      <c r="FQ24" s="24"/>
      <c r="FR24" s="24"/>
      <c r="FS24" s="24"/>
      <c r="FT24" s="24"/>
      <c r="FU24" s="24"/>
      <c r="FV24" s="24"/>
      <c r="FW24" s="24"/>
      <c r="FX24" s="24"/>
      <c r="FY24" s="24"/>
      <c r="FZ24" s="24"/>
      <c r="GA24" s="24"/>
      <c r="GB24" s="24"/>
      <c r="GC24" s="24"/>
      <c r="GD24" s="24"/>
      <c r="GE24" s="24"/>
      <c r="GF24" s="24"/>
      <c r="GG24" s="24"/>
      <c r="GH24" s="24"/>
      <c r="GI24" s="24"/>
      <c r="GJ24" s="24"/>
      <c r="GK24" s="24"/>
      <c r="GL24" s="24"/>
      <c r="GM24" s="24"/>
      <c r="GN24" s="24"/>
      <c r="GO24" s="24"/>
      <c r="GP24" s="24"/>
      <c r="GQ24" s="24"/>
      <c r="GR24" s="24"/>
      <c r="GS24" s="24"/>
      <c r="GT24" s="24"/>
      <c r="GU24" s="24"/>
      <c r="GV24" s="24"/>
      <c r="GW24" s="24"/>
      <c r="GX24" s="24"/>
      <c r="GY24" s="24"/>
      <c r="GZ24" s="24"/>
      <c r="HA24" s="24"/>
      <c r="HB24" s="24"/>
      <c r="HC24" s="24"/>
      <c r="HD24" s="24"/>
      <c r="HE24" s="24"/>
      <c r="HF24" s="24"/>
      <c r="HG24" s="24"/>
      <c r="HH24" s="24"/>
      <c r="HI24" s="24"/>
      <c r="HJ24" s="24"/>
      <c r="HK24" s="24"/>
      <c r="HL24" s="24"/>
      <c r="HM24" s="24"/>
      <c r="HN24" s="24"/>
      <c r="HO24" s="24"/>
      <c r="HP24" s="24"/>
      <c r="HQ24" s="24"/>
      <c r="HR24" s="24"/>
      <c r="HS24" s="24"/>
      <c r="HT24" s="24"/>
      <c r="HU24" s="24"/>
      <c r="HV24" s="24"/>
      <c r="HW24" s="24"/>
      <c r="HX24" s="24"/>
      <c r="HY24" s="24"/>
      <c r="HZ24" s="24"/>
      <c r="IA24" s="24"/>
      <c r="IB24" s="24"/>
      <c r="IC24" s="24"/>
      <c r="ID24" s="24"/>
      <c r="IE24" s="24"/>
      <c r="IF24" s="24"/>
      <c r="IG24" s="24"/>
      <c r="IH24" s="24"/>
      <c r="II24" s="24"/>
      <c r="IJ24" s="24"/>
      <c r="IK24" s="24"/>
      <c r="IL24" s="24"/>
      <c r="IM24" s="24"/>
      <c r="IN24" s="24"/>
      <c r="IO24" s="24"/>
      <c r="IP24" s="24"/>
      <c r="IQ24" s="24"/>
      <c r="IR24" s="24"/>
      <c r="IS24" s="24"/>
      <c r="IT24" s="24"/>
      <c r="IU24" s="24"/>
      <c r="IV24" s="24"/>
      <c r="IW24" s="24"/>
      <c r="IX24" s="24"/>
      <c r="IY24" s="24"/>
      <c r="IZ24" s="24"/>
      <c r="JA24" s="24"/>
      <c r="JB24" s="24"/>
      <c r="JC24" s="24"/>
      <c r="JD24" s="24"/>
      <c r="JE24" s="24"/>
      <c r="JF24" s="24"/>
      <c r="JG24" s="24"/>
      <c r="JH24" s="24"/>
      <c r="JI24" s="24"/>
      <c r="JJ24" s="24"/>
      <c r="JK24" s="24"/>
      <c r="JL24" s="24"/>
      <c r="JM24" s="24"/>
      <c r="JN24" s="24"/>
      <c r="JO24" s="24"/>
      <c r="JP24" s="24"/>
      <c r="JQ24" s="24"/>
      <c r="JR24" s="24"/>
      <c r="JS24" s="24"/>
      <c r="JT24" s="24"/>
      <c r="JU24" s="24"/>
      <c r="JV24" s="24"/>
      <c r="JW24" s="24"/>
      <c r="JX24" s="24"/>
      <c r="JY24" s="24"/>
      <c r="JZ24" s="24"/>
      <c r="KA24" s="24"/>
      <c r="KB24" s="24"/>
      <c r="KC24" s="24"/>
      <c r="KD24" s="24"/>
      <c r="KE24" s="24"/>
      <c r="KF24" s="24"/>
      <c r="KG24" s="24"/>
      <c r="KH24" s="24"/>
      <c r="KI24" s="24"/>
      <c r="KJ24" s="24"/>
      <c r="KK24" s="24"/>
      <c r="KL24" s="24"/>
      <c r="KM24" s="24"/>
      <c r="KN24" s="24"/>
      <c r="KO24" s="24"/>
      <c r="KP24" s="24"/>
      <c r="KQ24" s="24"/>
      <c r="KR24" s="24"/>
      <c r="KS24" s="24"/>
      <c r="KT24" s="24"/>
      <c r="KU24" s="24"/>
      <c r="KV24" s="24"/>
      <c r="KW24" s="24"/>
      <c r="KX24" s="24"/>
      <c r="KY24" s="24"/>
      <c r="KZ24" s="24"/>
      <c r="LA24" s="24"/>
      <c r="LB24" s="24"/>
      <c r="LC24" s="24"/>
      <c r="LD24" s="24"/>
      <c r="LE24" s="24"/>
      <c r="LF24" s="24"/>
      <c r="LG24" s="24"/>
      <c r="LH24" s="24"/>
      <c r="LI24" s="24"/>
      <c r="LJ24" s="24"/>
      <c r="LK24" s="24"/>
      <c r="LL24" s="24"/>
      <c r="LM24" s="24"/>
      <c r="LN24" s="24"/>
      <c r="LO24" s="24"/>
      <c r="LP24" s="24"/>
      <c r="LQ24" s="24"/>
      <c r="LR24" s="24"/>
      <c r="LS24" s="24"/>
      <c r="LT24" s="24"/>
      <c r="LU24" s="24"/>
      <c r="LV24" s="24"/>
      <c r="LW24" s="24"/>
      <c r="LX24" s="24"/>
      <c r="LY24" s="24"/>
      <c r="LZ24" s="24"/>
      <c r="MA24" s="24"/>
      <c r="MB24" s="24"/>
      <c r="MC24" s="24"/>
      <c r="MD24" s="24"/>
      <c r="ME24" s="24"/>
      <c r="MF24" s="24"/>
      <c r="MG24" s="24"/>
      <c r="MH24" s="24"/>
      <c r="MI24" s="24"/>
      <c r="MJ24" s="24"/>
      <c r="MK24" s="24"/>
      <c r="ML24" s="24"/>
      <c r="MM24" s="24"/>
      <c r="MN24" s="24"/>
      <c r="MO24" s="24"/>
      <c r="MP24" s="24"/>
      <c r="MQ24" s="24"/>
      <c r="MR24" s="24"/>
      <c r="MS24" s="24"/>
      <c r="MT24" s="24"/>
      <c r="MU24" s="24"/>
      <c r="MV24" s="24"/>
      <c r="MW24" s="24"/>
      <c r="MX24" s="24"/>
      <c r="MY24" s="24"/>
      <c r="MZ24" s="24"/>
      <c r="NA24" s="24"/>
      <c r="NB24" s="24"/>
      <c r="NC24" s="24"/>
      <c r="ND24" s="24"/>
      <c r="NE24" s="24"/>
      <c r="NF24" s="24"/>
      <c r="NG24" s="24"/>
      <c r="NH24" s="24"/>
      <c r="NI24" s="24"/>
      <c r="NJ24" s="24"/>
      <c r="NK24" s="24"/>
      <c r="NL24" s="24"/>
      <c r="NM24" s="24"/>
      <c r="NN24" s="24"/>
      <c r="NO24" s="24"/>
      <c r="NP24" s="24"/>
      <c r="NQ24" s="24"/>
      <c r="NR24" s="24"/>
      <c r="NS24" s="24"/>
      <c r="NT24" s="24"/>
      <c r="NU24" s="24"/>
      <c r="NV24" s="24"/>
      <c r="NW24" s="24"/>
      <c r="NX24" s="24"/>
      <c r="NY24" s="24"/>
      <c r="NZ24" s="24"/>
      <c r="OA24" s="24"/>
      <c r="OB24" s="24"/>
      <c r="OC24" s="24"/>
      <c r="OD24" s="24"/>
      <c r="OE24" s="24"/>
      <c r="OF24" s="24"/>
      <c r="OG24" s="24"/>
      <c r="OH24" s="24"/>
      <c r="OI24" s="24"/>
      <c r="OJ24" s="24"/>
      <c r="OK24" s="24"/>
      <c r="OL24" s="24"/>
      <c r="OM24" s="24"/>
      <c r="ON24" s="24"/>
      <c r="OO24" s="24"/>
      <c r="OP24" s="24"/>
      <c r="OQ24" s="24"/>
      <c r="OR24" s="24"/>
      <c r="OS24" s="24"/>
      <c r="OT24" s="24"/>
      <c r="OU24" s="24"/>
      <c r="OV24" s="24"/>
      <c r="OW24" s="24"/>
      <c r="OX24" s="24"/>
      <c r="OY24" s="24"/>
      <c r="OZ24" s="24"/>
      <c r="PA24" s="24"/>
      <c r="PB24" s="24"/>
      <c r="PC24" s="24"/>
      <c r="PD24" s="24"/>
      <c r="PE24" s="24"/>
      <c r="PF24" s="24"/>
      <c r="PG24" s="24"/>
      <c r="PH24" s="24"/>
      <c r="PI24" s="24"/>
      <c r="PJ24" s="24"/>
      <c r="PK24" s="24"/>
      <c r="PL24" s="24"/>
      <c r="PM24" s="24"/>
      <c r="PN24" s="24"/>
      <c r="PO24" s="24"/>
      <c r="PP24" s="24"/>
      <c r="PQ24" s="24"/>
      <c r="PR24" s="24"/>
      <c r="PS24" s="24"/>
      <c r="PT24" s="24"/>
      <c r="PU24" s="24"/>
      <c r="PV24" s="24"/>
      <c r="PW24" s="24"/>
      <c r="PX24" s="24"/>
      <c r="PY24" s="24"/>
      <c r="PZ24" s="24"/>
      <c r="QA24" s="24"/>
      <c r="QB24" s="24"/>
      <c r="QC24" s="24"/>
      <c r="QD24" s="24"/>
      <c r="QE24" s="24"/>
      <c r="QF24" s="24"/>
      <c r="QG24" s="24"/>
      <c r="QH24" s="24"/>
      <c r="QI24" s="24"/>
      <c r="QJ24" s="24"/>
      <c r="QK24" s="24"/>
      <c r="QL24" s="24"/>
      <c r="QM24" s="24"/>
      <c r="QN24" s="24"/>
      <c r="QO24" s="24"/>
      <c r="QP24" s="24"/>
      <c r="QQ24" s="24"/>
      <c r="QR24" s="24"/>
      <c r="QS24" s="24"/>
      <c r="QT24" s="24"/>
      <c r="QU24" s="24"/>
      <c r="QV24" s="24"/>
      <c r="QW24" s="24"/>
      <c r="QX24" s="24"/>
      <c r="QY24" s="24"/>
      <c r="QZ24" s="24"/>
      <c r="RA24" s="24"/>
      <c r="RB24" s="24"/>
      <c r="RC24" s="24"/>
      <c r="RD24" s="24"/>
      <c r="RE24" s="24"/>
      <c r="RF24" s="24"/>
      <c r="RG24" s="24"/>
      <c r="RH24" s="24"/>
      <c r="RI24" s="24"/>
      <c r="RJ24" s="24"/>
      <c r="RK24" s="24"/>
      <c r="RL24" s="24"/>
      <c r="RM24" s="24"/>
      <c r="RN24" s="24"/>
      <c r="RO24" s="24"/>
      <c r="RP24" s="24"/>
      <c r="RQ24" s="24"/>
      <c r="RR24" s="24"/>
      <c r="RS24" s="24"/>
      <c r="RT24" s="24"/>
      <c r="RU24" s="24"/>
      <c r="RV24" s="24"/>
      <c r="RW24" s="24"/>
      <c r="RX24" s="24"/>
      <c r="RY24" s="24"/>
      <c r="RZ24" s="24"/>
      <c r="SA24" s="24"/>
      <c r="SB24" s="24"/>
      <c r="SC24" s="24"/>
      <c r="SD24" s="24"/>
      <c r="SE24" s="24"/>
      <c r="SF24" s="24"/>
      <c r="SG24" s="24"/>
      <c r="SH24" s="24"/>
      <c r="SI24" s="24"/>
      <c r="SJ24" s="24"/>
      <c r="SK24" s="24"/>
      <c r="SL24" s="24"/>
      <c r="SM24" s="24"/>
      <c r="SN24" s="24"/>
      <c r="SO24" s="24"/>
      <c r="SP24" s="24"/>
      <c r="SQ24" s="24"/>
      <c r="SR24" s="24"/>
      <c r="SS24" s="24"/>
      <c r="ST24" s="24"/>
      <c r="SU24" s="24"/>
      <c r="SV24" s="24"/>
      <c r="SW24" s="24"/>
      <c r="SX24" s="24"/>
      <c r="SY24" s="24"/>
      <c r="SZ24" s="24"/>
      <c r="TA24" s="24"/>
      <c r="TB24" s="24"/>
      <c r="TC24" s="24"/>
      <c r="TD24" s="24"/>
      <c r="TE24" s="24"/>
      <c r="TF24" s="24"/>
      <c r="TG24" s="24"/>
      <c r="TH24" s="24"/>
      <c r="TI24" s="24"/>
      <c r="TJ24" s="24"/>
      <c r="TK24" s="24"/>
      <c r="TL24" s="24"/>
      <c r="TM24" s="24"/>
      <c r="TN24" s="24"/>
      <c r="TO24" s="24"/>
      <c r="TP24" s="24"/>
      <c r="TQ24" s="24"/>
      <c r="TR24" s="24"/>
      <c r="TS24" s="24"/>
      <c r="TT24" s="24"/>
      <c r="TU24" s="24"/>
      <c r="TV24" s="24"/>
      <c r="TW24" s="24"/>
      <c r="TX24" s="24"/>
      <c r="TY24" s="24"/>
    </row>
    <row r="25" spans="1:545" ht="15" customHeight="1" x14ac:dyDescent="0.25">
      <c r="A25" s="54" t="s">
        <v>163</v>
      </c>
      <c r="B25" s="8"/>
      <c r="C25" s="8"/>
      <c r="D25" s="19">
        <v>37</v>
      </c>
      <c r="E25" s="19">
        <v>46</v>
      </c>
      <c r="F25" s="179">
        <v>0.19</v>
      </c>
      <c r="G25" s="20">
        <v>0.21</v>
      </c>
      <c r="H25" s="181">
        <v>0.13</v>
      </c>
      <c r="I25" s="181">
        <v>0.62</v>
      </c>
      <c r="J25" s="181">
        <v>0.81499999999999995</v>
      </c>
      <c r="K25" s="155"/>
      <c r="L25" s="36">
        <v>95276</v>
      </c>
      <c r="M25" s="68"/>
      <c r="N25" s="21">
        <v>6834</v>
      </c>
      <c r="O25" s="118">
        <v>3.35</v>
      </c>
      <c r="P25" s="21">
        <v>670</v>
      </c>
      <c r="Q25" s="118">
        <f t="shared" si="0"/>
        <v>3.35</v>
      </c>
      <c r="R25" s="122">
        <f t="shared" si="1"/>
        <v>3.5249999999999999</v>
      </c>
      <c r="S25" s="126">
        <f t="shared" si="2"/>
        <v>5.2238805970149196E-2</v>
      </c>
      <c r="T25" s="143">
        <v>0.27700000000000002</v>
      </c>
      <c r="U25" s="139">
        <f t="shared" si="3"/>
        <v>0</v>
      </c>
      <c r="V25" s="52">
        <f t="shared" si="4"/>
        <v>21834</v>
      </c>
      <c r="W25" s="27"/>
      <c r="X25" s="131">
        <v>40857</v>
      </c>
      <c r="Y25" s="131">
        <v>40885</v>
      </c>
      <c r="Z25" s="131">
        <v>40934</v>
      </c>
      <c r="AA25" s="131">
        <v>40955</v>
      </c>
      <c r="AB25" s="131">
        <v>40962</v>
      </c>
      <c r="AC25" s="131">
        <v>40986</v>
      </c>
      <c r="AD25" s="102">
        <v>75</v>
      </c>
      <c r="AE25" s="102" t="s">
        <v>17</v>
      </c>
      <c r="AF25" s="188"/>
      <c r="AG25" s="188"/>
      <c r="AH25" s="188"/>
      <c r="AI25" s="188"/>
      <c r="AJ25" s="188"/>
      <c r="AK25" s="170"/>
      <c r="AL25" s="29"/>
      <c r="AM25" s="58"/>
      <c r="AN25" s="58"/>
      <c r="AO25" s="58"/>
      <c r="AP25" s="58"/>
      <c r="AQ25" s="58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4"/>
      <c r="EI25" s="24"/>
      <c r="EJ25" s="24"/>
      <c r="EK25" s="24"/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  <c r="FH25" s="24"/>
      <c r="FI25" s="24"/>
      <c r="FJ25" s="24"/>
      <c r="FK25" s="24"/>
      <c r="FL25" s="24"/>
      <c r="FM25" s="24"/>
      <c r="FN25" s="24"/>
      <c r="FO25" s="24"/>
      <c r="FP25" s="24"/>
      <c r="FQ25" s="24"/>
      <c r="FR25" s="24"/>
      <c r="FS25" s="24"/>
      <c r="FT25" s="24"/>
      <c r="FU25" s="24"/>
      <c r="FV25" s="24"/>
      <c r="FW25" s="24"/>
      <c r="FX25" s="24"/>
      <c r="FY25" s="24"/>
      <c r="FZ25" s="24"/>
      <c r="GA25" s="24"/>
      <c r="GB25" s="24"/>
      <c r="GC25" s="24"/>
      <c r="GD25" s="24"/>
      <c r="GE25" s="24"/>
      <c r="GF25" s="24"/>
      <c r="GG25" s="24"/>
      <c r="GH25" s="24"/>
      <c r="GI25" s="24"/>
      <c r="GJ25" s="24"/>
      <c r="GK25" s="24"/>
      <c r="GL25" s="24"/>
      <c r="GM25" s="24"/>
      <c r="GN25" s="24"/>
      <c r="GO25" s="24"/>
      <c r="GP25" s="24"/>
      <c r="GQ25" s="24"/>
      <c r="GR25" s="24"/>
      <c r="GS25" s="24"/>
      <c r="GT25" s="24"/>
      <c r="GU25" s="24"/>
      <c r="GV25" s="24"/>
      <c r="GW25" s="24"/>
      <c r="GX25" s="24"/>
      <c r="GY25" s="24"/>
      <c r="GZ25" s="24"/>
      <c r="HA25" s="24"/>
      <c r="HB25" s="24"/>
      <c r="HC25" s="24"/>
      <c r="HD25" s="24"/>
      <c r="HE25" s="24"/>
      <c r="HF25" s="24"/>
      <c r="HG25" s="24"/>
      <c r="HH25" s="24"/>
      <c r="HI25" s="24"/>
      <c r="HJ25" s="24"/>
      <c r="HK25" s="24"/>
      <c r="HL25" s="24"/>
      <c r="HM25" s="24"/>
      <c r="HN25" s="24"/>
      <c r="HO25" s="24"/>
      <c r="HP25" s="24"/>
      <c r="HQ25" s="24"/>
      <c r="HR25" s="24"/>
      <c r="HS25" s="24"/>
      <c r="HT25" s="24"/>
      <c r="HU25" s="24"/>
      <c r="HV25" s="24"/>
      <c r="HW25" s="24"/>
      <c r="HX25" s="24"/>
      <c r="HY25" s="24"/>
      <c r="HZ25" s="24"/>
      <c r="IA25" s="24"/>
      <c r="IB25" s="24"/>
      <c r="IC25" s="24"/>
      <c r="ID25" s="24"/>
      <c r="IE25" s="24"/>
      <c r="IF25" s="24"/>
      <c r="IG25" s="24"/>
      <c r="IH25" s="24"/>
      <c r="II25" s="24"/>
      <c r="IJ25" s="24"/>
      <c r="IK25" s="24"/>
      <c r="IL25" s="24"/>
      <c r="IM25" s="24"/>
      <c r="IN25" s="24"/>
      <c r="IO25" s="24"/>
      <c r="IP25" s="24"/>
      <c r="IQ25" s="24"/>
      <c r="IR25" s="24"/>
      <c r="IS25" s="24"/>
      <c r="IT25" s="24"/>
      <c r="IU25" s="24"/>
      <c r="IV25" s="24"/>
      <c r="IW25" s="24"/>
      <c r="IX25" s="24"/>
      <c r="IY25" s="24"/>
      <c r="IZ25" s="24"/>
      <c r="JA25" s="24"/>
      <c r="JB25" s="24"/>
      <c r="JC25" s="24"/>
      <c r="JD25" s="24"/>
      <c r="JE25" s="24"/>
      <c r="JF25" s="24"/>
      <c r="JG25" s="24"/>
      <c r="JH25" s="24"/>
      <c r="JI25" s="24"/>
      <c r="JJ25" s="24"/>
      <c r="JK25" s="24"/>
      <c r="JL25" s="24"/>
      <c r="JM25" s="24"/>
      <c r="JN25" s="24"/>
      <c r="JO25" s="24"/>
      <c r="JP25" s="24"/>
      <c r="JQ25" s="24"/>
      <c r="JR25" s="24"/>
      <c r="JS25" s="24"/>
      <c r="JT25" s="24"/>
      <c r="JU25" s="24"/>
      <c r="JV25" s="24"/>
      <c r="JW25" s="24"/>
      <c r="JX25" s="24"/>
      <c r="JY25" s="24"/>
      <c r="JZ25" s="24"/>
      <c r="KA25" s="24"/>
      <c r="KB25" s="24"/>
      <c r="KC25" s="24"/>
      <c r="KD25" s="24"/>
      <c r="KE25" s="24"/>
      <c r="KF25" s="24"/>
      <c r="KG25" s="24"/>
      <c r="KH25" s="24"/>
      <c r="KI25" s="24"/>
      <c r="KJ25" s="24"/>
      <c r="KK25" s="24"/>
      <c r="KL25" s="24"/>
      <c r="KM25" s="24"/>
      <c r="KN25" s="24"/>
      <c r="KO25" s="24"/>
      <c r="KP25" s="24"/>
      <c r="KQ25" s="24"/>
      <c r="KR25" s="24"/>
      <c r="KS25" s="24"/>
      <c r="KT25" s="24"/>
      <c r="KU25" s="24"/>
      <c r="KV25" s="24"/>
      <c r="KW25" s="24"/>
      <c r="KX25" s="24"/>
      <c r="KY25" s="24"/>
      <c r="KZ25" s="24"/>
      <c r="LA25" s="24"/>
      <c r="LB25" s="24"/>
      <c r="LC25" s="24"/>
      <c r="LD25" s="24"/>
      <c r="LE25" s="24"/>
      <c r="LF25" s="24"/>
      <c r="LG25" s="24"/>
      <c r="LH25" s="24"/>
      <c r="LI25" s="24"/>
      <c r="LJ25" s="24"/>
      <c r="LK25" s="24"/>
      <c r="LL25" s="24"/>
      <c r="LM25" s="24"/>
      <c r="LN25" s="24"/>
      <c r="LO25" s="24"/>
      <c r="LP25" s="24"/>
      <c r="LQ25" s="24"/>
      <c r="LR25" s="24"/>
      <c r="LS25" s="24"/>
      <c r="LT25" s="24"/>
      <c r="LU25" s="24"/>
      <c r="LV25" s="24"/>
      <c r="LW25" s="24"/>
      <c r="LX25" s="24"/>
      <c r="LY25" s="24"/>
      <c r="LZ25" s="24"/>
      <c r="MA25" s="24"/>
      <c r="MB25" s="24"/>
      <c r="MC25" s="24"/>
      <c r="MD25" s="24"/>
      <c r="ME25" s="24"/>
      <c r="MF25" s="24"/>
      <c r="MG25" s="24"/>
      <c r="MH25" s="24"/>
      <c r="MI25" s="24"/>
      <c r="MJ25" s="24"/>
      <c r="MK25" s="24"/>
      <c r="ML25" s="24"/>
      <c r="MM25" s="24"/>
      <c r="MN25" s="24"/>
      <c r="MO25" s="24"/>
      <c r="MP25" s="24"/>
      <c r="MQ25" s="24"/>
      <c r="MR25" s="24"/>
      <c r="MS25" s="24"/>
      <c r="MT25" s="24"/>
      <c r="MU25" s="24"/>
      <c r="MV25" s="24"/>
      <c r="MW25" s="24"/>
      <c r="MX25" s="24"/>
      <c r="MY25" s="24"/>
      <c r="MZ25" s="24"/>
      <c r="NA25" s="24"/>
      <c r="NB25" s="24"/>
      <c r="NC25" s="24"/>
      <c r="ND25" s="24"/>
      <c r="NE25" s="24"/>
      <c r="NF25" s="24"/>
      <c r="NG25" s="24"/>
      <c r="NH25" s="24"/>
      <c r="NI25" s="24"/>
      <c r="NJ25" s="24"/>
      <c r="NK25" s="24"/>
      <c r="NL25" s="24"/>
      <c r="NM25" s="24"/>
      <c r="NN25" s="24"/>
      <c r="NO25" s="24"/>
      <c r="NP25" s="24"/>
      <c r="NQ25" s="24"/>
      <c r="NR25" s="24"/>
      <c r="NS25" s="24"/>
      <c r="NT25" s="24"/>
      <c r="NU25" s="24"/>
      <c r="NV25" s="24"/>
      <c r="NW25" s="24"/>
      <c r="NX25" s="24"/>
      <c r="NY25" s="24"/>
      <c r="NZ25" s="24"/>
      <c r="OA25" s="24"/>
      <c r="OB25" s="24"/>
      <c r="OC25" s="24"/>
      <c r="OD25" s="24"/>
      <c r="OE25" s="24"/>
      <c r="OF25" s="24"/>
      <c r="OG25" s="24"/>
      <c r="OH25" s="24"/>
      <c r="OI25" s="24"/>
      <c r="OJ25" s="24"/>
      <c r="OK25" s="24"/>
      <c r="OL25" s="24"/>
      <c r="OM25" s="24"/>
      <c r="ON25" s="24"/>
      <c r="OO25" s="24"/>
      <c r="OP25" s="24"/>
      <c r="OQ25" s="24"/>
      <c r="OR25" s="24"/>
      <c r="OS25" s="24"/>
      <c r="OT25" s="24"/>
      <c r="OU25" s="24"/>
      <c r="OV25" s="24"/>
      <c r="OW25" s="24"/>
      <c r="OX25" s="24"/>
      <c r="OY25" s="24"/>
      <c r="OZ25" s="24"/>
      <c r="PA25" s="24"/>
      <c r="PB25" s="24"/>
      <c r="PC25" s="24"/>
      <c r="PD25" s="24"/>
      <c r="PE25" s="24"/>
      <c r="PF25" s="24"/>
      <c r="PG25" s="24"/>
      <c r="PH25" s="24"/>
      <c r="PI25" s="24"/>
      <c r="PJ25" s="24"/>
      <c r="PK25" s="24"/>
      <c r="PL25" s="24"/>
      <c r="PM25" s="24"/>
      <c r="PN25" s="24"/>
      <c r="PO25" s="24"/>
      <c r="PP25" s="24"/>
      <c r="PQ25" s="24"/>
      <c r="PR25" s="24"/>
      <c r="PS25" s="24"/>
      <c r="PT25" s="24"/>
      <c r="PU25" s="24"/>
      <c r="PV25" s="24"/>
      <c r="PW25" s="24"/>
      <c r="PX25" s="24"/>
      <c r="PY25" s="24"/>
      <c r="PZ25" s="24"/>
      <c r="QA25" s="24"/>
      <c r="QB25" s="24"/>
      <c r="QC25" s="24"/>
      <c r="QD25" s="24"/>
      <c r="QE25" s="24"/>
      <c r="QF25" s="24"/>
      <c r="QG25" s="24"/>
      <c r="QH25" s="24"/>
      <c r="QI25" s="24"/>
      <c r="QJ25" s="24"/>
      <c r="QK25" s="24"/>
      <c r="QL25" s="24"/>
      <c r="QM25" s="24"/>
      <c r="QN25" s="24"/>
      <c r="QO25" s="24"/>
      <c r="QP25" s="24"/>
      <c r="QQ25" s="24"/>
      <c r="QR25" s="24"/>
      <c r="QS25" s="24"/>
      <c r="QT25" s="24"/>
      <c r="QU25" s="24"/>
      <c r="QV25" s="24"/>
      <c r="QW25" s="24"/>
      <c r="QX25" s="24"/>
      <c r="QY25" s="24"/>
      <c r="QZ25" s="24"/>
      <c r="RA25" s="24"/>
      <c r="RB25" s="24"/>
      <c r="RC25" s="24"/>
      <c r="RD25" s="24"/>
      <c r="RE25" s="24"/>
      <c r="RF25" s="24"/>
      <c r="RG25" s="24"/>
      <c r="RH25" s="24"/>
      <c r="RI25" s="24"/>
      <c r="RJ25" s="24"/>
      <c r="RK25" s="24"/>
      <c r="RL25" s="24"/>
      <c r="RM25" s="24"/>
      <c r="RN25" s="24"/>
      <c r="RO25" s="24"/>
      <c r="RP25" s="24"/>
      <c r="RQ25" s="24"/>
      <c r="RR25" s="24"/>
      <c r="RS25" s="24"/>
      <c r="RT25" s="24"/>
      <c r="RU25" s="24"/>
      <c r="RV25" s="24"/>
      <c r="RW25" s="24"/>
      <c r="RX25" s="24"/>
      <c r="RY25" s="24"/>
      <c r="RZ25" s="24"/>
      <c r="SA25" s="24"/>
      <c r="SB25" s="24"/>
      <c r="SC25" s="24"/>
      <c r="SD25" s="24"/>
      <c r="SE25" s="24"/>
      <c r="SF25" s="24"/>
      <c r="SG25" s="24"/>
      <c r="SH25" s="24"/>
      <c r="SI25" s="24"/>
      <c r="SJ25" s="24"/>
      <c r="SK25" s="24"/>
      <c r="SL25" s="24"/>
      <c r="SM25" s="24"/>
      <c r="SN25" s="24"/>
      <c r="SO25" s="24"/>
      <c r="SP25" s="24"/>
      <c r="SQ25" s="24"/>
      <c r="SR25" s="24"/>
      <c r="SS25" s="24"/>
      <c r="ST25" s="24"/>
      <c r="SU25" s="24"/>
      <c r="SV25" s="24"/>
      <c r="SW25" s="24"/>
      <c r="SX25" s="24"/>
      <c r="SY25" s="24"/>
      <c r="SZ25" s="24"/>
      <c r="TA25" s="24"/>
      <c r="TB25" s="24"/>
      <c r="TC25" s="24"/>
      <c r="TD25" s="24"/>
      <c r="TE25" s="24"/>
      <c r="TF25" s="24"/>
      <c r="TG25" s="24"/>
      <c r="TH25" s="24"/>
      <c r="TI25" s="24"/>
      <c r="TJ25" s="24"/>
      <c r="TK25" s="24"/>
      <c r="TL25" s="24"/>
      <c r="TM25" s="24"/>
      <c r="TN25" s="24"/>
      <c r="TO25" s="24"/>
      <c r="TP25" s="24"/>
      <c r="TQ25" s="24"/>
      <c r="TR25" s="24"/>
      <c r="TS25" s="24"/>
      <c r="TT25" s="24"/>
      <c r="TU25" s="24"/>
      <c r="TV25" s="24"/>
      <c r="TW25" s="24"/>
      <c r="TX25" s="24"/>
      <c r="TY25" s="24"/>
    </row>
    <row r="26" spans="1:545" ht="15" customHeight="1" x14ac:dyDescent="0.25">
      <c r="A26" s="89" t="s">
        <v>186</v>
      </c>
      <c r="B26" s="74"/>
      <c r="C26" s="74">
        <v>20</v>
      </c>
      <c r="D26" s="75">
        <v>34</v>
      </c>
      <c r="E26" s="75">
        <v>50</v>
      </c>
      <c r="F26" s="178">
        <v>7.0000000000000007E-2</v>
      </c>
      <c r="G26" s="76">
        <v>0.37</v>
      </c>
      <c r="H26" s="182">
        <v>0.01</v>
      </c>
      <c r="I26" s="182">
        <v>0.71</v>
      </c>
      <c r="J26" s="182">
        <v>0.88500000000000001</v>
      </c>
      <c r="K26" s="156"/>
      <c r="L26" s="78">
        <v>91282</v>
      </c>
      <c r="M26" s="79"/>
      <c r="N26" s="77">
        <v>6986</v>
      </c>
      <c r="O26" s="119">
        <v>3.33</v>
      </c>
      <c r="P26" s="77">
        <v>662</v>
      </c>
      <c r="Q26" s="119">
        <f t="shared" si="0"/>
        <v>3.3200000000000003</v>
      </c>
      <c r="R26" s="123">
        <f t="shared" si="1"/>
        <v>3.5249999999999999</v>
      </c>
      <c r="S26" s="127">
        <f t="shared" si="2"/>
        <v>6.1746987951807109E-2</v>
      </c>
      <c r="T26" s="144">
        <v>0.32800000000000001</v>
      </c>
      <c r="U26" s="140">
        <f t="shared" si="3"/>
        <v>0</v>
      </c>
      <c r="V26" s="112">
        <f t="shared" si="4"/>
        <v>24812</v>
      </c>
      <c r="W26" s="27"/>
      <c r="X26" s="132"/>
      <c r="Y26" s="132"/>
      <c r="Z26" s="132"/>
      <c r="AA26" s="132"/>
      <c r="AB26" s="132">
        <v>40954</v>
      </c>
      <c r="AC26" s="132">
        <v>41014</v>
      </c>
      <c r="AD26" s="103">
        <v>100</v>
      </c>
      <c r="AE26" s="103" t="s">
        <v>17</v>
      </c>
      <c r="AF26" s="189" t="s">
        <v>193</v>
      </c>
      <c r="AG26" s="189"/>
      <c r="AH26" s="189"/>
      <c r="AI26" s="189"/>
      <c r="AJ26" s="189"/>
      <c r="AK26" s="171"/>
      <c r="AL26" s="29"/>
      <c r="AM26" s="58"/>
      <c r="AN26" s="58"/>
      <c r="AO26" s="58"/>
      <c r="AP26" s="58"/>
      <c r="AQ26" s="58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  <c r="EU26" s="24"/>
      <c r="EV26" s="24"/>
      <c r="EW26" s="24"/>
      <c r="EX26" s="24"/>
      <c r="EY26" s="24"/>
      <c r="EZ26" s="24"/>
      <c r="FA26" s="24"/>
      <c r="FB26" s="24"/>
      <c r="FC26" s="24"/>
      <c r="FD26" s="24"/>
      <c r="FE26" s="24"/>
      <c r="FF26" s="24"/>
      <c r="FG26" s="24"/>
      <c r="FH26" s="24"/>
      <c r="FI26" s="24"/>
      <c r="FJ26" s="24"/>
      <c r="FK26" s="24"/>
      <c r="FL26" s="24"/>
      <c r="FM26" s="24"/>
      <c r="FN26" s="24"/>
      <c r="FO26" s="24"/>
      <c r="FP26" s="24"/>
      <c r="FQ26" s="24"/>
      <c r="FR26" s="24"/>
      <c r="FS26" s="24"/>
      <c r="FT26" s="24"/>
      <c r="FU26" s="24"/>
      <c r="FV26" s="24"/>
      <c r="FW26" s="24"/>
      <c r="FX26" s="24"/>
      <c r="FY26" s="24"/>
      <c r="FZ26" s="24"/>
      <c r="GA26" s="24"/>
      <c r="GB26" s="24"/>
      <c r="GC26" s="24"/>
      <c r="GD26" s="24"/>
      <c r="GE26" s="24"/>
      <c r="GF26" s="24"/>
      <c r="GG26" s="24"/>
      <c r="GH26" s="24"/>
      <c r="GI26" s="24"/>
      <c r="GJ26" s="24"/>
      <c r="GK26" s="24"/>
      <c r="GL26" s="24"/>
      <c r="GM26" s="24"/>
      <c r="GN26" s="24"/>
      <c r="GO26" s="24"/>
      <c r="GP26" s="24"/>
      <c r="GQ26" s="24"/>
      <c r="GR26" s="24"/>
      <c r="GS26" s="24"/>
      <c r="GT26" s="24"/>
      <c r="GU26" s="24"/>
      <c r="GV26" s="24"/>
      <c r="GW26" s="24"/>
      <c r="GX26" s="24"/>
      <c r="GY26" s="24"/>
      <c r="GZ26" s="24"/>
      <c r="HA26" s="24"/>
      <c r="HB26" s="24"/>
      <c r="HC26" s="24"/>
      <c r="HD26" s="24"/>
      <c r="HE26" s="24"/>
      <c r="HF26" s="24"/>
      <c r="HG26" s="24"/>
      <c r="HH26" s="24"/>
      <c r="HI26" s="24"/>
      <c r="HJ26" s="24"/>
      <c r="HK26" s="24"/>
      <c r="HL26" s="24"/>
      <c r="HM26" s="24"/>
      <c r="HN26" s="24"/>
      <c r="HO26" s="24"/>
      <c r="HP26" s="24"/>
      <c r="HQ26" s="24"/>
      <c r="HR26" s="24"/>
      <c r="HS26" s="24"/>
      <c r="HT26" s="24"/>
      <c r="HU26" s="24"/>
      <c r="HV26" s="24"/>
      <c r="HW26" s="24"/>
      <c r="HX26" s="24"/>
      <c r="HY26" s="24"/>
      <c r="HZ26" s="24"/>
      <c r="IA26" s="24"/>
      <c r="IB26" s="24"/>
      <c r="IC26" s="24"/>
      <c r="ID26" s="24"/>
      <c r="IE26" s="24"/>
      <c r="IF26" s="24"/>
      <c r="IG26" s="24"/>
      <c r="IH26" s="24"/>
      <c r="II26" s="24"/>
      <c r="IJ26" s="24"/>
      <c r="IK26" s="24"/>
      <c r="IL26" s="24"/>
      <c r="IM26" s="24"/>
      <c r="IN26" s="24"/>
      <c r="IO26" s="24"/>
      <c r="IP26" s="24"/>
      <c r="IQ26" s="24"/>
      <c r="IR26" s="24"/>
      <c r="IS26" s="24"/>
      <c r="IT26" s="24"/>
      <c r="IU26" s="24"/>
      <c r="IV26" s="24"/>
      <c r="IW26" s="24"/>
      <c r="IX26" s="24"/>
      <c r="IY26" s="24"/>
      <c r="IZ26" s="24"/>
      <c r="JA26" s="24"/>
      <c r="JB26" s="24"/>
      <c r="JC26" s="24"/>
      <c r="JD26" s="24"/>
      <c r="JE26" s="24"/>
      <c r="JF26" s="24"/>
      <c r="JG26" s="24"/>
      <c r="JH26" s="24"/>
      <c r="JI26" s="24"/>
      <c r="JJ26" s="24"/>
      <c r="JK26" s="24"/>
      <c r="JL26" s="24"/>
      <c r="JM26" s="24"/>
      <c r="JN26" s="24"/>
      <c r="JO26" s="24"/>
      <c r="JP26" s="24"/>
      <c r="JQ26" s="24"/>
      <c r="JR26" s="24"/>
      <c r="JS26" s="24"/>
      <c r="JT26" s="24"/>
      <c r="JU26" s="24"/>
      <c r="JV26" s="24"/>
      <c r="JW26" s="24"/>
      <c r="JX26" s="24"/>
      <c r="JY26" s="24"/>
      <c r="JZ26" s="24"/>
      <c r="KA26" s="24"/>
      <c r="KB26" s="24"/>
      <c r="KC26" s="24"/>
      <c r="KD26" s="24"/>
      <c r="KE26" s="24"/>
      <c r="KF26" s="24"/>
      <c r="KG26" s="24"/>
      <c r="KH26" s="24"/>
      <c r="KI26" s="24"/>
      <c r="KJ26" s="24"/>
      <c r="KK26" s="24"/>
      <c r="KL26" s="24"/>
      <c r="KM26" s="24"/>
      <c r="KN26" s="24"/>
      <c r="KO26" s="24"/>
      <c r="KP26" s="24"/>
      <c r="KQ26" s="24"/>
      <c r="KR26" s="24"/>
      <c r="KS26" s="24"/>
      <c r="KT26" s="24"/>
      <c r="KU26" s="24"/>
      <c r="KV26" s="24"/>
      <c r="KW26" s="24"/>
      <c r="KX26" s="24"/>
      <c r="KY26" s="24"/>
      <c r="KZ26" s="24"/>
      <c r="LA26" s="24"/>
      <c r="LB26" s="24"/>
      <c r="LC26" s="24"/>
      <c r="LD26" s="24"/>
      <c r="LE26" s="24"/>
      <c r="LF26" s="24"/>
      <c r="LG26" s="24"/>
      <c r="LH26" s="24"/>
      <c r="LI26" s="24"/>
      <c r="LJ26" s="24"/>
      <c r="LK26" s="24"/>
      <c r="LL26" s="24"/>
      <c r="LM26" s="24"/>
      <c r="LN26" s="24"/>
      <c r="LO26" s="24"/>
      <c r="LP26" s="24"/>
      <c r="LQ26" s="24"/>
      <c r="LR26" s="24"/>
      <c r="LS26" s="24"/>
      <c r="LT26" s="24"/>
      <c r="LU26" s="24"/>
      <c r="LV26" s="24"/>
      <c r="LW26" s="24"/>
      <c r="LX26" s="24"/>
      <c r="LY26" s="24"/>
      <c r="LZ26" s="24"/>
      <c r="MA26" s="24"/>
      <c r="MB26" s="24"/>
      <c r="MC26" s="24"/>
      <c r="MD26" s="24"/>
      <c r="ME26" s="24"/>
      <c r="MF26" s="24"/>
      <c r="MG26" s="24"/>
      <c r="MH26" s="24"/>
      <c r="MI26" s="24"/>
      <c r="MJ26" s="24"/>
      <c r="MK26" s="24"/>
      <c r="ML26" s="24"/>
      <c r="MM26" s="24"/>
      <c r="MN26" s="24"/>
      <c r="MO26" s="24"/>
      <c r="MP26" s="24"/>
      <c r="MQ26" s="24"/>
      <c r="MR26" s="24"/>
      <c r="MS26" s="24"/>
      <c r="MT26" s="24"/>
      <c r="MU26" s="24"/>
      <c r="MV26" s="24"/>
      <c r="MW26" s="24"/>
      <c r="MX26" s="24"/>
      <c r="MY26" s="24"/>
      <c r="MZ26" s="24"/>
      <c r="NA26" s="24"/>
      <c r="NB26" s="24"/>
      <c r="NC26" s="24"/>
      <c r="ND26" s="24"/>
      <c r="NE26" s="24"/>
      <c r="NF26" s="24"/>
      <c r="NG26" s="24"/>
      <c r="NH26" s="24"/>
      <c r="NI26" s="24"/>
      <c r="NJ26" s="24"/>
      <c r="NK26" s="24"/>
      <c r="NL26" s="24"/>
      <c r="NM26" s="24"/>
      <c r="NN26" s="24"/>
      <c r="NO26" s="24"/>
      <c r="NP26" s="24"/>
      <c r="NQ26" s="24"/>
      <c r="NR26" s="24"/>
      <c r="NS26" s="24"/>
      <c r="NT26" s="24"/>
      <c r="NU26" s="24"/>
      <c r="NV26" s="24"/>
      <c r="NW26" s="24"/>
      <c r="NX26" s="24"/>
      <c r="NY26" s="24"/>
      <c r="NZ26" s="24"/>
      <c r="OA26" s="24"/>
      <c r="OB26" s="24"/>
      <c r="OC26" s="24"/>
      <c r="OD26" s="24"/>
      <c r="OE26" s="24"/>
      <c r="OF26" s="24"/>
      <c r="OG26" s="24"/>
      <c r="OH26" s="24"/>
      <c r="OI26" s="24"/>
      <c r="OJ26" s="24"/>
      <c r="OK26" s="24"/>
      <c r="OL26" s="24"/>
      <c r="OM26" s="24"/>
      <c r="ON26" s="24"/>
      <c r="OO26" s="24"/>
      <c r="OP26" s="24"/>
      <c r="OQ26" s="24"/>
      <c r="OR26" s="24"/>
      <c r="OS26" s="24"/>
      <c r="OT26" s="24"/>
      <c r="OU26" s="24"/>
      <c r="OV26" s="24"/>
      <c r="OW26" s="24"/>
      <c r="OX26" s="24"/>
      <c r="OY26" s="24"/>
      <c r="OZ26" s="24"/>
      <c r="PA26" s="24"/>
      <c r="PB26" s="24"/>
      <c r="PC26" s="24"/>
      <c r="PD26" s="24"/>
      <c r="PE26" s="24"/>
      <c r="PF26" s="24"/>
      <c r="PG26" s="24"/>
      <c r="PH26" s="24"/>
      <c r="PI26" s="24"/>
      <c r="PJ26" s="24"/>
      <c r="PK26" s="24"/>
      <c r="PL26" s="24"/>
      <c r="PM26" s="24"/>
      <c r="PN26" s="24"/>
      <c r="PO26" s="24"/>
      <c r="PP26" s="24"/>
      <c r="PQ26" s="24"/>
      <c r="PR26" s="24"/>
      <c r="PS26" s="24"/>
      <c r="PT26" s="24"/>
      <c r="PU26" s="24"/>
      <c r="PV26" s="24"/>
      <c r="PW26" s="24"/>
      <c r="PX26" s="24"/>
      <c r="PY26" s="24"/>
      <c r="PZ26" s="24"/>
      <c r="QA26" s="24"/>
      <c r="QB26" s="24"/>
      <c r="QC26" s="24"/>
      <c r="QD26" s="24"/>
      <c r="QE26" s="24"/>
      <c r="QF26" s="24"/>
      <c r="QG26" s="24"/>
      <c r="QH26" s="24"/>
      <c r="QI26" s="24"/>
      <c r="QJ26" s="24"/>
      <c r="QK26" s="24"/>
      <c r="QL26" s="24"/>
      <c r="QM26" s="24"/>
      <c r="QN26" s="24"/>
      <c r="QO26" s="24"/>
      <c r="QP26" s="24"/>
      <c r="QQ26" s="24"/>
      <c r="QR26" s="24"/>
      <c r="QS26" s="24"/>
      <c r="QT26" s="24"/>
      <c r="QU26" s="24"/>
      <c r="QV26" s="24"/>
      <c r="QW26" s="24"/>
      <c r="QX26" s="24"/>
      <c r="QY26" s="24"/>
      <c r="QZ26" s="24"/>
      <c r="RA26" s="24"/>
      <c r="RB26" s="24"/>
      <c r="RC26" s="24"/>
      <c r="RD26" s="24"/>
      <c r="RE26" s="24"/>
      <c r="RF26" s="24"/>
      <c r="RG26" s="24"/>
      <c r="RH26" s="24"/>
      <c r="RI26" s="24"/>
      <c r="RJ26" s="24"/>
      <c r="RK26" s="24"/>
      <c r="RL26" s="24"/>
      <c r="RM26" s="24"/>
      <c r="RN26" s="24"/>
      <c r="RO26" s="24"/>
      <c r="RP26" s="24"/>
      <c r="RQ26" s="24"/>
      <c r="RR26" s="24"/>
      <c r="RS26" s="24"/>
      <c r="RT26" s="24"/>
      <c r="RU26" s="24"/>
      <c r="RV26" s="24"/>
      <c r="RW26" s="24"/>
      <c r="RX26" s="24"/>
      <c r="RY26" s="24"/>
      <c r="RZ26" s="24"/>
      <c r="SA26" s="24"/>
      <c r="SB26" s="24"/>
      <c r="SC26" s="24"/>
      <c r="SD26" s="24"/>
      <c r="SE26" s="24"/>
      <c r="SF26" s="24"/>
      <c r="SG26" s="24"/>
      <c r="SH26" s="24"/>
      <c r="SI26" s="24"/>
      <c r="SJ26" s="24"/>
      <c r="SK26" s="24"/>
      <c r="SL26" s="24"/>
      <c r="SM26" s="24"/>
      <c r="SN26" s="24"/>
      <c r="SO26" s="24"/>
      <c r="SP26" s="24"/>
      <c r="SQ26" s="24"/>
      <c r="SR26" s="24"/>
      <c r="SS26" s="24"/>
      <c r="ST26" s="24"/>
      <c r="SU26" s="24"/>
      <c r="SV26" s="24"/>
      <c r="SW26" s="24"/>
      <c r="SX26" s="24"/>
      <c r="SY26" s="24"/>
      <c r="SZ26" s="24"/>
      <c r="TA26" s="24"/>
      <c r="TB26" s="24"/>
      <c r="TC26" s="24"/>
      <c r="TD26" s="24"/>
      <c r="TE26" s="24"/>
      <c r="TF26" s="24"/>
      <c r="TG26" s="24"/>
      <c r="TH26" s="24"/>
      <c r="TI26" s="24"/>
      <c r="TJ26" s="24"/>
      <c r="TK26" s="24"/>
      <c r="TL26" s="24"/>
      <c r="TM26" s="24"/>
      <c r="TN26" s="24"/>
      <c r="TO26" s="24"/>
      <c r="TP26" s="24"/>
      <c r="TQ26" s="24"/>
      <c r="TR26" s="24"/>
      <c r="TS26" s="24"/>
      <c r="TT26" s="24"/>
      <c r="TU26" s="24"/>
      <c r="TV26" s="24"/>
      <c r="TW26" s="24"/>
      <c r="TX26" s="24"/>
      <c r="TY26" s="24"/>
    </row>
    <row r="27" spans="1:545" ht="15" customHeight="1" x14ac:dyDescent="0.25">
      <c r="A27" s="54" t="s">
        <v>189</v>
      </c>
      <c r="B27" s="8"/>
      <c r="C27" s="8">
        <v>20</v>
      </c>
      <c r="D27" s="19">
        <v>34</v>
      </c>
      <c r="E27" s="19">
        <v>50</v>
      </c>
      <c r="F27" s="179">
        <v>7.0000000000000007E-2</v>
      </c>
      <c r="G27" s="20">
        <v>0.37</v>
      </c>
      <c r="H27" s="181">
        <v>0.01</v>
      </c>
      <c r="I27" s="181">
        <v>0.71</v>
      </c>
      <c r="J27" s="181">
        <v>0.88500000000000001</v>
      </c>
      <c r="K27" s="155"/>
      <c r="L27" s="36">
        <v>91282</v>
      </c>
      <c r="M27" s="68"/>
      <c r="N27" s="21">
        <v>6986</v>
      </c>
      <c r="O27" s="118">
        <v>3.33</v>
      </c>
      <c r="P27" s="21">
        <v>662</v>
      </c>
      <c r="Q27" s="118">
        <f t="shared" si="0"/>
        <v>3.3200000000000003</v>
      </c>
      <c r="R27" s="122">
        <f t="shared" si="1"/>
        <v>3.5249999999999999</v>
      </c>
      <c r="S27" s="126">
        <f t="shared" si="2"/>
        <v>6.1746987951807109E-2</v>
      </c>
      <c r="T27" s="143">
        <v>0.32800000000000001</v>
      </c>
      <c r="U27" s="139">
        <f t="shared" si="3"/>
        <v>0</v>
      </c>
      <c r="V27" s="52">
        <f t="shared" si="4"/>
        <v>39812</v>
      </c>
      <c r="W27" s="27"/>
      <c r="X27" s="131">
        <v>40862</v>
      </c>
      <c r="Y27" s="131">
        <v>40923</v>
      </c>
      <c r="Z27" s="131">
        <v>40923</v>
      </c>
      <c r="AA27" s="131">
        <v>40983</v>
      </c>
      <c r="AB27" s="131">
        <v>40983</v>
      </c>
      <c r="AC27" s="131">
        <v>41030</v>
      </c>
      <c r="AD27" s="102">
        <v>100</v>
      </c>
      <c r="AE27" s="102" t="s">
        <v>17</v>
      </c>
      <c r="AF27" s="188" t="s">
        <v>193</v>
      </c>
      <c r="AG27" s="188"/>
      <c r="AH27" s="188"/>
      <c r="AI27" s="188"/>
      <c r="AJ27" s="188"/>
      <c r="AK27" s="170"/>
      <c r="AL27" s="29"/>
      <c r="AM27" s="58"/>
      <c r="AN27" s="58"/>
      <c r="AO27" s="58"/>
      <c r="AP27" s="58"/>
      <c r="AQ27" s="58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  <c r="EU27" s="24"/>
      <c r="EV27" s="24"/>
      <c r="EW27" s="24"/>
      <c r="EX27" s="24"/>
      <c r="EY27" s="24"/>
      <c r="EZ27" s="24"/>
      <c r="FA27" s="24"/>
      <c r="FB27" s="24"/>
      <c r="FC27" s="24"/>
      <c r="FD27" s="24"/>
      <c r="FE27" s="24"/>
      <c r="FF27" s="24"/>
      <c r="FG27" s="24"/>
      <c r="FH27" s="24"/>
      <c r="FI27" s="24"/>
      <c r="FJ27" s="24"/>
      <c r="FK27" s="24"/>
      <c r="FL27" s="24"/>
      <c r="FM27" s="24"/>
      <c r="FN27" s="24"/>
      <c r="FO27" s="24"/>
      <c r="FP27" s="24"/>
      <c r="FQ27" s="24"/>
      <c r="FR27" s="24"/>
      <c r="FS27" s="24"/>
      <c r="FT27" s="24"/>
      <c r="FU27" s="24"/>
      <c r="FV27" s="24"/>
      <c r="FW27" s="24"/>
      <c r="FX27" s="24"/>
      <c r="FY27" s="24"/>
      <c r="FZ27" s="24"/>
      <c r="GA27" s="24"/>
      <c r="GB27" s="24"/>
      <c r="GC27" s="24"/>
      <c r="GD27" s="24"/>
      <c r="GE27" s="24"/>
      <c r="GF27" s="24"/>
      <c r="GG27" s="24"/>
      <c r="GH27" s="24"/>
      <c r="GI27" s="24"/>
      <c r="GJ27" s="24"/>
      <c r="GK27" s="24"/>
      <c r="GL27" s="24"/>
      <c r="GM27" s="24"/>
      <c r="GN27" s="24"/>
      <c r="GO27" s="24"/>
      <c r="GP27" s="24"/>
      <c r="GQ27" s="24"/>
      <c r="GR27" s="24"/>
      <c r="GS27" s="24"/>
      <c r="GT27" s="24"/>
      <c r="GU27" s="24"/>
      <c r="GV27" s="24"/>
      <c r="GW27" s="24"/>
      <c r="GX27" s="24"/>
      <c r="GY27" s="24"/>
      <c r="GZ27" s="24"/>
      <c r="HA27" s="24"/>
      <c r="HB27" s="24"/>
      <c r="HC27" s="24"/>
      <c r="HD27" s="24"/>
      <c r="HE27" s="24"/>
      <c r="HF27" s="24"/>
      <c r="HG27" s="24"/>
      <c r="HH27" s="24"/>
      <c r="HI27" s="24"/>
      <c r="HJ27" s="24"/>
      <c r="HK27" s="24"/>
      <c r="HL27" s="24"/>
      <c r="HM27" s="24"/>
      <c r="HN27" s="24"/>
      <c r="HO27" s="24"/>
      <c r="HP27" s="24"/>
      <c r="HQ27" s="24"/>
      <c r="HR27" s="24"/>
      <c r="HS27" s="24"/>
      <c r="HT27" s="24"/>
      <c r="HU27" s="24"/>
      <c r="HV27" s="24"/>
      <c r="HW27" s="24"/>
      <c r="HX27" s="24"/>
      <c r="HY27" s="24"/>
      <c r="HZ27" s="24"/>
      <c r="IA27" s="24"/>
      <c r="IB27" s="24"/>
      <c r="IC27" s="24"/>
      <c r="ID27" s="24"/>
      <c r="IE27" s="24"/>
      <c r="IF27" s="24"/>
      <c r="IG27" s="24"/>
      <c r="IH27" s="24"/>
      <c r="II27" s="24"/>
      <c r="IJ27" s="24"/>
      <c r="IK27" s="24"/>
      <c r="IL27" s="24"/>
      <c r="IM27" s="24"/>
      <c r="IN27" s="24"/>
      <c r="IO27" s="24"/>
      <c r="IP27" s="24"/>
      <c r="IQ27" s="24"/>
      <c r="IR27" s="24"/>
      <c r="IS27" s="24"/>
      <c r="IT27" s="24"/>
      <c r="IU27" s="24"/>
      <c r="IV27" s="24"/>
      <c r="IW27" s="24"/>
      <c r="IX27" s="24"/>
      <c r="IY27" s="24"/>
      <c r="IZ27" s="24"/>
      <c r="JA27" s="24"/>
      <c r="JB27" s="24"/>
      <c r="JC27" s="24"/>
      <c r="JD27" s="24"/>
      <c r="JE27" s="24"/>
      <c r="JF27" s="24"/>
      <c r="JG27" s="24"/>
      <c r="JH27" s="24"/>
      <c r="JI27" s="24"/>
      <c r="JJ27" s="24"/>
      <c r="JK27" s="24"/>
      <c r="JL27" s="24"/>
      <c r="JM27" s="24"/>
      <c r="JN27" s="24"/>
      <c r="JO27" s="24"/>
      <c r="JP27" s="24"/>
      <c r="JQ27" s="24"/>
      <c r="JR27" s="24"/>
      <c r="JS27" s="24"/>
      <c r="JT27" s="24"/>
      <c r="JU27" s="24"/>
      <c r="JV27" s="24"/>
      <c r="JW27" s="24"/>
      <c r="JX27" s="24"/>
      <c r="JY27" s="24"/>
      <c r="JZ27" s="24"/>
      <c r="KA27" s="24"/>
      <c r="KB27" s="24"/>
      <c r="KC27" s="24"/>
      <c r="KD27" s="24"/>
      <c r="KE27" s="24"/>
      <c r="KF27" s="24"/>
      <c r="KG27" s="24"/>
      <c r="KH27" s="24"/>
      <c r="KI27" s="24"/>
      <c r="KJ27" s="24"/>
      <c r="KK27" s="24"/>
      <c r="KL27" s="24"/>
      <c r="KM27" s="24"/>
      <c r="KN27" s="24"/>
      <c r="KO27" s="24"/>
      <c r="KP27" s="24"/>
      <c r="KQ27" s="24"/>
      <c r="KR27" s="24"/>
      <c r="KS27" s="24"/>
      <c r="KT27" s="24"/>
      <c r="KU27" s="24"/>
      <c r="KV27" s="24"/>
      <c r="KW27" s="24"/>
      <c r="KX27" s="24"/>
      <c r="KY27" s="24"/>
      <c r="KZ27" s="24"/>
      <c r="LA27" s="24"/>
      <c r="LB27" s="24"/>
      <c r="LC27" s="24"/>
      <c r="LD27" s="24"/>
      <c r="LE27" s="24"/>
      <c r="LF27" s="24"/>
      <c r="LG27" s="24"/>
      <c r="LH27" s="24"/>
      <c r="LI27" s="24"/>
      <c r="LJ27" s="24"/>
      <c r="LK27" s="24"/>
      <c r="LL27" s="24"/>
      <c r="LM27" s="24"/>
      <c r="LN27" s="24"/>
      <c r="LO27" s="24"/>
      <c r="LP27" s="24"/>
      <c r="LQ27" s="24"/>
      <c r="LR27" s="24"/>
      <c r="LS27" s="24"/>
      <c r="LT27" s="24"/>
      <c r="LU27" s="24"/>
      <c r="LV27" s="24"/>
      <c r="LW27" s="24"/>
      <c r="LX27" s="24"/>
      <c r="LY27" s="24"/>
      <c r="LZ27" s="24"/>
      <c r="MA27" s="24"/>
      <c r="MB27" s="24"/>
      <c r="MC27" s="24"/>
      <c r="MD27" s="24"/>
      <c r="ME27" s="24"/>
      <c r="MF27" s="24"/>
      <c r="MG27" s="24"/>
      <c r="MH27" s="24"/>
      <c r="MI27" s="24"/>
      <c r="MJ27" s="24"/>
      <c r="MK27" s="24"/>
      <c r="ML27" s="24"/>
      <c r="MM27" s="24"/>
      <c r="MN27" s="24"/>
      <c r="MO27" s="24"/>
      <c r="MP27" s="24"/>
      <c r="MQ27" s="24"/>
      <c r="MR27" s="24"/>
      <c r="MS27" s="24"/>
      <c r="MT27" s="24"/>
      <c r="MU27" s="24"/>
      <c r="MV27" s="24"/>
      <c r="MW27" s="24"/>
      <c r="MX27" s="24"/>
      <c r="MY27" s="24"/>
      <c r="MZ27" s="24"/>
      <c r="NA27" s="24"/>
      <c r="NB27" s="24"/>
      <c r="NC27" s="24"/>
      <c r="ND27" s="24"/>
      <c r="NE27" s="24"/>
      <c r="NF27" s="24"/>
      <c r="NG27" s="24"/>
      <c r="NH27" s="24"/>
      <c r="NI27" s="24"/>
      <c r="NJ27" s="24"/>
      <c r="NK27" s="24"/>
      <c r="NL27" s="24"/>
      <c r="NM27" s="24"/>
      <c r="NN27" s="24"/>
      <c r="NO27" s="24"/>
      <c r="NP27" s="24"/>
      <c r="NQ27" s="24"/>
      <c r="NR27" s="24"/>
      <c r="NS27" s="24"/>
      <c r="NT27" s="24"/>
      <c r="NU27" s="24"/>
      <c r="NV27" s="24"/>
      <c r="NW27" s="24"/>
      <c r="NX27" s="24"/>
      <c r="NY27" s="24"/>
      <c r="NZ27" s="24"/>
      <c r="OA27" s="24"/>
      <c r="OB27" s="24"/>
      <c r="OC27" s="24"/>
      <c r="OD27" s="24"/>
      <c r="OE27" s="24"/>
      <c r="OF27" s="24"/>
      <c r="OG27" s="24"/>
      <c r="OH27" s="24"/>
      <c r="OI27" s="24"/>
      <c r="OJ27" s="24"/>
      <c r="OK27" s="24"/>
      <c r="OL27" s="24"/>
      <c r="OM27" s="24"/>
      <c r="ON27" s="24"/>
      <c r="OO27" s="24"/>
      <c r="OP27" s="24"/>
      <c r="OQ27" s="24"/>
      <c r="OR27" s="24"/>
      <c r="OS27" s="24"/>
      <c r="OT27" s="24"/>
      <c r="OU27" s="24"/>
      <c r="OV27" s="24"/>
      <c r="OW27" s="24"/>
      <c r="OX27" s="24"/>
      <c r="OY27" s="24"/>
      <c r="OZ27" s="24"/>
      <c r="PA27" s="24"/>
      <c r="PB27" s="24"/>
      <c r="PC27" s="24"/>
      <c r="PD27" s="24"/>
      <c r="PE27" s="24"/>
      <c r="PF27" s="24"/>
      <c r="PG27" s="24"/>
      <c r="PH27" s="24"/>
      <c r="PI27" s="24"/>
      <c r="PJ27" s="24"/>
      <c r="PK27" s="24"/>
      <c r="PL27" s="24"/>
      <c r="PM27" s="24"/>
      <c r="PN27" s="24"/>
      <c r="PO27" s="24"/>
      <c r="PP27" s="24"/>
      <c r="PQ27" s="24"/>
      <c r="PR27" s="24"/>
      <c r="PS27" s="24"/>
      <c r="PT27" s="24"/>
      <c r="PU27" s="24"/>
      <c r="PV27" s="24"/>
      <c r="PW27" s="24"/>
      <c r="PX27" s="24"/>
      <c r="PY27" s="24"/>
      <c r="PZ27" s="24"/>
      <c r="QA27" s="24"/>
      <c r="QB27" s="24"/>
      <c r="QC27" s="24"/>
      <c r="QD27" s="24"/>
      <c r="QE27" s="24"/>
      <c r="QF27" s="24"/>
      <c r="QG27" s="24"/>
      <c r="QH27" s="24"/>
      <c r="QI27" s="24"/>
      <c r="QJ27" s="24"/>
      <c r="QK27" s="24"/>
      <c r="QL27" s="24"/>
      <c r="QM27" s="24"/>
      <c r="QN27" s="24"/>
      <c r="QO27" s="24"/>
      <c r="QP27" s="24"/>
      <c r="QQ27" s="24"/>
      <c r="QR27" s="24"/>
      <c r="QS27" s="24"/>
      <c r="QT27" s="24"/>
      <c r="QU27" s="24"/>
      <c r="QV27" s="24"/>
      <c r="QW27" s="24"/>
      <c r="QX27" s="24"/>
      <c r="QY27" s="24"/>
      <c r="QZ27" s="24"/>
      <c r="RA27" s="24"/>
      <c r="RB27" s="24"/>
      <c r="RC27" s="24"/>
      <c r="RD27" s="24"/>
      <c r="RE27" s="24"/>
      <c r="RF27" s="24"/>
      <c r="RG27" s="24"/>
      <c r="RH27" s="24"/>
      <c r="RI27" s="24"/>
      <c r="RJ27" s="24"/>
      <c r="RK27" s="24"/>
      <c r="RL27" s="24"/>
      <c r="RM27" s="24"/>
      <c r="RN27" s="24"/>
      <c r="RO27" s="24"/>
      <c r="RP27" s="24"/>
      <c r="RQ27" s="24"/>
      <c r="RR27" s="24"/>
      <c r="RS27" s="24"/>
      <c r="RT27" s="24"/>
      <c r="RU27" s="24"/>
      <c r="RV27" s="24"/>
      <c r="RW27" s="24"/>
      <c r="RX27" s="24"/>
      <c r="RY27" s="24"/>
      <c r="RZ27" s="24"/>
      <c r="SA27" s="24"/>
      <c r="SB27" s="24"/>
      <c r="SC27" s="24"/>
      <c r="SD27" s="24"/>
      <c r="SE27" s="24"/>
      <c r="SF27" s="24"/>
      <c r="SG27" s="24"/>
      <c r="SH27" s="24"/>
      <c r="SI27" s="24"/>
      <c r="SJ27" s="24"/>
      <c r="SK27" s="24"/>
      <c r="SL27" s="24"/>
      <c r="SM27" s="24"/>
      <c r="SN27" s="24"/>
      <c r="SO27" s="24"/>
      <c r="SP27" s="24"/>
      <c r="SQ27" s="24"/>
      <c r="SR27" s="24"/>
      <c r="SS27" s="24"/>
      <c r="ST27" s="24"/>
      <c r="SU27" s="24"/>
      <c r="SV27" s="24"/>
      <c r="SW27" s="24"/>
      <c r="SX27" s="24"/>
      <c r="SY27" s="24"/>
      <c r="SZ27" s="24"/>
      <c r="TA27" s="24"/>
      <c r="TB27" s="24"/>
      <c r="TC27" s="24"/>
      <c r="TD27" s="24"/>
      <c r="TE27" s="24"/>
      <c r="TF27" s="24"/>
      <c r="TG27" s="24"/>
      <c r="TH27" s="24"/>
      <c r="TI27" s="24"/>
      <c r="TJ27" s="24"/>
      <c r="TK27" s="24"/>
      <c r="TL27" s="24"/>
      <c r="TM27" s="24"/>
      <c r="TN27" s="24"/>
      <c r="TO27" s="24"/>
      <c r="TP27" s="24"/>
      <c r="TQ27" s="24"/>
      <c r="TR27" s="24"/>
      <c r="TS27" s="24"/>
      <c r="TT27" s="24"/>
      <c r="TU27" s="24"/>
      <c r="TV27" s="24"/>
      <c r="TW27" s="24"/>
      <c r="TX27" s="24"/>
      <c r="TY27" s="24"/>
    </row>
    <row r="28" spans="1:545" ht="15" customHeight="1" x14ac:dyDescent="0.25">
      <c r="A28" s="89" t="s">
        <v>187</v>
      </c>
      <c r="B28" s="74"/>
      <c r="C28" s="74"/>
      <c r="D28" s="75">
        <v>34</v>
      </c>
      <c r="E28" s="75">
        <v>38</v>
      </c>
      <c r="F28" s="178">
        <v>0.21</v>
      </c>
      <c r="G28" s="76">
        <v>0.17</v>
      </c>
      <c r="H28" s="182">
        <v>0.03</v>
      </c>
      <c r="I28" s="182">
        <v>0.68</v>
      </c>
      <c r="J28" s="182">
        <v>0.86</v>
      </c>
      <c r="K28" s="156"/>
      <c r="L28" s="78">
        <v>90157</v>
      </c>
      <c r="M28" s="79"/>
      <c r="N28" s="77">
        <v>17739</v>
      </c>
      <c r="O28" s="119">
        <v>3.35</v>
      </c>
      <c r="P28" s="77">
        <v>670</v>
      </c>
      <c r="Q28" s="119">
        <f t="shared" si="0"/>
        <v>3.35</v>
      </c>
      <c r="R28" s="123">
        <f t="shared" si="1"/>
        <v>3.5249999999999999</v>
      </c>
      <c r="S28" s="127">
        <f t="shared" si="2"/>
        <v>5.2238805970149196E-2</v>
      </c>
      <c r="T28" s="143">
        <v>0.28000000000000003</v>
      </c>
      <c r="U28" s="140">
        <f t="shared" si="3"/>
        <v>623.71257485029957</v>
      </c>
      <c r="V28" s="112">
        <f t="shared" si="4"/>
        <v>45904</v>
      </c>
      <c r="W28" s="27"/>
      <c r="X28" s="132">
        <v>40739</v>
      </c>
      <c r="Y28" s="132">
        <v>40770</v>
      </c>
      <c r="Z28" s="132">
        <v>40801</v>
      </c>
      <c r="AA28" s="132">
        <v>40831</v>
      </c>
      <c r="AB28" s="132">
        <v>40848</v>
      </c>
      <c r="AC28" s="132">
        <v>40892</v>
      </c>
      <c r="AD28" s="103" t="s">
        <v>191</v>
      </c>
      <c r="AE28" s="103" t="s">
        <v>19</v>
      </c>
      <c r="AF28" s="189" t="s">
        <v>194</v>
      </c>
      <c r="AG28" s="189"/>
      <c r="AH28" s="189"/>
      <c r="AI28" s="189"/>
      <c r="AJ28" s="189"/>
      <c r="AK28" s="171"/>
      <c r="AL28" s="29"/>
      <c r="AM28" s="58"/>
      <c r="AN28" s="58"/>
      <c r="AO28" s="58"/>
      <c r="AP28" s="58"/>
      <c r="AQ28" s="58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  <c r="DP28" s="24"/>
      <c r="DQ28" s="24"/>
      <c r="DR28" s="24"/>
      <c r="DS28" s="24"/>
      <c r="DT28" s="24"/>
      <c r="DU28" s="24"/>
      <c r="DV28" s="24"/>
      <c r="DW28" s="24"/>
      <c r="DX28" s="24"/>
      <c r="DY28" s="24"/>
      <c r="DZ28" s="24"/>
      <c r="EA28" s="24"/>
      <c r="EB28" s="24"/>
      <c r="EC28" s="24"/>
      <c r="ED28" s="24"/>
      <c r="EE28" s="24"/>
      <c r="EF28" s="24"/>
      <c r="EG28" s="24"/>
      <c r="EH28" s="24"/>
      <c r="EI28" s="24"/>
      <c r="EJ28" s="24"/>
      <c r="EK28" s="24"/>
      <c r="EL28" s="24"/>
      <c r="EM28" s="24"/>
      <c r="EN28" s="24"/>
      <c r="EO28" s="24"/>
      <c r="EP28" s="24"/>
      <c r="EQ28" s="24"/>
      <c r="ER28" s="24"/>
      <c r="ES28" s="24"/>
      <c r="ET28" s="24"/>
      <c r="EU28" s="24"/>
      <c r="EV28" s="24"/>
      <c r="EW28" s="24"/>
      <c r="EX28" s="24"/>
      <c r="EY28" s="24"/>
      <c r="EZ28" s="24"/>
      <c r="FA28" s="24"/>
      <c r="FB28" s="24"/>
      <c r="FC28" s="24"/>
      <c r="FD28" s="24"/>
      <c r="FE28" s="24"/>
      <c r="FF28" s="24"/>
      <c r="FG28" s="24"/>
      <c r="FH28" s="24"/>
      <c r="FI28" s="24"/>
      <c r="FJ28" s="24"/>
      <c r="FK28" s="24"/>
      <c r="FL28" s="24"/>
      <c r="FM28" s="24"/>
      <c r="FN28" s="24"/>
      <c r="FO28" s="24"/>
      <c r="FP28" s="24"/>
      <c r="FQ28" s="24"/>
      <c r="FR28" s="24"/>
      <c r="FS28" s="24"/>
      <c r="FT28" s="24"/>
      <c r="FU28" s="24"/>
      <c r="FV28" s="24"/>
      <c r="FW28" s="24"/>
      <c r="FX28" s="24"/>
      <c r="FY28" s="24"/>
      <c r="FZ28" s="24"/>
      <c r="GA28" s="24"/>
      <c r="GB28" s="24"/>
      <c r="GC28" s="24"/>
      <c r="GD28" s="24"/>
      <c r="GE28" s="24"/>
      <c r="GF28" s="24"/>
      <c r="GG28" s="24"/>
      <c r="GH28" s="24"/>
      <c r="GI28" s="24"/>
      <c r="GJ28" s="24"/>
      <c r="GK28" s="24"/>
      <c r="GL28" s="24"/>
      <c r="GM28" s="24"/>
      <c r="GN28" s="24"/>
      <c r="GO28" s="24"/>
      <c r="GP28" s="24"/>
      <c r="GQ28" s="24"/>
      <c r="GR28" s="24"/>
      <c r="GS28" s="24"/>
      <c r="GT28" s="24"/>
      <c r="GU28" s="24"/>
      <c r="GV28" s="24"/>
      <c r="GW28" s="24"/>
      <c r="GX28" s="24"/>
      <c r="GY28" s="24"/>
      <c r="GZ28" s="24"/>
      <c r="HA28" s="24"/>
      <c r="HB28" s="24"/>
      <c r="HC28" s="24"/>
      <c r="HD28" s="24"/>
      <c r="HE28" s="24"/>
      <c r="HF28" s="24"/>
      <c r="HG28" s="24"/>
      <c r="HH28" s="24"/>
      <c r="HI28" s="24"/>
      <c r="HJ28" s="24"/>
      <c r="HK28" s="24"/>
      <c r="HL28" s="24"/>
      <c r="HM28" s="24"/>
      <c r="HN28" s="24"/>
      <c r="HO28" s="24"/>
      <c r="HP28" s="24"/>
      <c r="HQ28" s="24"/>
      <c r="HR28" s="24"/>
      <c r="HS28" s="24"/>
      <c r="HT28" s="24"/>
      <c r="HU28" s="24"/>
      <c r="HV28" s="24"/>
      <c r="HW28" s="24"/>
      <c r="HX28" s="24"/>
      <c r="HY28" s="24"/>
      <c r="HZ28" s="24"/>
      <c r="IA28" s="24"/>
      <c r="IB28" s="24"/>
      <c r="IC28" s="24"/>
      <c r="ID28" s="24"/>
      <c r="IE28" s="24"/>
      <c r="IF28" s="24"/>
      <c r="IG28" s="24"/>
      <c r="IH28" s="24"/>
      <c r="II28" s="24"/>
      <c r="IJ28" s="24"/>
      <c r="IK28" s="24"/>
      <c r="IL28" s="24"/>
      <c r="IM28" s="24"/>
      <c r="IN28" s="24"/>
      <c r="IO28" s="24"/>
      <c r="IP28" s="24"/>
      <c r="IQ28" s="24"/>
      <c r="IR28" s="24"/>
      <c r="IS28" s="24"/>
      <c r="IT28" s="24"/>
      <c r="IU28" s="24"/>
      <c r="IV28" s="24"/>
      <c r="IW28" s="24"/>
      <c r="IX28" s="24"/>
      <c r="IY28" s="24"/>
      <c r="IZ28" s="24"/>
      <c r="JA28" s="24"/>
      <c r="JB28" s="24"/>
      <c r="JC28" s="24"/>
      <c r="JD28" s="24"/>
      <c r="JE28" s="24"/>
      <c r="JF28" s="24"/>
      <c r="JG28" s="24"/>
      <c r="JH28" s="24"/>
      <c r="JI28" s="24"/>
      <c r="JJ28" s="24"/>
      <c r="JK28" s="24"/>
      <c r="JL28" s="24"/>
      <c r="JM28" s="24"/>
      <c r="JN28" s="24"/>
      <c r="JO28" s="24"/>
      <c r="JP28" s="24"/>
      <c r="JQ28" s="24"/>
      <c r="JR28" s="24"/>
      <c r="JS28" s="24"/>
      <c r="JT28" s="24"/>
      <c r="JU28" s="24"/>
      <c r="JV28" s="24"/>
      <c r="JW28" s="24"/>
      <c r="JX28" s="24"/>
      <c r="JY28" s="24"/>
      <c r="JZ28" s="24"/>
      <c r="KA28" s="24"/>
      <c r="KB28" s="24"/>
      <c r="KC28" s="24"/>
      <c r="KD28" s="24"/>
      <c r="KE28" s="24"/>
      <c r="KF28" s="24"/>
      <c r="KG28" s="24"/>
      <c r="KH28" s="24"/>
      <c r="KI28" s="24"/>
      <c r="KJ28" s="24"/>
      <c r="KK28" s="24"/>
      <c r="KL28" s="24"/>
      <c r="KM28" s="24"/>
      <c r="KN28" s="24"/>
      <c r="KO28" s="24"/>
      <c r="KP28" s="24"/>
      <c r="KQ28" s="24"/>
      <c r="KR28" s="24"/>
      <c r="KS28" s="24"/>
      <c r="KT28" s="24"/>
      <c r="KU28" s="24"/>
      <c r="KV28" s="24"/>
      <c r="KW28" s="24"/>
      <c r="KX28" s="24"/>
      <c r="KY28" s="24"/>
      <c r="KZ28" s="24"/>
      <c r="LA28" s="24"/>
      <c r="LB28" s="24"/>
      <c r="LC28" s="24"/>
      <c r="LD28" s="24"/>
      <c r="LE28" s="24"/>
      <c r="LF28" s="24"/>
      <c r="LG28" s="24"/>
      <c r="LH28" s="24"/>
      <c r="LI28" s="24"/>
      <c r="LJ28" s="24"/>
      <c r="LK28" s="24"/>
      <c r="LL28" s="24"/>
      <c r="LM28" s="24"/>
      <c r="LN28" s="24"/>
      <c r="LO28" s="24"/>
      <c r="LP28" s="24"/>
      <c r="LQ28" s="24"/>
      <c r="LR28" s="24"/>
      <c r="LS28" s="24"/>
      <c r="LT28" s="24"/>
      <c r="LU28" s="24"/>
      <c r="LV28" s="24"/>
      <c r="LW28" s="24"/>
      <c r="LX28" s="24"/>
      <c r="LY28" s="24"/>
      <c r="LZ28" s="24"/>
      <c r="MA28" s="24"/>
      <c r="MB28" s="24"/>
      <c r="MC28" s="24"/>
      <c r="MD28" s="24"/>
      <c r="ME28" s="24"/>
      <c r="MF28" s="24"/>
      <c r="MG28" s="24"/>
      <c r="MH28" s="24"/>
      <c r="MI28" s="24"/>
      <c r="MJ28" s="24"/>
      <c r="MK28" s="24"/>
      <c r="ML28" s="24"/>
      <c r="MM28" s="24"/>
      <c r="MN28" s="24"/>
      <c r="MO28" s="24"/>
      <c r="MP28" s="24"/>
      <c r="MQ28" s="24"/>
      <c r="MR28" s="24"/>
      <c r="MS28" s="24"/>
      <c r="MT28" s="24"/>
      <c r="MU28" s="24"/>
      <c r="MV28" s="24"/>
      <c r="MW28" s="24"/>
      <c r="MX28" s="24"/>
      <c r="MY28" s="24"/>
      <c r="MZ28" s="24"/>
      <c r="NA28" s="24"/>
      <c r="NB28" s="24"/>
      <c r="NC28" s="24"/>
      <c r="ND28" s="24"/>
      <c r="NE28" s="24"/>
      <c r="NF28" s="24"/>
      <c r="NG28" s="24"/>
      <c r="NH28" s="24"/>
      <c r="NI28" s="24"/>
      <c r="NJ28" s="24"/>
      <c r="NK28" s="24"/>
      <c r="NL28" s="24"/>
      <c r="NM28" s="24"/>
      <c r="NN28" s="24"/>
      <c r="NO28" s="24"/>
      <c r="NP28" s="24"/>
      <c r="NQ28" s="24"/>
      <c r="NR28" s="24"/>
      <c r="NS28" s="24"/>
      <c r="NT28" s="24"/>
      <c r="NU28" s="24"/>
      <c r="NV28" s="24"/>
      <c r="NW28" s="24"/>
      <c r="NX28" s="24"/>
      <c r="NY28" s="24"/>
      <c r="NZ28" s="24"/>
      <c r="OA28" s="24"/>
      <c r="OB28" s="24"/>
      <c r="OC28" s="24"/>
      <c r="OD28" s="24"/>
      <c r="OE28" s="24"/>
      <c r="OF28" s="24"/>
      <c r="OG28" s="24"/>
      <c r="OH28" s="24"/>
      <c r="OI28" s="24"/>
      <c r="OJ28" s="24"/>
      <c r="OK28" s="24"/>
      <c r="OL28" s="24"/>
      <c r="OM28" s="24"/>
      <c r="ON28" s="24"/>
      <c r="OO28" s="24"/>
      <c r="OP28" s="24"/>
      <c r="OQ28" s="24"/>
      <c r="OR28" s="24"/>
      <c r="OS28" s="24"/>
      <c r="OT28" s="24"/>
      <c r="OU28" s="24"/>
      <c r="OV28" s="24"/>
      <c r="OW28" s="24"/>
      <c r="OX28" s="24"/>
      <c r="OY28" s="24"/>
      <c r="OZ28" s="24"/>
      <c r="PA28" s="24"/>
      <c r="PB28" s="24"/>
      <c r="PC28" s="24"/>
      <c r="PD28" s="24"/>
      <c r="PE28" s="24"/>
      <c r="PF28" s="24"/>
      <c r="PG28" s="24"/>
      <c r="PH28" s="24"/>
      <c r="PI28" s="24"/>
      <c r="PJ28" s="24"/>
      <c r="PK28" s="24"/>
      <c r="PL28" s="24"/>
      <c r="PM28" s="24"/>
      <c r="PN28" s="24"/>
      <c r="PO28" s="24"/>
      <c r="PP28" s="24"/>
      <c r="PQ28" s="24"/>
      <c r="PR28" s="24"/>
      <c r="PS28" s="24"/>
      <c r="PT28" s="24"/>
      <c r="PU28" s="24"/>
      <c r="PV28" s="24"/>
      <c r="PW28" s="24"/>
      <c r="PX28" s="24"/>
      <c r="PY28" s="24"/>
      <c r="PZ28" s="24"/>
      <c r="QA28" s="24"/>
      <c r="QB28" s="24"/>
      <c r="QC28" s="24"/>
      <c r="QD28" s="24"/>
      <c r="QE28" s="24"/>
      <c r="QF28" s="24"/>
      <c r="QG28" s="24"/>
      <c r="QH28" s="24"/>
      <c r="QI28" s="24"/>
      <c r="QJ28" s="24"/>
      <c r="QK28" s="24"/>
      <c r="QL28" s="24"/>
      <c r="QM28" s="24"/>
      <c r="QN28" s="24"/>
      <c r="QO28" s="24"/>
      <c r="QP28" s="24"/>
      <c r="QQ28" s="24"/>
      <c r="QR28" s="24"/>
      <c r="QS28" s="24"/>
      <c r="QT28" s="24"/>
      <c r="QU28" s="24"/>
      <c r="QV28" s="24"/>
      <c r="QW28" s="24"/>
      <c r="QX28" s="24"/>
      <c r="QY28" s="24"/>
      <c r="QZ28" s="24"/>
      <c r="RA28" s="24"/>
      <c r="RB28" s="24"/>
      <c r="RC28" s="24"/>
      <c r="RD28" s="24"/>
      <c r="RE28" s="24"/>
      <c r="RF28" s="24"/>
      <c r="RG28" s="24"/>
      <c r="RH28" s="24"/>
      <c r="RI28" s="24"/>
      <c r="RJ28" s="24"/>
      <c r="RK28" s="24"/>
      <c r="RL28" s="24"/>
      <c r="RM28" s="24"/>
      <c r="RN28" s="24"/>
      <c r="RO28" s="24"/>
      <c r="RP28" s="24"/>
      <c r="RQ28" s="24"/>
      <c r="RR28" s="24"/>
      <c r="RS28" s="24"/>
      <c r="RT28" s="24"/>
      <c r="RU28" s="24"/>
      <c r="RV28" s="24"/>
      <c r="RW28" s="24"/>
      <c r="RX28" s="24"/>
      <c r="RY28" s="24"/>
      <c r="RZ28" s="24"/>
      <c r="SA28" s="24"/>
      <c r="SB28" s="24"/>
      <c r="SC28" s="24"/>
      <c r="SD28" s="24"/>
      <c r="SE28" s="24"/>
      <c r="SF28" s="24"/>
      <c r="SG28" s="24"/>
      <c r="SH28" s="24"/>
      <c r="SI28" s="24"/>
      <c r="SJ28" s="24"/>
      <c r="SK28" s="24"/>
      <c r="SL28" s="24"/>
      <c r="SM28" s="24"/>
      <c r="SN28" s="24"/>
      <c r="SO28" s="24"/>
      <c r="SP28" s="24"/>
      <c r="SQ28" s="24"/>
      <c r="SR28" s="24"/>
      <c r="SS28" s="24"/>
      <c r="ST28" s="24"/>
      <c r="SU28" s="24"/>
      <c r="SV28" s="24"/>
      <c r="SW28" s="24"/>
      <c r="SX28" s="24"/>
      <c r="SY28" s="24"/>
      <c r="SZ28" s="24"/>
      <c r="TA28" s="24"/>
      <c r="TB28" s="24"/>
      <c r="TC28" s="24"/>
      <c r="TD28" s="24"/>
      <c r="TE28" s="24"/>
      <c r="TF28" s="24"/>
      <c r="TG28" s="24"/>
      <c r="TH28" s="24"/>
      <c r="TI28" s="24"/>
      <c r="TJ28" s="24"/>
      <c r="TK28" s="24"/>
      <c r="TL28" s="24"/>
      <c r="TM28" s="24"/>
      <c r="TN28" s="24"/>
      <c r="TO28" s="24"/>
      <c r="TP28" s="24"/>
      <c r="TQ28" s="24"/>
      <c r="TR28" s="24"/>
      <c r="TS28" s="24"/>
      <c r="TT28" s="24"/>
      <c r="TU28" s="24"/>
      <c r="TV28" s="24"/>
      <c r="TW28" s="24"/>
      <c r="TX28" s="24"/>
      <c r="TY28" s="24"/>
    </row>
    <row r="29" spans="1:545" ht="15" customHeight="1" x14ac:dyDescent="0.25">
      <c r="A29" s="90" t="s">
        <v>195</v>
      </c>
      <c r="B29" s="83"/>
      <c r="C29" s="83"/>
      <c r="D29" s="84">
        <v>40</v>
      </c>
      <c r="E29" s="84">
        <v>44</v>
      </c>
      <c r="F29" s="169">
        <v>0.1</v>
      </c>
      <c r="G29" s="85">
        <v>0.12</v>
      </c>
      <c r="H29" s="183">
        <v>7.0000000000000007E-2</v>
      </c>
      <c r="I29" s="183">
        <v>0.65</v>
      </c>
      <c r="J29" s="183">
        <v>0.81</v>
      </c>
      <c r="K29" s="157"/>
      <c r="L29" s="86">
        <v>95480</v>
      </c>
      <c r="M29" s="87"/>
      <c r="N29" s="25">
        <v>4886</v>
      </c>
      <c r="O29" s="120">
        <v>3.4</v>
      </c>
      <c r="P29" s="25">
        <v>650</v>
      </c>
      <c r="Q29" s="120">
        <f t="shared" si="0"/>
        <v>3.3250000000000002</v>
      </c>
      <c r="R29" s="124">
        <f t="shared" si="1"/>
        <v>3.5249999999999999</v>
      </c>
      <c r="S29" s="128">
        <f t="shared" si="2"/>
        <v>6.0150375939849537E-2</v>
      </c>
      <c r="T29" s="145">
        <v>0.37</v>
      </c>
      <c r="U29" s="141">
        <f t="shared" si="3"/>
        <v>0</v>
      </c>
      <c r="V29" s="112">
        <f t="shared" si="4"/>
        <v>35898</v>
      </c>
      <c r="W29" s="27"/>
      <c r="X29" s="133">
        <v>40878</v>
      </c>
      <c r="Y29" s="133">
        <v>40939</v>
      </c>
      <c r="Z29" s="133">
        <v>40940</v>
      </c>
      <c r="AA29" s="133">
        <v>40999</v>
      </c>
      <c r="AB29" s="133">
        <v>41014</v>
      </c>
      <c r="AC29" s="133">
        <v>41060</v>
      </c>
      <c r="AD29" s="104">
        <v>65</v>
      </c>
      <c r="AE29" s="104" t="s">
        <v>17</v>
      </c>
      <c r="AF29" s="188" t="s">
        <v>196</v>
      </c>
      <c r="AG29" s="188"/>
      <c r="AH29" s="188"/>
      <c r="AI29" s="188"/>
      <c r="AJ29" s="188"/>
      <c r="AK29" s="172"/>
      <c r="AL29" s="29"/>
      <c r="AM29" s="65"/>
      <c r="AN29" s="65"/>
      <c r="AO29" s="65"/>
      <c r="AP29" s="65"/>
      <c r="AQ29" s="65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4"/>
      <c r="EV29" s="24"/>
      <c r="EW29" s="24"/>
      <c r="EX29" s="24"/>
      <c r="EY29" s="24"/>
      <c r="EZ29" s="24"/>
      <c r="FA29" s="24"/>
      <c r="FB29" s="24"/>
      <c r="FC29" s="24"/>
      <c r="FD29" s="24"/>
      <c r="FE29" s="24"/>
      <c r="FF29" s="24"/>
      <c r="FG29" s="24"/>
      <c r="FH29" s="24"/>
      <c r="FI29" s="24"/>
      <c r="FJ29" s="24"/>
      <c r="FK29" s="24"/>
      <c r="FL29" s="24"/>
      <c r="FM29" s="24"/>
      <c r="FN29" s="24"/>
      <c r="FO29" s="24"/>
      <c r="FP29" s="24"/>
      <c r="FQ29" s="24"/>
      <c r="FR29" s="24"/>
      <c r="FS29" s="24"/>
      <c r="FT29" s="24"/>
      <c r="FU29" s="24"/>
      <c r="FV29" s="24"/>
      <c r="FW29" s="24"/>
      <c r="FX29" s="24"/>
      <c r="FY29" s="24"/>
      <c r="FZ29" s="24"/>
      <c r="GA29" s="24"/>
      <c r="GB29" s="24"/>
      <c r="GC29" s="24"/>
      <c r="GD29" s="24"/>
      <c r="GE29" s="24"/>
      <c r="GF29" s="24"/>
      <c r="GG29" s="24"/>
      <c r="GH29" s="24"/>
      <c r="GI29" s="24"/>
      <c r="GJ29" s="24"/>
      <c r="GK29" s="24"/>
      <c r="GL29" s="24"/>
      <c r="GM29" s="24"/>
      <c r="GN29" s="24"/>
      <c r="GO29" s="24"/>
      <c r="GP29" s="24"/>
      <c r="GQ29" s="24"/>
      <c r="GR29" s="24"/>
      <c r="GS29" s="24"/>
      <c r="GT29" s="24"/>
      <c r="GU29" s="24"/>
      <c r="GV29" s="24"/>
      <c r="GW29" s="24"/>
      <c r="GX29" s="24"/>
      <c r="GY29" s="24"/>
      <c r="GZ29" s="24"/>
      <c r="HA29" s="24"/>
      <c r="HB29" s="24"/>
      <c r="HC29" s="24"/>
      <c r="HD29" s="24"/>
      <c r="HE29" s="24"/>
      <c r="HF29" s="24"/>
      <c r="HG29" s="24"/>
      <c r="HH29" s="24"/>
      <c r="HI29" s="24"/>
      <c r="HJ29" s="24"/>
      <c r="HK29" s="24"/>
      <c r="HL29" s="24"/>
      <c r="HM29" s="24"/>
      <c r="HN29" s="24"/>
      <c r="HO29" s="24"/>
      <c r="HP29" s="24"/>
      <c r="HQ29" s="24"/>
      <c r="HR29" s="24"/>
      <c r="HS29" s="24"/>
      <c r="HT29" s="24"/>
      <c r="HU29" s="24"/>
      <c r="HV29" s="24"/>
      <c r="HW29" s="24"/>
      <c r="HX29" s="24"/>
      <c r="HY29" s="24"/>
      <c r="HZ29" s="24"/>
      <c r="IA29" s="24"/>
      <c r="IB29" s="24"/>
      <c r="IC29" s="24"/>
      <c r="ID29" s="24"/>
      <c r="IE29" s="24"/>
      <c r="IF29" s="24"/>
      <c r="IG29" s="24"/>
      <c r="IH29" s="24"/>
      <c r="II29" s="24"/>
      <c r="IJ29" s="24"/>
      <c r="IK29" s="24"/>
      <c r="IL29" s="24"/>
      <c r="IM29" s="24"/>
      <c r="IN29" s="24"/>
      <c r="IO29" s="24"/>
      <c r="IP29" s="24"/>
      <c r="IQ29" s="24"/>
      <c r="IR29" s="24"/>
      <c r="IS29" s="24"/>
      <c r="IT29" s="24"/>
      <c r="IU29" s="24"/>
      <c r="IV29" s="24"/>
      <c r="IW29" s="24"/>
      <c r="IX29" s="24"/>
      <c r="IY29" s="24"/>
      <c r="IZ29" s="24"/>
      <c r="JA29" s="24"/>
      <c r="JB29" s="24"/>
      <c r="JC29" s="24"/>
      <c r="JD29" s="24"/>
      <c r="JE29" s="24"/>
      <c r="JF29" s="24"/>
      <c r="JG29" s="24"/>
      <c r="JH29" s="24"/>
      <c r="JI29" s="24"/>
      <c r="JJ29" s="24"/>
      <c r="JK29" s="24"/>
      <c r="JL29" s="24"/>
      <c r="JM29" s="24"/>
      <c r="JN29" s="24"/>
      <c r="JO29" s="24"/>
      <c r="JP29" s="24"/>
      <c r="JQ29" s="24"/>
      <c r="JR29" s="24"/>
      <c r="JS29" s="24"/>
      <c r="JT29" s="24"/>
      <c r="JU29" s="24"/>
      <c r="JV29" s="24"/>
      <c r="JW29" s="24"/>
      <c r="JX29" s="24"/>
      <c r="JY29" s="24"/>
      <c r="JZ29" s="24"/>
      <c r="KA29" s="24"/>
      <c r="KB29" s="24"/>
      <c r="KC29" s="24"/>
      <c r="KD29" s="24"/>
      <c r="KE29" s="24"/>
      <c r="KF29" s="24"/>
      <c r="KG29" s="24"/>
      <c r="KH29" s="24"/>
      <c r="KI29" s="24"/>
      <c r="KJ29" s="24"/>
      <c r="KK29" s="24"/>
      <c r="KL29" s="24"/>
      <c r="KM29" s="24"/>
      <c r="KN29" s="24"/>
      <c r="KO29" s="24"/>
      <c r="KP29" s="24"/>
      <c r="KQ29" s="24"/>
      <c r="KR29" s="24"/>
      <c r="KS29" s="24"/>
      <c r="KT29" s="24"/>
      <c r="KU29" s="24"/>
      <c r="KV29" s="24"/>
      <c r="KW29" s="24"/>
      <c r="KX29" s="24"/>
      <c r="KY29" s="24"/>
      <c r="KZ29" s="24"/>
      <c r="LA29" s="24"/>
      <c r="LB29" s="24"/>
      <c r="LC29" s="24"/>
      <c r="LD29" s="24"/>
      <c r="LE29" s="24"/>
      <c r="LF29" s="24"/>
      <c r="LG29" s="24"/>
      <c r="LH29" s="24"/>
      <c r="LI29" s="24"/>
      <c r="LJ29" s="24"/>
      <c r="LK29" s="24"/>
      <c r="LL29" s="24"/>
      <c r="LM29" s="24"/>
      <c r="LN29" s="24"/>
      <c r="LO29" s="24"/>
      <c r="LP29" s="24"/>
      <c r="LQ29" s="24"/>
      <c r="LR29" s="24"/>
      <c r="LS29" s="24"/>
      <c r="LT29" s="24"/>
      <c r="LU29" s="24"/>
      <c r="LV29" s="24"/>
      <c r="LW29" s="24"/>
      <c r="LX29" s="24"/>
      <c r="LY29" s="24"/>
      <c r="LZ29" s="24"/>
      <c r="MA29" s="24"/>
      <c r="MB29" s="24"/>
      <c r="MC29" s="24"/>
      <c r="MD29" s="24"/>
      <c r="ME29" s="24"/>
      <c r="MF29" s="24"/>
      <c r="MG29" s="24"/>
      <c r="MH29" s="24"/>
      <c r="MI29" s="24"/>
      <c r="MJ29" s="24"/>
      <c r="MK29" s="24"/>
      <c r="ML29" s="24"/>
      <c r="MM29" s="24"/>
      <c r="MN29" s="24"/>
      <c r="MO29" s="24"/>
      <c r="MP29" s="24"/>
      <c r="MQ29" s="24"/>
      <c r="MR29" s="24"/>
      <c r="MS29" s="24"/>
      <c r="MT29" s="24"/>
      <c r="MU29" s="24"/>
      <c r="MV29" s="24"/>
      <c r="MW29" s="24"/>
      <c r="MX29" s="24"/>
      <c r="MY29" s="24"/>
      <c r="MZ29" s="24"/>
      <c r="NA29" s="24"/>
      <c r="NB29" s="24"/>
      <c r="NC29" s="24"/>
      <c r="ND29" s="24"/>
      <c r="NE29" s="24"/>
      <c r="NF29" s="24"/>
      <c r="NG29" s="24"/>
      <c r="NH29" s="24"/>
      <c r="NI29" s="24"/>
      <c r="NJ29" s="24"/>
      <c r="NK29" s="24"/>
      <c r="NL29" s="24"/>
      <c r="NM29" s="24"/>
      <c r="NN29" s="24"/>
      <c r="NO29" s="24"/>
      <c r="NP29" s="24"/>
      <c r="NQ29" s="24"/>
      <c r="NR29" s="24"/>
      <c r="NS29" s="24"/>
      <c r="NT29" s="24"/>
      <c r="NU29" s="24"/>
      <c r="NV29" s="24"/>
      <c r="NW29" s="24"/>
      <c r="NX29" s="24"/>
      <c r="NY29" s="24"/>
      <c r="NZ29" s="24"/>
      <c r="OA29" s="24"/>
      <c r="OB29" s="24"/>
      <c r="OC29" s="24"/>
      <c r="OD29" s="24"/>
      <c r="OE29" s="24"/>
      <c r="OF29" s="24"/>
      <c r="OG29" s="24"/>
      <c r="OH29" s="24"/>
      <c r="OI29" s="24"/>
      <c r="OJ29" s="24"/>
      <c r="OK29" s="24"/>
      <c r="OL29" s="24"/>
      <c r="OM29" s="24"/>
      <c r="ON29" s="24"/>
      <c r="OO29" s="24"/>
      <c r="OP29" s="24"/>
      <c r="OQ29" s="24"/>
      <c r="OR29" s="24"/>
      <c r="OS29" s="24"/>
      <c r="OT29" s="24"/>
      <c r="OU29" s="24"/>
      <c r="OV29" s="24"/>
      <c r="OW29" s="24"/>
      <c r="OX29" s="24"/>
      <c r="OY29" s="24"/>
      <c r="OZ29" s="24"/>
      <c r="PA29" s="24"/>
      <c r="PB29" s="24"/>
      <c r="PC29" s="24"/>
      <c r="PD29" s="24"/>
      <c r="PE29" s="24"/>
      <c r="PF29" s="24"/>
      <c r="PG29" s="24"/>
      <c r="PH29" s="24"/>
      <c r="PI29" s="24"/>
      <c r="PJ29" s="24"/>
      <c r="PK29" s="24"/>
      <c r="PL29" s="24"/>
      <c r="PM29" s="24"/>
      <c r="PN29" s="24"/>
      <c r="PO29" s="24"/>
      <c r="PP29" s="24"/>
      <c r="PQ29" s="24"/>
      <c r="PR29" s="24"/>
      <c r="PS29" s="24"/>
      <c r="PT29" s="24"/>
      <c r="PU29" s="24"/>
      <c r="PV29" s="24"/>
      <c r="PW29" s="24"/>
      <c r="PX29" s="24"/>
      <c r="PY29" s="24"/>
      <c r="PZ29" s="24"/>
      <c r="QA29" s="24"/>
      <c r="QB29" s="24"/>
      <c r="QC29" s="24"/>
      <c r="QD29" s="24"/>
      <c r="QE29" s="24"/>
      <c r="QF29" s="24"/>
      <c r="QG29" s="24"/>
      <c r="QH29" s="24"/>
      <c r="QI29" s="24"/>
      <c r="QJ29" s="24"/>
      <c r="QK29" s="24"/>
      <c r="QL29" s="24"/>
      <c r="QM29" s="24"/>
      <c r="QN29" s="24"/>
      <c r="QO29" s="24"/>
      <c r="QP29" s="24"/>
      <c r="QQ29" s="24"/>
      <c r="QR29" s="24"/>
      <c r="QS29" s="24"/>
      <c r="QT29" s="24"/>
      <c r="QU29" s="24"/>
      <c r="QV29" s="24"/>
      <c r="QW29" s="24"/>
      <c r="QX29" s="24"/>
      <c r="QY29" s="24"/>
      <c r="QZ29" s="24"/>
      <c r="RA29" s="24"/>
      <c r="RB29" s="24"/>
      <c r="RC29" s="24"/>
      <c r="RD29" s="24"/>
      <c r="RE29" s="24"/>
      <c r="RF29" s="24"/>
      <c r="RG29" s="24"/>
      <c r="RH29" s="24"/>
      <c r="RI29" s="24"/>
      <c r="RJ29" s="24"/>
      <c r="RK29" s="24"/>
      <c r="RL29" s="24"/>
      <c r="RM29" s="24"/>
      <c r="RN29" s="24"/>
      <c r="RO29" s="24"/>
      <c r="RP29" s="24"/>
      <c r="RQ29" s="24"/>
      <c r="RR29" s="24"/>
      <c r="RS29" s="24"/>
      <c r="RT29" s="24"/>
      <c r="RU29" s="24"/>
      <c r="RV29" s="24"/>
      <c r="RW29" s="24"/>
      <c r="RX29" s="24"/>
      <c r="RY29" s="24"/>
      <c r="RZ29" s="24"/>
      <c r="SA29" s="24"/>
      <c r="SB29" s="24"/>
      <c r="SC29" s="24"/>
      <c r="SD29" s="24"/>
      <c r="SE29" s="24"/>
      <c r="SF29" s="24"/>
      <c r="SG29" s="24"/>
      <c r="SH29" s="24"/>
      <c r="SI29" s="24"/>
      <c r="SJ29" s="24"/>
      <c r="SK29" s="24"/>
      <c r="SL29" s="24"/>
      <c r="SM29" s="24"/>
      <c r="SN29" s="24"/>
      <c r="SO29" s="24"/>
      <c r="SP29" s="24"/>
      <c r="SQ29" s="24"/>
      <c r="SR29" s="24"/>
      <c r="SS29" s="24"/>
      <c r="ST29" s="24"/>
      <c r="SU29" s="24"/>
      <c r="SV29" s="24"/>
      <c r="SW29" s="24"/>
      <c r="SX29" s="24"/>
      <c r="SY29" s="24"/>
      <c r="SZ29" s="24"/>
      <c r="TA29" s="24"/>
      <c r="TB29" s="24"/>
      <c r="TC29" s="24"/>
      <c r="TD29" s="24"/>
      <c r="TE29" s="24"/>
      <c r="TF29" s="24"/>
      <c r="TG29" s="24"/>
      <c r="TH29" s="24"/>
      <c r="TI29" s="24"/>
      <c r="TJ29" s="24"/>
      <c r="TK29" s="24"/>
      <c r="TL29" s="24"/>
      <c r="TM29" s="24"/>
      <c r="TN29" s="24"/>
      <c r="TO29" s="24"/>
      <c r="TP29" s="24"/>
      <c r="TQ29" s="24"/>
      <c r="TR29" s="24"/>
      <c r="TS29" s="24"/>
      <c r="TT29" s="24"/>
      <c r="TU29" s="24"/>
      <c r="TV29" s="24"/>
      <c r="TW29" s="24"/>
      <c r="TX29" s="24"/>
      <c r="TY29" s="24"/>
    </row>
    <row r="30" spans="1:545" ht="15" customHeight="1" x14ac:dyDescent="0.25">
      <c r="A30" s="204" t="s">
        <v>33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4"/>
      <c r="T30" s="204"/>
      <c r="U30" s="204"/>
      <c r="V30" s="204"/>
      <c r="W30" s="91"/>
      <c r="X30" s="201" t="s">
        <v>31</v>
      </c>
      <c r="Y30" s="201"/>
      <c r="Z30" s="201"/>
      <c r="AA30" s="201"/>
      <c r="AB30" s="201"/>
      <c r="AC30" s="201"/>
      <c r="AD30" s="201"/>
      <c r="AE30" s="201"/>
      <c r="AF30" s="201"/>
      <c r="AG30" s="201"/>
      <c r="AH30" s="201"/>
      <c r="AI30" s="201"/>
      <c r="AJ30" s="201"/>
      <c r="AK30" s="201"/>
      <c r="AL30" s="29"/>
      <c r="AM30" s="24"/>
      <c r="AN30" s="24" t="s">
        <v>139</v>
      </c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4"/>
      <c r="EV30" s="24"/>
      <c r="EW30" s="24"/>
      <c r="EX30" s="24"/>
      <c r="EY30" s="24"/>
      <c r="EZ30" s="24"/>
      <c r="FA30" s="24"/>
      <c r="FB30" s="24"/>
      <c r="FC30" s="24"/>
      <c r="FD30" s="24"/>
      <c r="FE30" s="24"/>
      <c r="FF30" s="24"/>
      <c r="FG30" s="24"/>
      <c r="FH30" s="24"/>
      <c r="FI30" s="24"/>
      <c r="FJ30" s="24"/>
      <c r="FK30" s="24"/>
      <c r="FL30" s="24"/>
      <c r="FM30" s="24"/>
      <c r="FN30" s="24"/>
      <c r="FO30" s="24"/>
      <c r="FP30" s="24"/>
      <c r="FQ30" s="24"/>
      <c r="FR30" s="24"/>
      <c r="FS30" s="24"/>
      <c r="FT30" s="24"/>
      <c r="FU30" s="24"/>
      <c r="FV30" s="24"/>
      <c r="FW30" s="24"/>
      <c r="FX30" s="24"/>
      <c r="FY30" s="24"/>
      <c r="FZ30" s="24"/>
      <c r="GA30" s="24"/>
      <c r="GB30" s="24"/>
      <c r="GC30" s="24"/>
      <c r="GD30" s="24"/>
      <c r="GE30" s="24"/>
      <c r="GF30" s="24"/>
      <c r="GG30" s="24"/>
      <c r="GH30" s="24"/>
      <c r="GI30" s="24"/>
      <c r="GJ30" s="24"/>
      <c r="GK30" s="24"/>
      <c r="GL30" s="24"/>
      <c r="GM30" s="24"/>
      <c r="GN30" s="24"/>
      <c r="GO30" s="24"/>
      <c r="GP30" s="24"/>
      <c r="GQ30" s="24"/>
      <c r="GR30" s="24"/>
      <c r="GS30" s="24"/>
      <c r="GT30" s="24"/>
      <c r="GU30" s="24"/>
      <c r="GV30" s="24"/>
      <c r="GW30" s="24"/>
      <c r="GX30" s="24"/>
      <c r="GY30" s="24"/>
      <c r="GZ30" s="24"/>
      <c r="HA30" s="24"/>
      <c r="HB30" s="24"/>
      <c r="HC30" s="24"/>
      <c r="HD30" s="24"/>
      <c r="HE30" s="24"/>
      <c r="HF30" s="24"/>
      <c r="HG30" s="24"/>
      <c r="HH30" s="24"/>
      <c r="HI30" s="24"/>
      <c r="HJ30" s="24"/>
      <c r="HK30" s="24"/>
      <c r="HL30" s="24"/>
      <c r="HM30" s="24"/>
      <c r="HN30" s="24"/>
      <c r="HO30" s="24"/>
      <c r="HP30" s="24"/>
      <c r="HQ30" s="24"/>
      <c r="HR30" s="24"/>
      <c r="HS30" s="24"/>
      <c r="HT30" s="24"/>
      <c r="HU30" s="24"/>
      <c r="HV30" s="24"/>
      <c r="HW30" s="24"/>
      <c r="HX30" s="24"/>
      <c r="HY30" s="24"/>
      <c r="HZ30" s="24"/>
      <c r="IA30" s="24"/>
      <c r="IB30" s="24"/>
      <c r="IC30" s="24"/>
      <c r="ID30" s="24"/>
      <c r="IE30" s="24"/>
      <c r="IF30" s="24"/>
      <c r="IG30" s="24"/>
      <c r="IH30" s="24"/>
      <c r="II30" s="24"/>
      <c r="IJ30" s="24"/>
      <c r="IK30" s="24"/>
      <c r="IL30" s="24"/>
      <c r="IM30" s="24"/>
      <c r="IN30" s="24"/>
      <c r="IO30" s="24"/>
      <c r="IP30" s="24"/>
      <c r="IQ30" s="24"/>
      <c r="IR30" s="24"/>
      <c r="IS30" s="24"/>
      <c r="IT30" s="24"/>
      <c r="IU30" s="24"/>
      <c r="IV30" s="24"/>
      <c r="IW30" s="24"/>
      <c r="IX30" s="24"/>
      <c r="IY30" s="24"/>
      <c r="IZ30" s="24"/>
      <c r="JA30" s="24"/>
      <c r="JB30" s="24"/>
      <c r="JC30" s="24"/>
      <c r="JD30" s="24"/>
      <c r="JE30" s="24"/>
      <c r="JF30" s="24"/>
      <c r="JG30" s="24"/>
      <c r="JH30" s="24"/>
      <c r="JI30" s="24"/>
      <c r="JJ30" s="24"/>
      <c r="JK30" s="24"/>
      <c r="JL30" s="24"/>
      <c r="JM30" s="24"/>
      <c r="JN30" s="24"/>
      <c r="JO30" s="24"/>
      <c r="JP30" s="24"/>
      <c r="JQ30" s="24"/>
      <c r="JR30" s="24"/>
      <c r="JS30" s="24"/>
      <c r="JT30" s="24"/>
      <c r="JU30" s="24"/>
      <c r="JV30" s="24"/>
      <c r="JW30" s="24"/>
      <c r="JX30" s="24"/>
      <c r="JY30" s="24"/>
      <c r="JZ30" s="24"/>
      <c r="KA30" s="24"/>
      <c r="KB30" s="24"/>
      <c r="KC30" s="24"/>
      <c r="KD30" s="24"/>
      <c r="KE30" s="24"/>
      <c r="KF30" s="24"/>
      <c r="KG30" s="24"/>
      <c r="KH30" s="24"/>
      <c r="KI30" s="24"/>
      <c r="KJ30" s="24"/>
      <c r="KK30" s="24"/>
      <c r="KL30" s="24"/>
      <c r="KM30" s="24"/>
      <c r="KN30" s="24"/>
      <c r="KO30" s="24"/>
      <c r="KP30" s="24"/>
      <c r="KQ30" s="24"/>
      <c r="KR30" s="24"/>
      <c r="KS30" s="24"/>
      <c r="KT30" s="24"/>
      <c r="KU30" s="24"/>
      <c r="KV30" s="24"/>
      <c r="KW30" s="24"/>
      <c r="KX30" s="24"/>
      <c r="KY30" s="24"/>
      <c r="KZ30" s="24"/>
      <c r="LA30" s="24"/>
      <c r="LB30" s="24"/>
      <c r="LC30" s="24"/>
      <c r="LD30" s="24"/>
      <c r="LE30" s="24"/>
      <c r="LF30" s="24"/>
      <c r="LG30" s="24"/>
      <c r="LH30" s="24"/>
      <c r="LI30" s="24"/>
      <c r="LJ30" s="24"/>
      <c r="LK30" s="24"/>
      <c r="LL30" s="24"/>
      <c r="LM30" s="24"/>
      <c r="LN30" s="24"/>
      <c r="LO30" s="24"/>
      <c r="LP30" s="24"/>
      <c r="LQ30" s="24"/>
      <c r="LR30" s="24"/>
      <c r="LS30" s="24"/>
      <c r="LT30" s="24"/>
      <c r="LU30" s="24"/>
      <c r="LV30" s="24"/>
      <c r="LW30" s="24"/>
      <c r="LX30" s="24"/>
      <c r="LY30" s="24"/>
      <c r="LZ30" s="24"/>
      <c r="MA30" s="24"/>
      <c r="MB30" s="24"/>
      <c r="MC30" s="24"/>
      <c r="MD30" s="24"/>
      <c r="ME30" s="24"/>
      <c r="MF30" s="24"/>
      <c r="MG30" s="24"/>
      <c r="MH30" s="24"/>
      <c r="MI30" s="24"/>
      <c r="MJ30" s="24"/>
      <c r="MK30" s="24"/>
      <c r="ML30" s="24"/>
      <c r="MM30" s="24"/>
      <c r="MN30" s="24"/>
      <c r="MO30" s="24"/>
      <c r="MP30" s="24"/>
      <c r="MQ30" s="24"/>
      <c r="MR30" s="24"/>
      <c r="MS30" s="24"/>
      <c r="MT30" s="24"/>
      <c r="MU30" s="24"/>
      <c r="MV30" s="24"/>
      <c r="MW30" s="24"/>
      <c r="MX30" s="24"/>
      <c r="MY30" s="24"/>
      <c r="MZ30" s="24"/>
      <c r="NA30" s="24"/>
      <c r="NB30" s="24"/>
      <c r="NC30" s="24"/>
      <c r="ND30" s="24"/>
      <c r="NE30" s="24"/>
      <c r="NF30" s="24"/>
      <c r="NG30" s="24"/>
      <c r="NH30" s="24"/>
      <c r="NI30" s="24"/>
      <c r="NJ30" s="24"/>
      <c r="NK30" s="24"/>
      <c r="NL30" s="24"/>
      <c r="NM30" s="24"/>
      <c r="NN30" s="24"/>
      <c r="NO30" s="24"/>
      <c r="NP30" s="24"/>
      <c r="NQ30" s="24"/>
      <c r="NR30" s="24"/>
      <c r="NS30" s="24"/>
      <c r="NT30" s="24"/>
      <c r="NU30" s="24"/>
      <c r="NV30" s="24"/>
      <c r="NW30" s="24"/>
      <c r="NX30" s="24"/>
      <c r="NY30" s="24"/>
      <c r="NZ30" s="24"/>
      <c r="OA30" s="24"/>
      <c r="OB30" s="24"/>
      <c r="OC30" s="24"/>
      <c r="OD30" s="24"/>
      <c r="OE30" s="24"/>
      <c r="OF30" s="24"/>
      <c r="OG30" s="24"/>
      <c r="OH30" s="24"/>
      <c r="OI30" s="24"/>
      <c r="OJ30" s="24"/>
      <c r="OK30" s="24"/>
      <c r="OL30" s="24"/>
      <c r="OM30" s="24"/>
      <c r="ON30" s="24"/>
      <c r="OO30" s="24"/>
      <c r="OP30" s="24"/>
      <c r="OQ30" s="24"/>
      <c r="OR30" s="24"/>
      <c r="OS30" s="24"/>
      <c r="OT30" s="24"/>
      <c r="OU30" s="24"/>
      <c r="OV30" s="24"/>
      <c r="OW30" s="24"/>
      <c r="OX30" s="24"/>
      <c r="OY30" s="24"/>
      <c r="OZ30" s="24"/>
      <c r="PA30" s="24"/>
      <c r="PB30" s="24"/>
      <c r="PC30" s="24"/>
      <c r="PD30" s="24"/>
      <c r="PE30" s="24"/>
      <c r="PF30" s="24"/>
      <c r="PG30" s="24"/>
      <c r="PH30" s="24"/>
      <c r="PI30" s="24"/>
      <c r="PJ30" s="24"/>
      <c r="PK30" s="24"/>
      <c r="PL30" s="24"/>
      <c r="PM30" s="24"/>
      <c r="PN30" s="24"/>
      <c r="PO30" s="24"/>
      <c r="PP30" s="24"/>
      <c r="PQ30" s="24"/>
      <c r="PR30" s="24"/>
      <c r="PS30" s="24"/>
      <c r="PT30" s="24"/>
      <c r="PU30" s="24"/>
      <c r="PV30" s="24"/>
      <c r="PW30" s="24"/>
      <c r="PX30" s="24"/>
      <c r="PY30" s="24"/>
      <c r="PZ30" s="24"/>
      <c r="QA30" s="24"/>
      <c r="QB30" s="24"/>
      <c r="QC30" s="24"/>
      <c r="QD30" s="24"/>
      <c r="QE30" s="24"/>
      <c r="QF30" s="24"/>
      <c r="QG30" s="24"/>
      <c r="QH30" s="24"/>
      <c r="QI30" s="24"/>
      <c r="QJ30" s="24"/>
      <c r="QK30" s="24"/>
      <c r="QL30" s="24"/>
      <c r="QM30" s="24"/>
      <c r="QN30" s="24"/>
      <c r="QO30" s="24"/>
      <c r="QP30" s="24"/>
      <c r="QQ30" s="24"/>
      <c r="QR30" s="24"/>
      <c r="QS30" s="24"/>
      <c r="QT30" s="24"/>
      <c r="QU30" s="24"/>
      <c r="QV30" s="24"/>
      <c r="QW30" s="24"/>
      <c r="QX30" s="24"/>
      <c r="QY30" s="24"/>
      <c r="QZ30" s="24"/>
      <c r="RA30" s="24"/>
      <c r="RB30" s="24"/>
      <c r="RC30" s="24"/>
      <c r="RD30" s="24"/>
      <c r="RE30" s="24"/>
      <c r="RF30" s="24"/>
      <c r="RG30" s="24"/>
      <c r="RH30" s="24"/>
      <c r="RI30" s="24"/>
      <c r="RJ30" s="24"/>
      <c r="RK30" s="24"/>
      <c r="RL30" s="24"/>
      <c r="RM30" s="24"/>
      <c r="RN30" s="24"/>
      <c r="RO30" s="24"/>
      <c r="RP30" s="24"/>
      <c r="RQ30" s="24"/>
      <c r="RR30" s="24"/>
      <c r="RS30" s="24"/>
      <c r="RT30" s="24"/>
      <c r="RU30" s="24"/>
      <c r="RV30" s="24"/>
      <c r="RW30" s="24"/>
      <c r="RX30" s="24"/>
      <c r="RY30" s="24"/>
      <c r="RZ30" s="24"/>
      <c r="SA30" s="24"/>
      <c r="SB30" s="24"/>
      <c r="SC30" s="24"/>
      <c r="SD30" s="24"/>
      <c r="SE30" s="24"/>
      <c r="SF30" s="24"/>
      <c r="SG30" s="24"/>
      <c r="SH30" s="24"/>
      <c r="SI30" s="24"/>
      <c r="SJ30" s="24"/>
      <c r="SK30" s="24"/>
      <c r="SL30" s="24"/>
      <c r="SM30" s="24"/>
      <c r="SN30" s="24"/>
      <c r="SO30" s="24"/>
      <c r="SP30" s="24"/>
      <c r="SQ30" s="24"/>
      <c r="SR30" s="24"/>
      <c r="SS30" s="24"/>
      <c r="ST30" s="24"/>
      <c r="SU30" s="24"/>
      <c r="SV30" s="24"/>
      <c r="SW30" s="24"/>
      <c r="SX30" s="24"/>
      <c r="SY30" s="24"/>
      <c r="SZ30" s="24"/>
      <c r="TA30" s="24"/>
      <c r="TB30" s="24"/>
      <c r="TC30" s="24"/>
      <c r="TD30" s="24"/>
      <c r="TE30" s="24"/>
      <c r="TF30" s="24"/>
      <c r="TG30" s="24"/>
      <c r="TH30" s="24"/>
      <c r="TI30" s="24"/>
      <c r="TJ30" s="24"/>
      <c r="TK30" s="24"/>
      <c r="TL30" s="24"/>
      <c r="TM30" s="24"/>
      <c r="TN30" s="24"/>
      <c r="TO30" s="24"/>
      <c r="TP30" s="24"/>
      <c r="TQ30" s="24"/>
      <c r="TR30" s="24"/>
      <c r="TS30" s="24"/>
      <c r="TT30" s="24"/>
      <c r="TU30" s="24"/>
      <c r="TV30" s="24"/>
      <c r="TW30" s="24"/>
      <c r="TX30" s="24"/>
      <c r="TY30" s="24"/>
    </row>
    <row r="31" spans="1:545" ht="15" customHeight="1" x14ac:dyDescent="0.25">
      <c r="A31" s="204"/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66"/>
      <c r="X31" s="201"/>
      <c r="Y31" s="201"/>
      <c r="Z31" s="201"/>
      <c r="AA31" s="201"/>
      <c r="AB31" s="201"/>
      <c r="AC31" s="201"/>
      <c r="AD31" s="201"/>
      <c r="AE31" s="201"/>
      <c r="AF31" s="201"/>
      <c r="AG31" s="201"/>
      <c r="AH31" s="201"/>
      <c r="AI31" s="201"/>
      <c r="AJ31" s="201"/>
      <c r="AK31" s="201"/>
      <c r="AL31" s="30"/>
      <c r="AM31" s="13"/>
      <c r="AN31" s="11" t="s">
        <v>162</v>
      </c>
      <c r="AO31" s="11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1"/>
      <c r="BA31" s="1"/>
      <c r="BB31" s="1"/>
      <c r="BD31" s="1"/>
      <c r="BE31" s="2"/>
      <c r="BF31" s="2"/>
      <c r="BG31" s="2"/>
      <c r="BH31" s="2"/>
      <c r="BI31" s="6"/>
      <c r="BJ31" s="2"/>
      <c r="HR31" s="24"/>
      <c r="HS31" s="24"/>
      <c r="HT31" s="24"/>
      <c r="HU31" s="24"/>
      <c r="HV31" s="24"/>
      <c r="HW31" s="24"/>
      <c r="HX31" s="24"/>
      <c r="HY31" s="24"/>
      <c r="HZ31" s="24"/>
      <c r="IA31" s="24"/>
      <c r="IB31" s="24"/>
      <c r="IC31" s="24"/>
      <c r="ID31" s="24"/>
      <c r="IE31" s="24"/>
      <c r="IF31" s="24"/>
      <c r="IG31" s="24"/>
      <c r="IH31" s="24"/>
      <c r="II31" s="24"/>
      <c r="IJ31" s="24"/>
      <c r="IK31" s="24"/>
      <c r="IL31" s="24"/>
      <c r="IM31" s="24"/>
      <c r="IN31" s="24"/>
      <c r="IO31" s="24"/>
      <c r="IP31" s="24"/>
      <c r="IQ31" s="24"/>
      <c r="IR31" s="24"/>
      <c r="IS31" s="24"/>
      <c r="IT31" s="24"/>
      <c r="IU31" s="24"/>
      <c r="IV31" s="24"/>
      <c r="IW31" s="24"/>
      <c r="IX31" s="24"/>
      <c r="IY31" s="24"/>
      <c r="IZ31" s="24"/>
      <c r="JA31" s="24"/>
      <c r="JB31" s="24"/>
      <c r="JC31" s="24"/>
      <c r="JD31" s="24"/>
      <c r="JE31" s="24"/>
      <c r="JF31" s="24"/>
      <c r="JG31" s="24"/>
      <c r="JH31" s="24"/>
      <c r="JI31" s="24"/>
      <c r="JJ31" s="24"/>
      <c r="JK31" s="24"/>
      <c r="JL31" s="24"/>
      <c r="JM31" s="24"/>
      <c r="JN31" s="24"/>
      <c r="JO31" s="24"/>
      <c r="JP31" s="24"/>
      <c r="JQ31" s="24"/>
      <c r="JR31" s="24"/>
      <c r="JS31" s="24"/>
      <c r="JT31" s="24"/>
      <c r="JU31" s="24"/>
      <c r="JV31" s="24"/>
      <c r="JW31" s="24"/>
      <c r="JX31" s="24"/>
      <c r="JY31" s="24"/>
      <c r="JZ31" s="24"/>
      <c r="KA31" s="24"/>
      <c r="KB31" s="24"/>
      <c r="KC31" s="24"/>
      <c r="KD31" s="24"/>
      <c r="KE31" s="24"/>
      <c r="KF31" s="24"/>
      <c r="KG31" s="24"/>
      <c r="KH31" s="24"/>
      <c r="KI31" s="24"/>
      <c r="KJ31" s="24"/>
      <c r="KK31" s="24"/>
      <c r="KL31" s="24"/>
      <c r="KM31" s="24"/>
      <c r="KN31" s="24"/>
      <c r="KO31" s="24"/>
      <c r="KP31" s="24"/>
      <c r="KQ31" s="24"/>
      <c r="KR31" s="24"/>
      <c r="KS31" s="24"/>
      <c r="KT31" s="24"/>
      <c r="KU31" s="24"/>
      <c r="KV31" s="24"/>
      <c r="KW31" s="24"/>
      <c r="KX31" s="24"/>
      <c r="KY31" s="24"/>
      <c r="KZ31" s="24"/>
      <c r="LA31" s="24"/>
      <c r="LB31" s="24"/>
      <c r="LC31" s="24"/>
      <c r="LD31" s="24"/>
      <c r="LE31" s="24"/>
      <c r="LF31" s="24"/>
      <c r="LG31" s="24"/>
      <c r="LH31" s="24"/>
      <c r="LI31" s="24"/>
      <c r="LJ31" s="24"/>
      <c r="LK31" s="24"/>
      <c r="LL31" s="24"/>
      <c r="LM31" s="24"/>
      <c r="LN31" s="24"/>
      <c r="LO31" s="24"/>
      <c r="LP31" s="24"/>
      <c r="LQ31" s="24"/>
      <c r="LR31" s="24"/>
      <c r="LS31" s="24"/>
      <c r="LT31" s="24"/>
      <c r="LU31" s="24"/>
      <c r="LV31" s="24"/>
      <c r="LW31" s="24"/>
      <c r="LX31" s="24"/>
      <c r="LY31" s="24"/>
      <c r="LZ31" s="24"/>
      <c r="MA31" s="24"/>
      <c r="MB31" s="24"/>
      <c r="MC31" s="24"/>
      <c r="MD31" s="24"/>
      <c r="ME31" s="24"/>
      <c r="MF31" s="24"/>
      <c r="MG31" s="24"/>
      <c r="MH31" s="24"/>
      <c r="MI31" s="24"/>
      <c r="MJ31" s="24"/>
      <c r="MK31" s="24"/>
      <c r="ML31" s="24"/>
      <c r="MM31" s="24"/>
      <c r="MN31" s="24"/>
      <c r="MO31" s="24"/>
      <c r="MP31" s="24"/>
      <c r="MQ31" s="24"/>
      <c r="MR31" s="24"/>
      <c r="MS31" s="24"/>
      <c r="MT31" s="24"/>
      <c r="MU31" s="24"/>
      <c r="MV31" s="24"/>
      <c r="MW31" s="24"/>
      <c r="MX31" s="24"/>
      <c r="MY31" s="24"/>
      <c r="MZ31" s="24"/>
      <c r="NA31" s="24"/>
      <c r="NB31" s="24"/>
      <c r="NC31" s="24"/>
      <c r="ND31" s="24"/>
      <c r="NE31" s="24"/>
      <c r="NF31" s="24"/>
      <c r="NG31" s="24"/>
      <c r="NH31" s="24"/>
      <c r="NI31" s="24"/>
      <c r="NJ31" s="24"/>
      <c r="NK31" s="24"/>
      <c r="NL31" s="24"/>
      <c r="NM31" s="24"/>
      <c r="NN31" s="24"/>
      <c r="NO31" s="24"/>
      <c r="NP31" s="24"/>
      <c r="NQ31" s="24"/>
      <c r="NR31" s="24"/>
      <c r="NS31" s="24"/>
      <c r="NT31" s="24"/>
      <c r="NU31" s="24"/>
      <c r="NV31" s="24"/>
      <c r="NW31" s="24"/>
      <c r="NX31" s="24"/>
      <c r="NY31" s="24"/>
      <c r="NZ31" s="24"/>
      <c r="OA31" s="24"/>
      <c r="OB31" s="24"/>
      <c r="OC31" s="24"/>
      <c r="OD31" s="24"/>
      <c r="OE31" s="24"/>
      <c r="OF31" s="24"/>
      <c r="OG31" s="24"/>
      <c r="OH31" s="24"/>
      <c r="OI31" s="24"/>
      <c r="OJ31" s="24"/>
      <c r="OK31" s="24"/>
      <c r="OL31" s="24"/>
      <c r="OM31" s="24"/>
      <c r="ON31" s="24"/>
      <c r="OO31" s="24"/>
      <c r="OP31" s="24"/>
      <c r="OQ31" s="24"/>
      <c r="OR31" s="24"/>
      <c r="OS31" s="24"/>
      <c r="OT31" s="24"/>
      <c r="OU31" s="24"/>
      <c r="OV31" s="24"/>
      <c r="OW31" s="24"/>
      <c r="OX31" s="24"/>
      <c r="OY31" s="24"/>
      <c r="OZ31" s="24"/>
      <c r="PA31" s="24"/>
      <c r="PB31" s="24"/>
      <c r="PC31" s="24"/>
      <c r="PD31" s="24"/>
      <c r="PE31" s="24"/>
      <c r="PF31" s="24"/>
      <c r="PG31" s="24"/>
      <c r="PH31" s="24"/>
      <c r="PI31" s="24"/>
      <c r="PJ31" s="24"/>
      <c r="PK31" s="24"/>
      <c r="PL31" s="24"/>
      <c r="PM31" s="24"/>
      <c r="PN31" s="24"/>
      <c r="PO31" s="24"/>
      <c r="PP31" s="24"/>
      <c r="PQ31" s="24"/>
      <c r="PR31" s="24"/>
      <c r="PS31" s="24"/>
      <c r="PT31" s="24"/>
      <c r="PU31" s="24"/>
      <c r="PV31" s="24"/>
      <c r="PW31" s="24"/>
      <c r="PX31" s="24"/>
      <c r="PY31" s="24"/>
      <c r="PZ31" s="24"/>
      <c r="QA31" s="24"/>
      <c r="QB31" s="24"/>
      <c r="QC31" s="24"/>
      <c r="QD31" s="24"/>
      <c r="QE31" s="24"/>
      <c r="QF31" s="24"/>
      <c r="QG31" s="24"/>
      <c r="QH31" s="24"/>
      <c r="QI31" s="24"/>
      <c r="QJ31" s="24"/>
      <c r="QK31" s="24"/>
      <c r="QL31" s="24"/>
      <c r="QM31" s="24"/>
      <c r="QN31" s="24"/>
      <c r="QO31" s="24"/>
      <c r="QP31" s="24"/>
      <c r="QQ31" s="24"/>
      <c r="QR31" s="24"/>
      <c r="QS31" s="24"/>
      <c r="QT31" s="24"/>
      <c r="QU31" s="24"/>
      <c r="QV31" s="24"/>
      <c r="QW31" s="24"/>
      <c r="QX31" s="24"/>
      <c r="QY31" s="24"/>
      <c r="QZ31" s="24"/>
      <c r="RA31" s="24"/>
      <c r="RB31" s="24"/>
      <c r="RC31" s="24"/>
      <c r="RD31" s="24"/>
      <c r="RE31" s="24"/>
      <c r="RF31" s="24"/>
      <c r="RG31" s="24"/>
      <c r="RH31" s="24"/>
      <c r="RI31" s="24"/>
      <c r="RJ31" s="24"/>
      <c r="RK31" s="24"/>
      <c r="RL31" s="24"/>
      <c r="RM31" s="24"/>
      <c r="RN31" s="24"/>
      <c r="RO31" s="24"/>
      <c r="RP31" s="24"/>
      <c r="RQ31" s="24"/>
      <c r="RR31" s="24"/>
      <c r="RS31" s="24"/>
      <c r="RT31" s="24"/>
      <c r="RU31" s="24"/>
      <c r="RV31" s="24"/>
      <c r="RW31" s="24"/>
      <c r="RX31" s="24"/>
      <c r="RY31" s="24"/>
      <c r="RZ31" s="24"/>
      <c r="SA31" s="24"/>
      <c r="SB31" s="24"/>
      <c r="SC31" s="24"/>
      <c r="SD31" s="24"/>
      <c r="SE31" s="24"/>
      <c r="SF31" s="24"/>
      <c r="SG31" s="24"/>
      <c r="SH31" s="24"/>
      <c r="SI31" s="24"/>
      <c r="SJ31" s="24"/>
      <c r="SK31" s="24"/>
      <c r="SL31" s="24"/>
      <c r="SM31" s="24"/>
      <c r="SN31" s="24"/>
      <c r="SO31" s="24"/>
      <c r="SP31" s="24"/>
      <c r="SQ31" s="24"/>
      <c r="SR31" s="24"/>
      <c r="SS31" s="24"/>
      <c r="ST31" s="24"/>
      <c r="SU31" s="24"/>
      <c r="SV31" s="24"/>
      <c r="SW31" s="24"/>
      <c r="SX31" s="24"/>
      <c r="SY31" s="24"/>
      <c r="SZ31" s="24"/>
      <c r="TA31" s="24"/>
      <c r="TB31" s="24"/>
      <c r="TC31" s="24"/>
      <c r="TD31" s="24"/>
      <c r="TE31" s="24"/>
      <c r="TF31" s="24"/>
      <c r="TG31" s="24"/>
      <c r="TH31" s="24"/>
      <c r="TI31" s="24"/>
      <c r="TJ31" s="24"/>
      <c r="TK31" s="24"/>
      <c r="TL31" s="24"/>
      <c r="TM31" s="24"/>
      <c r="TN31" s="24"/>
      <c r="TO31" s="24"/>
      <c r="TP31" s="24"/>
      <c r="TQ31" s="24"/>
      <c r="TR31" s="24"/>
      <c r="TS31" s="24"/>
      <c r="TT31" s="24"/>
      <c r="TU31" s="24"/>
      <c r="TV31" s="24"/>
      <c r="TW31" s="24"/>
      <c r="TX31" s="24"/>
    </row>
    <row r="32" spans="1:545" ht="15" customHeight="1" x14ac:dyDescent="0.4">
      <c r="A32" s="62"/>
      <c r="B32" s="205" t="s">
        <v>110</v>
      </c>
      <c r="C32" s="206"/>
      <c r="D32" s="203">
        <v>3.5</v>
      </c>
      <c r="E32" s="203"/>
      <c r="F32" s="208" t="s">
        <v>111</v>
      </c>
      <c r="G32" s="208"/>
      <c r="H32" s="207">
        <v>710</v>
      </c>
      <c r="I32" s="207"/>
      <c r="J32" s="159"/>
      <c r="K32" s="62"/>
      <c r="L32" s="62"/>
      <c r="M32" s="62"/>
      <c r="N32" s="62"/>
      <c r="O32" s="62"/>
      <c r="P32" s="62"/>
      <c r="Q32" s="62"/>
      <c r="R32" s="62"/>
      <c r="S32" s="63"/>
      <c r="T32" s="63"/>
      <c r="U32" s="62"/>
      <c r="V32" s="62"/>
      <c r="W32" s="66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30"/>
      <c r="AM32" s="13"/>
      <c r="AN32" s="11"/>
      <c r="AO32" s="11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D32" s="4"/>
      <c r="BE32" s="2"/>
      <c r="BF32" s="2"/>
      <c r="BG32" s="2"/>
      <c r="BH32" s="2"/>
      <c r="BI32" s="6"/>
      <c r="BJ32" s="2"/>
      <c r="HR32" s="24"/>
      <c r="HS32" s="24"/>
      <c r="HT32" s="24"/>
      <c r="HU32" s="24"/>
      <c r="HV32" s="24"/>
      <c r="HW32" s="24"/>
      <c r="HX32" s="24"/>
      <c r="HY32" s="24"/>
      <c r="HZ32" s="24"/>
      <c r="IA32" s="24"/>
      <c r="IB32" s="24"/>
      <c r="IC32" s="24"/>
      <c r="ID32" s="24"/>
      <c r="IE32" s="24"/>
      <c r="IF32" s="24"/>
      <c r="IG32" s="24"/>
      <c r="IH32" s="24"/>
      <c r="II32" s="24"/>
      <c r="IJ32" s="24"/>
      <c r="IK32" s="24"/>
      <c r="IL32" s="24"/>
      <c r="IM32" s="24"/>
      <c r="IN32" s="24"/>
      <c r="IO32" s="24"/>
      <c r="IP32" s="24"/>
      <c r="IQ32" s="24"/>
      <c r="IR32" s="24"/>
      <c r="IS32" s="24"/>
      <c r="IT32" s="24"/>
      <c r="IU32" s="24"/>
      <c r="IV32" s="24"/>
      <c r="IW32" s="24"/>
      <c r="IX32" s="24"/>
      <c r="IY32" s="24"/>
      <c r="IZ32" s="24"/>
      <c r="JA32" s="24"/>
      <c r="JB32" s="24"/>
      <c r="JC32" s="24"/>
      <c r="JD32" s="24"/>
      <c r="JE32" s="24"/>
      <c r="JF32" s="24"/>
      <c r="JG32" s="24"/>
      <c r="JH32" s="24"/>
      <c r="JI32" s="24"/>
      <c r="JJ32" s="24"/>
      <c r="JK32" s="24"/>
      <c r="JL32" s="24"/>
      <c r="JM32" s="24"/>
      <c r="JN32" s="24"/>
      <c r="JO32" s="24"/>
      <c r="JP32" s="24"/>
      <c r="JQ32" s="24"/>
      <c r="JR32" s="24"/>
      <c r="JS32" s="24"/>
      <c r="JT32" s="24"/>
      <c r="JU32" s="24"/>
      <c r="JV32" s="24"/>
      <c r="JW32" s="24"/>
      <c r="JX32" s="24"/>
      <c r="JY32" s="24"/>
      <c r="JZ32" s="24"/>
      <c r="KA32" s="24"/>
      <c r="KB32" s="24"/>
      <c r="KC32" s="24"/>
      <c r="KD32" s="24"/>
      <c r="KE32" s="24"/>
      <c r="KF32" s="24"/>
      <c r="KG32" s="24"/>
      <c r="KH32" s="24"/>
      <c r="KI32" s="24"/>
      <c r="KJ32" s="24"/>
      <c r="KK32" s="24"/>
      <c r="KL32" s="24"/>
      <c r="KM32" s="24"/>
      <c r="KN32" s="24"/>
      <c r="KO32" s="24"/>
      <c r="KP32" s="24"/>
      <c r="KQ32" s="24"/>
      <c r="KR32" s="24"/>
      <c r="KS32" s="24"/>
      <c r="KT32" s="24"/>
      <c r="KU32" s="24"/>
      <c r="KV32" s="24"/>
      <c r="KW32" s="24"/>
      <c r="KX32" s="24"/>
      <c r="KY32" s="24"/>
      <c r="KZ32" s="24"/>
      <c r="LA32" s="24"/>
      <c r="LB32" s="24"/>
      <c r="LC32" s="24"/>
      <c r="LD32" s="24"/>
      <c r="LE32" s="24"/>
      <c r="LF32" s="24"/>
      <c r="LG32" s="24"/>
      <c r="LH32" s="24"/>
      <c r="LI32" s="24"/>
      <c r="LJ32" s="24"/>
      <c r="LK32" s="24"/>
      <c r="LL32" s="24"/>
      <c r="LM32" s="24"/>
      <c r="LN32" s="24"/>
      <c r="LO32" s="24"/>
      <c r="LP32" s="24"/>
      <c r="LQ32" s="24"/>
      <c r="LR32" s="24"/>
      <c r="LS32" s="24"/>
      <c r="LT32" s="24"/>
      <c r="LU32" s="24"/>
      <c r="LV32" s="24"/>
      <c r="LW32" s="24"/>
      <c r="LX32" s="24"/>
      <c r="LY32" s="24"/>
      <c r="LZ32" s="24"/>
      <c r="MA32" s="24"/>
      <c r="MB32" s="24"/>
      <c r="MC32" s="24"/>
      <c r="MD32" s="24"/>
      <c r="ME32" s="24"/>
      <c r="MF32" s="24"/>
      <c r="MG32" s="24"/>
      <c r="MH32" s="24"/>
      <c r="MI32" s="24"/>
      <c r="MJ32" s="24"/>
      <c r="MK32" s="24"/>
      <c r="ML32" s="24"/>
      <c r="MM32" s="24"/>
      <c r="MN32" s="24"/>
      <c r="MO32" s="24"/>
      <c r="MP32" s="24"/>
      <c r="MQ32" s="24"/>
      <c r="MR32" s="24"/>
      <c r="MS32" s="24"/>
      <c r="MT32" s="24"/>
      <c r="MU32" s="24"/>
      <c r="MV32" s="24"/>
      <c r="MW32" s="24"/>
      <c r="MX32" s="24"/>
      <c r="MY32" s="24"/>
      <c r="MZ32" s="24"/>
      <c r="NA32" s="24"/>
      <c r="NB32" s="24"/>
      <c r="NC32" s="24"/>
      <c r="ND32" s="24"/>
      <c r="NE32" s="24"/>
      <c r="NF32" s="24"/>
      <c r="NG32" s="24"/>
      <c r="NH32" s="24"/>
      <c r="NI32" s="24"/>
      <c r="NJ32" s="24"/>
      <c r="NK32" s="24"/>
      <c r="NL32" s="24"/>
      <c r="NM32" s="24"/>
      <c r="NN32" s="24"/>
      <c r="NO32" s="24"/>
      <c r="NP32" s="24"/>
      <c r="NQ32" s="24"/>
      <c r="NR32" s="24"/>
      <c r="NS32" s="24"/>
      <c r="NT32" s="24"/>
      <c r="NU32" s="24"/>
      <c r="NV32" s="24"/>
      <c r="NW32" s="24"/>
      <c r="NX32" s="24"/>
      <c r="NY32" s="24"/>
      <c r="NZ32" s="24"/>
      <c r="OA32" s="24"/>
      <c r="OB32" s="24"/>
      <c r="OC32" s="24"/>
      <c r="OD32" s="24"/>
      <c r="OE32" s="24"/>
      <c r="OF32" s="24"/>
      <c r="OG32" s="24"/>
      <c r="OH32" s="24"/>
      <c r="OI32" s="24"/>
      <c r="OJ32" s="24"/>
      <c r="OK32" s="24"/>
      <c r="OL32" s="24"/>
      <c r="OM32" s="24"/>
      <c r="ON32" s="24"/>
      <c r="OO32" s="24"/>
      <c r="OP32" s="24"/>
      <c r="OQ32" s="24"/>
      <c r="OR32" s="24"/>
      <c r="OS32" s="24"/>
      <c r="OT32" s="24"/>
      <c r="OU32" s="24"/>
      <c r="OV32" s="24"/>
      <c r="OW32" s="24"/>
      <c r="OX32" s="24"/>
      <c r="OY32" s="24"/>
      <c r="OZ32" s="24"/>
      <c r="PA32" s="24"/>
      <c r="PB32" s="24"/>
      <c r="PC32" s="24"/>
      <c r="PD32" s="24"/>
      <c r="PE32" s="24"/>
      <c r="PF32" s="24"/>
      <c r="PG32" s="24"/>
      <c r="PH32" s="24"/>
      <c r="PI32" s="24"/>
      <c r="PJ32" s="24"/>
      <c r="PK32" s="24"/>
      <c r="PL32" s="24"/>
      <c r="PM32" s="24"/>
      <c r="PN32" s="24"/>
      <c r="PO32" s="24"/>
      <c r="PP32" s="24"/>
      <c r="PQ32" s="24"/>
      <c r="PR32" s="24"/>
      <c r="PS32" s="24"/>
      <c r="PT32" s="24"/>
      <c r="PU32" s="24"/>
      <c r="PV32" s="24"/>
      <c r="PW32" s="24"/>
      <c r="PX32" s="24"/>
      <c r="PY32" s="24"/>
      <c r="PZ32" s="24"/>
      <c r="QA32" s="24"/>
      <c r="QB32" s="24"/>
      <c r="QC32" s="24"/>
      <c r="QD32" s="24"/>
      <c r="QE32" s="24"/>
      <c r="QF32" s="24"/>
      <c r="QG32" s="24"/>
      <c r="QH32" s="24"/>
      <c r="QI32" s="24"/>
      <c r="QJ32" s="24"/>
      <c r="QK32" s="24"/>
      <c r="QL32" s="24"/>
      <c r="QM32" s="24"/>
      <c r="QN32" s="24"/>
      <c r="QO32" s="24"/>
      <c r="QP32" s="24"/>
      <c r="QQ32" s="24"/>
      <c r="QR32" s="24"/>
      <c r="QS32" s="24"/>
      <c r="QT32" s="24"/>
      <c r="QU32" s="24"/>
      <c r="QV32" s="24"/>
      <c r="QW32" s="24"/>
      <c r="QX32" s="24"/>
      <c r="QY32" s="24"/>
      <c r="QZ32" s="24"/>
      <c r="RA32" s="24"/>
      <c r="RB32" s="24"/>
      <c r="RC32" s="24"/>
      <c r="RD32" s="24"/>
      <c r="RE32" s="24"/>
      <c r="RF32" s="24"/>
      <c r="RG32" s="24"/>
      <c r="RH32" s="24"/>
      <c r="RI32" s="24"/>
      <c r="RJ32" s="24"/>
      <c r="RK32" s="24"/>
      <c r="RL32" s="24"/>
      <c r="RM32" s="24"/>
      <c r="RN32" s="24"/>
      <c r="RO32" s="24"/>
      <c r="RP32" s="24"/>
      <c r="RQ32" s="24"/>
      <c r="RR32" s="24"/>
      <c r="RS32" s="24"/>
      <c r="RT32" s="24"/>
      <c r="RU32" s="24"/>
      <c r="RV32" s="24"/>
      <c r="RW32" s="24"/>
      <c r="RX32" s="24"/>
      <c r="RY32" s="24"/>
      <c r="RZ32" s="24"/>
      <c r="SA32" s="24"/>
      <c r="SB32" s="24"/>
      <c r="SC32" s="24"/>
      <c r="SD32" s="24"/>
      <c r="SE32" s="24"/>
      <c r="SF32" s="24"/>
      <c r="SG32" s="24"/>
      <c r="SH32" s="24"/>
      <c r="SI32" s="24"/>
      <c r="SJ32" s="24"/>
      <c r="SK32" s="24"/>
      <c r="SL32" s="24"/>
      <c r="SM32" s="24"/>
      <c r="SN32" s="24"/>
      <c r="SO32" s="24"/>
      <c r="SP32" s="24"/>
      <c r="SQ32" s="24"/>
      <c r="SR32" s="24"/>
      <c r="SS32" s="24"/>
      <c r="ST32" s="24"/>
      <c r="SU32" s="24"/>
      <c r="SV32" s="24"/>
      <c r="SW32" s="24"/>
      <c r="SX32" s="24"/>
      <c r="SY32" s="24"/>
      <c r="SZ32" s="24"/>
      <c r="TA32" s="24"/>
      <c r="TB32" s="24"/>
      <c r="TC32" s="24"/>
      <c r="TD32" s="24"/>
      <c r="TE32" s="24"/>
      <c r="TF32" s="24"/>
      <c r="TG32" s="24"/>
      <c r="TH32" s="24"/>
      <c r="TI32" s="24"/>
      <c r="TJ32" s="24"/>
      <c r="TK32" s="24"/>
      <c r="TL32" s="24"/>
      <c r="TM32" s="24"/>
      <c r="TN32" s="24"/>
      <c r="TO32" s="24"/>
      <c r="TP32" s="24"/>
      <c r="TQ32" s="24"/>
      <c r="TR32" s="24"/>
      <c r="TS32" s="24"/>
      <c r="TT32" s="24"/>
      <c r="TU32" s="24"/>
      <c r="TV32" s="24"/>
      <c r="TW32" s="24"/>
      <c r="TX32" s="24"/>
    </row>
    <row r="33" spans="1:544" ht="15" customHeight="1" x14ac:dyDescent="0.4">
      <c r="A33" s="62"/>
      <c r="B33" s="62"/>
      <c r="C33" s="62"/>
      <c r="D33" s="62"/>
      <c r="E33" s="62"/>
      <c r="F33" s="62"/>
      <c r="G33" s="62"/>
      <c r="H33" s="62"/>
      <c r="I33" s="62"/>
      <c r="J33" s="159"/>
      <c r="K33" s="62"/>
      <c r="L33" s="62"/>
      <c r="M33" s="62"/>
      <c r="N33" s="62"/>
      <c r="O33" s="62"/>
      <c r="P33" s="62"/>
      <c r="Q33" s="62"/>
      <c r="R33" s="62"/>
      <c r="S33" s="63"/>
      <c r="T33" s="63"/>
      <c r="U33" s="62"/>
      <c r="V33" s="62"/>
      <c r="W33" s="66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30"/>
      <c r="AM33" s="13"/>
      <c r="AN33" s="11"/>
      <c r="AO33" s="11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D33" s="4"/>
      <c r="BE33" s="2"/>
      <c r="BF33" s="2"/>
      <c r="BG33" s="2"/>
      <c r="BH33" s="2"/>
      <c r="BI33" s="6"/>
      <c r="BJ33" s="2"/>
      <c r="HR33" s="24"/>
      <c r="HS33" s="24"/>
      <c r="HT33" s="24"/>
      <c r="HU33" s="24"/>
      <c r="HV33" s="24"/>
      <c r="HW33" s="24"/>
      <c r="HX33" s="24"/>
      <c r="HY33" s="24"/>
      <c r="HZ33" s="24"/>
      <c r="IA33" s="24"/>
      <c r="IB33" s="24"/>
      <c r="IC33" s="24"/>
      <c r="ID33" s="24"/>
      <c r="IE33" s="24"/>
      <c r="IF33" s="24"/>
      <c r="IG33" s="24"/>
      <c r="IH33" s="24"/>
      <c r="II33" s="24"/>
      <c r="IJ33" s="24"/>
      <c r="IK33" s="24"/>
      <c r="IL33" s="24"/>
      <c r="IM33" s="24"/>
      <c r="IN33" s="24"/>
      <c r="IO33" s="24"/>
      <c r="IP33" s="24"/>
      <c r="IQ33" s="24"/>
      <c r="IR33" s="24"/>
      <c r="IS33" s="24"/>
      <c r="IT33" s="24"/>
      <c r="IU33" s="24"/>
      <c r="IV33" s="24"/>
      <c r="IW33" s="24"/>
      <c r="IX33" s="24"/>
      <c r="IY33" s="24"/>
      <c r="IZ33" s="24"/>
      <c r="JA33" s="24"/>
      <c r="JB33" s="24"/>
      <c r="JC33" s="24"/>
      <c r="JD33" s="24"/>
      <c r="JE33" s="24"/>
      <c r="JF33" s="24"/>
      <c r="JG33" s="24"/>
      <c r="JH33" s="24"/>
      <c r="JI33" s="24"/>
      <c r="JJ33" s="24"/>
      <c r="JK33" s="24"/>
      <c r="JL33" s="24"/>
      <c r="JM33" s="24"/>
      <c r="JN33" s="24"/>
      <c r="JO33" s="24"/>
      <c r="JP33" s="24"/>
      <c r="JQ33" s="24"/>
      <c r="JR33" s="24"/>
      <c r="JS33" s="24"/>
      <c r="JT33" s="24"/>
      <c r="JU33" s="24"/>
      <c r="JV33" s="24"/>
      <c r="JW33" s="24"/>
      <c r="JX33" s="24"/>
      <c r="JY33" s="24"/>
      <c r="JZ33" s="24"/>
      <c r="KA33" s="24"/>
      <c r="KB33" s="24"/>
      <c r="KC33" s="24"/>
      <c r="KD33" s="24"/>
      <c r="KE33" s="24"/>
      <c r="KF33" s="24"/>
      <c r="KG33" s="24"/>
      <c r="KH33" s="24"/>
      <c r="KI33" s="24"/>
      <c r="KJ33" s="24"/>
      <c r="KK33" s="24"/>
      <c r="KL33" s="24"/>
      <c r="KM33" s="24"/>
      <c r="KN33" s="24"/>
      <c r="KO33" s="24"/>
      <c r="KP33" s="24"/>
      <c r="KQ33" s="24"/>
      <c r="KR33" s="24"/>
      <c r="KS33" s="24"/>
      <c r="KT33" s="24"/>
      <c r="KU33" s="24"/>
      <c r="KV33" s="24"/>
      <c r="KW33" s="24"/>
      <c r="KX33" s="24"/>
      <c r="KY33" s="24"/>
      <c r="KZ33" s="24"/>
      <c r="LA33" s="24"/>
      <c r="LB33" s="24"/>
      <c r="LC33" s="24"/>
      <c r="LD33" s="24"/>
      <c r="LE33" s="24"/>
      <c r="LF33" s="24"/>
      <c r="LG33" s="24"/>
      <c r="LH33" s="24"/>
      <c r="LI33" s="24"/>
      <c r="LJ33" s="24"/>
      <c r="LK33" s="24"/>
      <c r="LL33" s="24"/>
      <c r="LM33" s="24"/>
      <c r="LN33" s="24"/>
      <c r="LO33" s="24"/>
      <c r="LP33" s="24"/>
      <c r="LQ33" s="24"/>
      <c r="LR33" s="24"/>
      <c r="LS33" s="24"/>
      <c r="LT33" s="24"/>
      <c r="LU33" s="24"/>
      <c r="LV33" s="24"/>
      <c r="LW33" s="24"/>
      <c r="LX33" s="24"/>
      <c r="LY33" s="24"/>
      <c r="LZ33" s="24"/>
      <c r="MA33" s="24"/>
      <c r="MB33" s="24"/>
      <c r="MC33" s="24"/>
      <c r="MD33" s="24"/>
      <c r="ME33" s="24"/>
      <c r="MF33" s="24"/>
      <c r="MG33" s="24"/>
      <c r="MH33" s="24"/>
      <c r="MI33" s="24"/>
      <c r="MJ33" s="24"/>
      <c r="MK33" s="24"/>
      <c r="ML33" s="24"/>
      <c r="MM33" s="24"/>
      <c r="MN33" s="24"/>
      <c r="MO33" s="24"/>
      <c r="MP33" s="24"/>
      <c r="MQ33" s="24"/>
      <c r="MR33" s="24"/>
      <c r="MS33" s="24"/>
      <c r="MT33" s="24"/>
      <c r="MU33" s="24"/>
      <c r="MV33" s="24"/>
      <c r="MW33" s="24"/>
      <c r="MX33" s="24"/>
      <c r="MY33" s="24"/>
      <c r="MZ33" s="24"/>
      <c r="NA33" s="24"/>
      <c r="NB33" s="24"/>
      <c r="NC33" s="24"/>
      <c r="ND33" s="24"/>
      <c r="NE33" s="24"/>
      <c r="NF33" s="24"/>
      <c r="NG33" s="24"/>
      <c r="NH33" s="24"/>
      <c r="NI33" s="24"/>
      <c r="NJ33" s="24"/>
      <c r="NK33" s="24"/>
      <c r="NL33" s="24"/>
      <c r="NM33" s="24"/>
      <c r="NN33" s="24"/>
      <c r="NO33" s="24"/>
      <c r="NP33" s="24"/>
      <c r="NQ33" s="24"/>
      <c r="NR33" s="24"/>
      <c r="NS33" s="24"/>
      <c r="NT33" s="24"/>
      <c r="NU33" s="24"/>
      <c r="NV33" s="24"/>
      <c r="NW33" s="24"/>
      <c r="NX33" s="24"/>
      <c r="NY33" s="24"/>
      <c r="NZ33" s="24"/>
      <c r="OA33" s="24"/>
      <c r="OB33" s="24"/>
      <c r="OC33" s="24"/>
      <c r="OD33" s="24"/>
      <c r="OE33" s="24"/>
      <c r="OF33" s="24"/>
      <c r="OG33" s="24"/>
      <c r="OH33" s="24"/>
      <c r="OI33" s="24"/>
      <c r="OJ33" s="24"/>
      <c r="OK33" s="24"/>
      <c r="OL33" s="24"/>
      <c r="OM33" s="24"/>
      <c r="ON33" s="24"/>
      <c r="OO33" s="24"/>
      <c r="OP33" s="24"/>
      <c r="OQ33" s="24"/>
      <c r="OR33" s="24"/>
      <c r="OS33" s="24"/>
      <c r="OT33" s="24"/>
      <c r="OU33" s="24"/>
      <c r="OV33" s="24"/>
      <c r="OW33" s="24"/>
      <c r="OX33" s="24"/>
      <c r="OY33" s="24"/>
      <c r="OZ33" s="24"/>
      <c r="PA33" s="24"/>
      <c r="PB33" s="24"/>
      <c r="PC33" s="24"/>
      <c r="PD33" s="24"/>
      <c r="PE33" s="24"/>
      <c r="PF33" s="24"/>
      <c r="PG33" s="24"/>
      <c r="PH33" s="24"/>
      <c r="PI33" s="24"/>
      <c r="PJ33" s="24"/>
      <c r="PK33" s="24"/>
      <c r="PL33" s="24"/>
      <c r="PM33" s="24"/>
      <c r="PN33" s="24"/>
      <c r="PO33" s="24"/>
      <c r="PP33" s="24"/>
      <c r="PQ33" s="24"/>
      <c r="PR33" s="24"/>
      <c r="PS33" s="24"/>
      <c r="PT33" s="24"/>
      <c r="PU33" s="24"/>
      <c r="PV33" s="24"/>
      <c r="PW33" s="24"/>
      <c r="PX33" s="24"/>
      <c r="PY33" s="24"/>
      <c r="PZ33" s="24"/>
      <c r="QA33" s="24"/>
      <c r="QB33" s="24"/>
      <c r="QC33" s="24"/>
      <c r="QD33" s="24"/>
      <c r="QE33" s="24"/>
      <c r="QF33" s="24"/>
      <c r="QG33" s="24"/>
      <c r="QH33" s="24"/>
      <c r="QI33" s="24"/>
      <c r="QJ33" s="24"/>
      <c r="QK33" s="24"/>
      <c r="QL33" s="24"/>
      <c r="QM33" s="24"/>
      <c r="QN33" s="24"/>
      <c r="QO33" s="24"/>
      <c r="QP33" s="24"/>
      <c r="QQ33" s="24"/>
      <c r="QR33" s="24"/>
      <c r="QS33" s="24"/>
      <c r="QT33" s="24"/>
      <c r="QU33" s="24"/>
      <c r="QV33" s="24"/>
      <c r="QW33" s="24"/>
      <c r="QX33" s="24"/>
      <c r="QY33" s="24"/>
      <c r="QZ33" s="24"/>
      <c r="RA33" s="24"/>
      <c r="RB33" s="24"/>
      <c r="RC33" s="24"/>
      <c r="RD33" s="24"/>
      <c r="RE33" s="24"/>
      <c r="RF33" s="24"/>
      <c r="RG33" s="24"/>
      <c r="RH33" s="24"/>
      <c r="RI33" s="24"/>
      <c r="RJ33" s="24"/>
      <c r="RK33" s="24"/>
      <c r="RL33" s="24"/>
      <c r="RM33" s="24"/>
      <c r="RN33" s="24"/>
      <c r="RO33" s="24"/>
      <c r="RP33" s="24"/>
      <c r="RQ33" s="24"/>
      <c r="RR33" s="24"/>
      <c r="RS33" s="24"/>
      <c r="RT33" s="24"/>
      <c r="RU33" s="24"/>
      <c r="RV33" s="24"/>
      <c r="RW33" s="24"/>
      <c r="RX33" s="24"/>
      <c r="RY33" s="24"/>
      <c r="RZ33" s="24"/>
      <c r="SA33" s="24"/>
      <c r="SB33" s="24"/>
      <c r="SC33" s="24"/>
      <c r="SD33" s="24"/>
      <c r="SE33" s="24"/>
      <c r="SF33" s="24"/>
      <c r="SG33" s="24"/>
      <c r="SH33" s="24"/>
      <c r="SI33" s="24"/>
      <c r="SJ33" s="24"/>
      <c r="SK33" s="24"/>
      <c r="SL33" s="24"/>
      <c r="SM33" s="24"/>
      <c r="SN33" s="24"/>
      <c r="SO33" s="24"/>
      <c r="SP33" s="24"/>
      <c r="SQ33" s="24"/>
      <c r="SR33" s="24"/>
      <c r="SS33" s="24"/>
      <c r="ST33" s="24"/>
      <c r="SU33" s="24"/>
      <c r="SV33" s="24"/>
      <c r="SW33" s="24"/>
      <c r="SX33" s="24"/>
      <c r="SY33" s="24"/>
      <c r="SZ33" s="24"/>
      <c r="TA33" s="24"/>
      <c r="TB33" s="24"/>
      <c r="TC33" s="24"/>
      <c r="TD33" s="24"/>
      <c r="TE33" s="24"/>
      <c r="TF33" s="24"/>
      <c r="TG33" s="24"/>
      <c r="TH33" s="24"/>
      <c r="TI33" s="24"/>
      <c r="TJ33" s="24"/>
      <c r="TK33" s="24"/>
      <c r="TL33" s="24"/>
      <c r="TM33" s="24"/>
      <c r="TN33" s="24"/>
      <c r="TO33" s="24"/>
      <c r="TP33" s="24"/>
      <c r="TQ33" s="24"/>
      <c r="TR33" s="24"/>
      <c r="TS33" s="24"/>
      <c r="TT33" s="24"/>
      <c r="TU33" s="24"/>
      <c r="TV33" s="24"/>
      <c r="TW33" s="24"/>
      <c r="TX33" s="24"/>
    </row>
    <row r="34" spans="1:544" ht="30" customHeight="1" x14ac:dyDescent="0.25">
      <c r="A34" s="15" t="s">
        <v>0</v>
      </c>
      <c r="B34" s="196" t="s">
        <v>95</v>
      </c>
      <c r="C34" s="196"/>
      <c r="D34" s="196"/>
      <c r="E34" s="196" t="s">
        <v>15</v>
      </c>
      <c r="F34" s="196"/>
      <c r="G34" s="196"/>
      <c r="H34" s="187" t="s">
        <v>16</v>
      </c>
      <c r="I34" s="187"/>
      <c r="J34" s="154" t="s">
        <v>32</v>
      </c>
      <c r="K34" s="64" t="s">
        <v>202</v>
      </c>
      <c r="L34" s="64" t="s">
        <v>14</v>
      </c>
      <c r="M34" s="187" t="s">
        <v>37</v>
      </c>
      <c r="N34" s="187"/>
      <c r="O34" s="15" t="s">
        <v>203</v>
      </c>
      <c r="P34" s="17" t="s">
        <v>1</v>
      </c>
      <c r="Q34" s="15" t="s">
        <v>35</v>
      </c>
      <c r="R34" s="64" t="s">
        <v>200</v>
      </c>
      <c r="S34" s="64" t="s">
        <v>205</v>
      </c>
      <c r="T34" s="64" t="s">
        <v>210</v>
      </c>
      <c r="U34" s="57" t="s">
        <v>185</v>
      </c>
      <c r="V34" s="165" t="s">
        <v>40</v>
      </c>
      <c r="W34" s="115"/>
      <c r="X34" s="187" t="s">
        <v>208</v>
      </c>
      <c r="Y34" s="187"/>
      <c r="Z34" s="187" t="s">
        <v>209</v>
      </c>
      <c r="AA34" s="187"/>
      <c r="AB34" s="137" t="s">
        <v>197</v>
      </c>
      <c r="AC34" s="69" t="s">
        <v>206</v>
      </c>
      <c r="AD34" s="137"/>
      <c r="AE34" s="137"/>
      <c r="AL34" s="33"/>
      <c r="AM34" s="4"/>
      <c r="AN34" s="4" t="s">
        <v>114</v>
      </c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7"/>
      <c r="BA34" s="1"/>
      <c r="BB34" s="1"/>
      <c r="BD34" s="1"/>
      <c r="BE34" s="2"/>
      <c r="BF34" s="2"/>
      <c r="BG34" s="6"/>
      <c r="BH34" s="2"/>
      <c r="BI34" s="6"/>
      <c r="BJ34" s="2"/>
    </row>
    <row r="35" spans="1:544" ht="15.75" customHeight="1" x14ac:dyDescent="0.25">
      <c r="A35" s="73" t="s">
        <v>2</v>
      </c>
      <c r="B35" s="194">
        <v>48600</v>
      </c>
      <c r="C35" s="194"/>
      <c r="D35" s="194"/>
      <c r="E35" s="194">
        <v>17500</v>
      </c>
      <c r="F35" s="194"/>
      <c r="G35" s="194"/>
      <c r="H35" s="192">
        <f t="shared" ref="H35:H62" si="5">B35-E35</f>
        <v>31100</v>
      </c>
      <c r="I35" s="192"/>
      <c r="J35" s="160">
        <v>20000</v>
      </c>
      <c r="K35" s="77">
        <f t="shared" ref="K35:K62" si="6">IF(J35&lt;H35,J35,H35)</f>
        <v>20000</v>
      </c>
      <c r="L35" s="107">
        <v>50</v>
      </c>
      <c r="M35" s="190">
        <f t="shared" ref="M35:M62" si="7">IF(H35-J35&lt;1,0,H35-J35)</f>
        <v>11100</v>
      </c>
      <c r="N35" s="190"/>
      <c r="O35" s="108">
        <v>2274</v>
      </c>
      <c r="P35" s="109">
        <f>O35*9</f>
        <v>20466</v>
      </c>
      <c r="Q35" s="77">
        <v>15000</v>
      </c>
      <c r="R35" s="168">
        <f t="shared" ref="R35:R62" si="8">IF(L35="unlimited",1,IF(L35/U35&gt;1,1,L35/U35))</f>
        <v>2.717391304347826E-2</v>
      </c>
      <c r="S35" s="77">
        <v>18</v>
      </c>
      <c r="T35" s="77">
        <v>2</v>
      </c>
      <c r="U35" s="21">
        <v>1840</v>
      </c>
      <c r="V35" s="166">
        <f t="shared" ref="V35:V62" si="9">-M35+P35+Q35</f>
        <v>24366</v>
      </c>
      <c r="W35" s="116"/>
      <c r="X35" s="186"/>
      <c r="Y35" s="186"/>
      <c r="Z35" s="186"/>
      <c r="AA35" s="186"/>
      <c r="AB35" s="106"/>
      <c r="AC35" s="147"/>
      <c r="AD35" s="148"/>
      <c r="AE35" s="147"/>
      <c r="AL35" s="33"/>
      <c r="AM35" s="4"/>
      <c r="AN35" s="70" t="s">
        <v>115</v>
      </c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2"/>
      <c r="BH35" s="2"/>
      <c r="BI35" s="2"/>
      <c r="BJ35" s="2"/>
    </row>
    <row r="36" spans="1:544" ht="15" customHeight="1" x14ac:dyDescent="0.25">
      <c r="A36" s="82" t="s">
        <v>3</v>
      </c>
      <c r="B36" s="195">
        <v>53118</v>
      </c>
      <c r="C36" s="195"/>
      <c r="D36" s="195"/>
      <c r="E36" s="195">
        <v>17500</v>
      </c>
      <c r="F36" s="195"/>
      <c r="G36" s="195"/>
      <c r="H36" s="193">
        <f t="shared" si="5"/>
        <v>35618</v>
      </c>
      <c r="I36" s="193"/>
      <c r="J36" s="161">
        <v>15000</v>
      </c>
      <c r="K36" s="25">
        <f t="shared" si="6"/>
        <v>15000</v>
      </c>
      <c r="L36" s="25" t="s">
        <v>10</v>
      </c>
      <c r="M36" s="191">
        <f t="shared" si="7"/>
        <v>20618</v>
      </c>
      <c r="N36" s="191"/>
      <c r="O36" s="34">
        <v>2076</v>
      </c>
      <c r="P36" s="35">
        <f t="shared" ref="P36:P56" si="10">O36*9</f>
        <v>18684</v>
      </c>
      <c r="Q36" s="25">
        <v>15000</v>
      </c>
      <c r="R36" s="169">
        <f t="shared" si="8"/>
        <v>1</v>
      </c>
      <c r="S36" s="25">
        <v>21</v>
      </c>
      <c r="T36" s="25">
        <v>3</v>
      </c>
      <c r="U36" s="77">
        <v>799</v>
      </c>
      <c r="V36" s="167">
        <f t="shared" si="9"/>
        <v>13066</v>
      </c>
      <c r="W36" s="116"/>
      <c r="X36" s="185"/>
      <c r="Y36" s="185"/>
      <c r="Z36" s="185"/>
      <c r="AA36" s="185"/>
      <c r="AB36" s="69"/>
      <c r="AC36" s="69"/>
      <c r="AD36" s="150"/>
      <c r="AE36" s="149"/>
      <c r="AL36" s="33"/>
      <c r="AM36" s="4"/>
      <c r="AN36" s="4" t="s">
        <v>116</v>
      </c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1"/>
      <c r="BA36" s="1"/>
      <c r="BB36" s="1"/>
      <c r="BC36" s="1"/>
      <c r="BD36" s="1"/>
      <c r="BE36" s="2"/>
      <c r="BF36" s="2"/>
      <c r="BG36" s="2"/>
      <c r="BH36" s="2"/>
      <c r="BI36" s="2"/>
      <c r="BJ36" s="2"/>
    </row>
    <row r="37" spans="1:544" ht="16.5" customHeight="1" x14ac:dyDescent="0.25">
      <c r="A37" s="73" t="s">
        <v>27</v>
      </c>
      <c r="B37" s="194">
        <v>48550</v>
      </c>
      <c r="C37" s="194"/>
      <c r="D37" s="194"/>
      <c r="E37" s="194">
        <v>17500</v>
      </c>
      <c r="F37" s="194"/>
      <c r="G37" s="194"/>
      <c r="H37" s="192">
        <f t="shared" si="5"/>
        <v>31050</v>
      </c>
      <c r="I37" s="192"/>
      <c r="J37" s="160">
        <v>20000</v>
      </c>
      <c r="K37" s="77">
        <f t="shared" si="6"/>
        <v>20000</v>
      </c>
      <c r="L37" s="77">
        <v>30</v>
      </c>
      <c r="M37" s="190">
        <f t="shared" si="7"/>
        <v>11050</v>
      </c>
      <c r="N37" s="190"/>
      <c r="O37" s="108">
        <v>1623</v>
      </c>
      <c r="P37" s="109">
        <f t="shared" si="10"/>
        <v>14607</v>
      </c>
      <c r="Q37" s="77">
        <v>15000</v>
      </c>
      <c r="R37" s="168">
        <f t="shared" si="8"/>
        <v>1.7783046828689981E-2</v>
      </c>
      <c r="S37" s="77">
        <v>21</v>
      </c>
      <c r="T37" s="77">
        <v>3</v>
      </c>
      <c r="U37" s="25">
        <v>1687</v>
      </c>
      <c r="V37" s="166">
        <f t="shared" si="9"/>
        <v>18557</v>
      </c>
      <c r="W37" s="116"/>
      <c r="X37" s="186" t="s">
        <v>243</v>
      </c>
      <c r="Y37" s="186"/>
      <c r="Z37" s="186" t="s">
        <v>244</v>
      </c>
      <c r="AA37" s="186"/>
      <c r="AB37" s="113"/>
      <c r="AC37" s="113"/>
      <c r="AD37" s="148"/>
      <c r="AE37" s="147"/>
      <c r="AL37" s="33"/>
      <c r="AM37" s="3"/>
      <c r="AN37" s="3" t="s">
        <v>117</v>
      </c>
      <c r="AO37" s="3"/>
      <c r="AP37" s="3"/>
      <c r="AU37" s="3"/>
      <c r="AV37" s="3"/>
      <c r="AW37" s="3"/>
      <c r="AX37" s="3"/>
      <c r="AY37" s="3"/>
      <c r="AZ37" s="1"/>
      <c r="BA37" s="1"/>
      <c r="BB37" s="1"/>
      <c r="BC37" s="1"/>
      <c r="BD37" s="1"/>
      <c r="BE37" s="2"/>
      <c r="BF37" s="5"/>
      <c r="BG37" s="5"/>
      <c r="BH37" s="5"/>
      <c r="BI37" s="5"/>
      <c r="BJ37" s="5"/>
    </row>
    <row r="38" spans="1:544" ht="15" customHeight="1" x14ac:dyDescent="0.25">
      <c r="A38" s="82" t="s">
        <v>4</v>
      </c>
      <c r="B38" s="195">
        <v>51495</v>
      </c>
      <c r="C38" s="195"/>
      <c r="D38" s="195"/>
      <c r="E38" s="195">
        <v>17500</v>
      </c>
      <c r="F38" s="195"/>
      <c r="G38" s="195"/>
      <c r="H38" s="193">
        <f t="shared" si="5"/>
        <v>33995</v>
      </c>
      <c r="I38" s="193"/>
      <c r="J38" s="161">
        <v>20000</v>
      </c>
      <c r="K38" s="25">
        <f t="shared" si="6"/>
        <v>20000</v>
      </c>
      <c r="L38" s="111">
        <v>50</v>
      </c>
      <c r="M38" s="191">
        <f t="shared" si="7"/>
        <v>13995</v>
      </c>
      <c r="N38" s="191"/>
      <c r="O38" s="34">
        <v>1566</v>
      </c>
      <c r="P38" s="35">
        <f t="shared" si="10"/>
        <v>14094</v>
      </c>
      <c r="Q38" s="25">
        <v>15000</v>
      </c>
      <c r="R38" s="169">
        <f t="shared" si="8"/>
        <v>3.90625E-2</v>
      </c>
      <c r="S38" s="25">
        <v>22</v>
      </c>
      <c r="T38" s="25">
        <v>3</v>
      </c>
      <c r="U38" s="77">
        <v>1280</v>
      </c>
      <c r="V38" s="167">
        <f t="shared" si="9"/>
        <v>15099</v>
      </c>
      <c r="W38" s="116"/>
      <c r="X38" s="185" t="s">
        <v>241</v>
      </c>
      <c r="Y38" s="185"/>
      <c r="Z38" s="185" t="s">
        <v>242</v>
      </c>
      <c r="AA38" s="185"/>
      <c r="AB38" s="72"/>
      <c r="AC38" s="151"/>
      <c r="AD38" s="151"/>
      <c r="AE38" s="151" t="s">
        <v>151</v>
      </c>
      <c r="AL38" s="33"/>
      <c r="AM38" s="4"/>
      <c r="AN38" s="4" t="s">
        <v>119</v>
      </c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1"/>
      <c r="BA38" s="1"/>
      <c r="BB38" s="1"/>
      <c r="BC38" s="1"/>
      <c r="BD38" s="1"/>
      <c r="BE38" s="2"/>
      <c r="BF38" s="2"/>
      <c r="BG38" s="2"/>
      <c r="BH38" s="2"/>
      <c r="BI38" s="2"/>
      <c r="BJ38" s="2"/>
    </row>
    <row r="39" spans="1:544" ht="15" customHeight="1" x14ac:dyDescent="0.25">
      <c r="A39" s="73" t="s">
        <v>123</v>
      </c>
      <c r="B39" s="194">
        <v>51495</v>
      </c>
      <c r="C39" s="194"/>
      <c r="D39" s="194"/>
      <c r="E39" s="194">
        <v>17500</v>
      </c>
      <c r="F39" s="194"/>
      <c r="G39" s="194"/>
      <c r="H39" s="192">
        <f t="shared" si="5"/>
        <v>33995</v>
      </c>
      <c r="I39" s="192"/>
      <c r="J39" s="160">
        <v>20000</v>
      </c>
      <c r="K39" s="77">
        <f t="shared" si="6"/>
        <v>20000</v>
      </c>
      <c r="L39" s="97">
        <v>50</v>
      </c>
      <c r="M39" s="190">
        <f t="shared" si="7"/>
        <v>13995</v>
      </c>
      <c r="N39" s="190"/>
      <c r="O39" s="108">
        <v>1566</v>
      </c>
      <c r="P39" s="109">
        <f t="shared" ref="P39" si="11">O39*9</f>
        <v>14094</v>
      </c>
      <c r="Q39" s="77">
        <v>15000</v>
      </c>
      <c r="R39" s="168">
        <f t="shared" si="8"/>
        <v>4.553734061930783E-2</v>
      </c>
      <c r="S39" s="77">
        <v>30</v>
      </c>
      <c r="T39" s="77"/>
      <c r="U39" s="25">
        <v>1098</v>
      </c>
      <c r="V39" s="166">
        <f t="shared" si="9"/>
        <v>15099</v>
      </c>
      <c r="W39" s="116"/>
      <c r="X39" s="186"/>
      <c r="Y39" s="186"/>
      <c r="Z39" s="186"/>
      <c r="AA39" s="186"/>
      <c r="AB39" s="110"/>
      <c r="AC39" s="152"/>
      <c r="AD39" s="152"/>
      <c r="AE39" s="152" t="s">
        <v>143</v>
      </c>
      <c r="AL39" s="33"/>
      <c r="AM39" s="4"/>
      <c r="AN39" s="4" t="s">
        <v>165</v>
      </c>
      <c r="AO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2"/>
      <c r="BF39" s="2"/>
      <c r="BG39" s="2"/>
      <c r="BH39" s="2"/>
      <c r="BI39" s="2"/>
      <c r="BJ39" s="2"/>
    </row>
    <row r="40" spans="1:544" ht="15" customHeight="1" x14ac:dyDescent="0.25">
      <c r="A40" s="82" t="s">
        <v>5</v>
      </c>
      <c r="B40" s="195">
        <v>50900</v>
      </c>
      <c r="C40" s="195"/>
      <c r="D40" s="195"/>
      <c r="E40" s="195">
        <v>17500</v>
      </c>
      <c r="F40" s="195"/>
      <c r="G40" s="195"/>
      <c r="H40" s="193">
        <f t="shared" si="5"/>
        <v>33400</v>
      </c>
      <c r="I40" s="193"/>
      <c r="J40" s="161">
        <v>20000</v>
      </c>
      <c r="K40" s="25">
        <f t="shared" si="6"/>
        <v>20000</v>
      </c>
      <c r="L40" s="25">
        <v>9</v>
      </c>
      <c r="M40" s="191">
        <f t="shared" si="7"/>
        <v>13400</v>
      </c>
      <c r="N40" s="191"/>
      <c r="O40" s="34">
        <v>1566</v>
      </c>
      <c r="P40" s="35">
        <f t="shared" si="10"/>
        <v>14094</v>
      </c>
      <c r="Q40" s="25">
        <v>15000</v>
      </c>
      <c r="R40" s="169">
        <f t="shared" si="8"/>
        <v>7.6465590484282074E-3</v>
      </c>
      <c r="S40" s="25">
        <v>21</v>
      </c>
      <c r="T40" s="25">
        <v>3</v>
      </c>
      <c r="U40" s="77">
        <v>1177</v>
      </c>
      <c r="V40" s="167">
        <f t="shared" si="9"/>
        <v>15694</v>
      </c>
      <c r="W40" s="116"/>
      <c r="X40" s="185" t="s">
        <v>239</v>
      </c>
      <c r="Y40" s="185"/>
      <c r="Z40" s="185" t="s">
        <v>240</v>
      </c>
      <c r="AA40" s="185"/>
      <c r="AB40" s="72"/>
      <c r="AC40" s="151"/>
      <c r="AD40" s="151"/>
      <c r="AE40" s="151" t="s">
        <v>152</v>
      </c>
      <c r="AL40" s="33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1"/>
      <c r="BA40" s="1"/>
      <c r="BB40" s="1"/>
      <c r="BC40" s="1"/>
      <c r="BD40" s="1"/>
      <c r="BE40" s="2"/>
      <c r="BF40" s="2"/>
      <c r="BG40" s="2"/>
      <c r="BH40" s="2"/>
      <c r="BI40" s="2"/>
      <c r="BJ40" s="2"/>
    </row>
    <row r="41" spans="1:544" ht="15" customHeight="1" x14ac:dyDescent="0.25">
      <c r="A41" s="73" t="s">
        <v>109</v>
      </c>
      <c r="B41" s="194">
        <v>50900</v>
      </c>
      <c r="C41" s="194"/>
      <c r="D41" s="194"/>
      <c r="E41" s="194">
        <v>17500</v>
      </c>
      <c r="F41" s="194"/>
      <c r="G41" s="194"/>
      <c r="H41" s="192">
        <f t="shared" si="5"/>
        <v>33400</v>
      </c>
      <c r="I41" s="192"/>
      <c r="J41" s="160">
        <v>20000</v>
      </c>
      <c r="K41" s="77">
        <f t="shared" si="6"/>
        <v>20000</v>
      </c>
      <c r="L41" s="77">
        <v>10</v>
      </c>
      <c r="M41" s="190">
        <f t="shared" si="7"/>
        <v>13400</v>
      </c>
      <c r="N41" s="190"/>
      <c r="O41" s="108">
        <v>1566</v>
      </c>
      <c r="P41" s="109">
        <f t="shared" ref="P41" si="12">O41*9</f>
        <v>14094</v>
      </c>
      <c r="Q41" s="77">
        <v>15000</v>
      </c>
      <c r="R41" s="168">
        <f t="shared" si="8"/>
        <v>6.1012812690665044E-3</v>
      </c>
      <c r="S41" s="77">
        <v>30</v>
      </c>
      <c r="T41" s="77"/>
      <c r="U41" s="21">
        <v>1639</v>
      </c>
      <c r="V41" s="166">
        <f t="shared" si="9"/>
        <v>15694</v>
      </c>
      <c r="W41" s="116"/>
      <c r="X41" s="186"/>
      <c r="Y41" s="186"/>
      <c r="Z41" s="186"/>
      <c r="AA41" s="186"/>
      <c r="AB41" s="110"/>
      <c r="AC41" s="152"/>
      <c r="AD41" s="152"/>
      <c r="AE41" s="152" t="s">
        <v>143</v>
      </c>
      <c r="AL41" s="33"/>
      <c r="AM41" s="4"/>
      <c r="AN41" s="4" t="s">
        <v>135</v>
      </c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2"/>
      <c r="BF41" s="2"/>
      <c r="BG41" s="2"/>
      <c r="BH41" s="2"/>
      <c r="BI41" s="2"/>
      <c r="BJ41" s="2"/>
    </row>
    <row r="42" spans="1:544" ht="15" customHeight="1" x14ac:dyDescent="0.25">
      <c r="A42" s="82" t="s">
        <v>25</v>
      </c>
      <c r="B42" s="195">
        <v>49647</v>
      </c>
      <c r="C42" s="195"/>
      <c r="D42" s="195"/>
      <c r="E42" s="195">
        <v>41680</v>
      </c>
      <c r="F42" s="195"/>
      <c r="G42" s="195"/>
      <c r="H42" s="193">
        <f t="shared" si="5"/>
        <v>7967</v>
      </c>
      <c r="I42" s="193"/>
      <c r="J42" s="161">
        <v>20000</v>
      </c>
      <c r="K42" s="25">
        <f t="shared" si="6"/>
        <v>7967</v>
      </c>
      <c r="L42" s="25">
        <v>10</v>
      </c>
      <c r="M42" s="191">
        <f t="shared" si="7"/>
        <v>0</v>
      </c>
      <c r="N42" s="191"/>
      <c r="O42" s="34">
        <v>2133</v>
      </c>
      <c r="P42" s="35">
        <f t="shared" si="10"/>
        <v>19197</v>
      </c>
      <c r="Q42" s="25">
        <v>15000</v>
      </c>
      <c r="R42" s="169">
        <f t="shared" si="8"/>
        <v>2.0120724346076459E-2</v>
      </c>
      <c r="S42" s="25">
        <v>21</v>
      </c>
      <c r="T42" s="25">
        <v>3</v>
      </c>
      <c r="U42" s="77">
        <v>497</v>
      </c>
      <c r="V42" s="167">
        <f t="shared" si="9"/>
        <v>34197</v>
      </c>
      <c r="W42" s="116"/>
      <c r="X42" s="185" t="s">
        <v>237</v>
      </c>
      <c r="Y42" s="185"/>
      <c r="Z42" s="185" t="s">
        <v>238</v>
      </c>
      <c r="AA42" s="185"/>
      <c r="AB42" s="72"/>
      <c r="AC42" s="151"/>
      <c r="AD42" s="151"/>
      <c r="AE42" s="151" t="s">
        <v>153</v>
      </c>
      <c r="AL42" s="33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1"/>
      <c r="BA42" s="1"/>
      <c r="BB42" s="1"/>
      <c r="BC42" s="1"/>
      <c r="BD42" s="1"/>
      <c r="BE42" s="2"/>
      <c r="BF42" s="2"/>
      <c r="BG42" s="2"/>
      <c r="BH42" s="2"/>
      <c r="BI42" s="2"/>
      <c r="BJ42" s="2"/>
    </row>
    <row r="43" spans="1:544" ht="15" customHeight="1" x14ac:dyDescent="0.25">
      <c r="A43" s="73" t="s">
        <v>126</v>
      </c>
      <c r="B43" s="194">
        <v>49647</v>
      </c>
      <c r="C43" s="194"/>
      <c r="D43" s="194"/>
      <c r="E43" s="194">
        <v>41680</v>
      </c>
      <c r="F43" s="194"/>
      <c r="G43" s="194"/>
      <c r="H43" s="192">
        <f t="shared" si="5"/>
        <v>7967</v>
      </c>
      <c r="I43" s="192"/>
      <c r="J43" s="160">
        <v>20000</v>
      </c>
      <c r="K43" s="77">
        <f t="shared" si="6"/>
        <v>7967</v>
      </c>
      <c r="L43" s="77">
        <v>10</v>
      </c>
      <c r="M43" s="190">
        <f t="shared" si="7"/>
        <v>0</v>
      </c>
      <c r="N43" s="190"/>
      <c r="O43" s="108">
        <v>2133</v>
      </c>
      <c r="P43" s="109">
        <f t="shared" ref="P43" si="13">O43*9</f>
        <v>19197</v>
      </c>
      <c r="Q43" s="77">
        <v>15000</v>
      </c>
      <c r="R43" s="168">
        <f t="shared" si="8"/>
        <v>1.277139208173691E-2</v>
      </c>
      <c r="S43" s="77">
        <v>30</v>
      </c>
      <c r="T43" s="77"/>
      <c r="U43" s="25">
        <v>783</v>
      </c>
      <c r="V43" s="166">
        <f t="shared" si="9"/>
        <v>34197</v>
      </c>
      <c r="W43" s="116"/>
      <c r="X43" s="186"/>
      <c r="Y43" s="186"/>
      <c r="Z43" s="186"/>
      <c r="AA43" s="186"/>
      <c r="AB43" s="110"/>
      <c r="AC43" s="152"/>
      <c r="AD43" s="152"/>
      <c r="AE43" s="152" t="s">
        <v>156</v>
      </c>
      <c r="AL43" s="33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2"/>
      <c r="BF43" s="2"/>
      <c r="BG43" s="2"/>
      <c r="BH43" s="2"/>
      <c r="BI43" s="2"/>
      <c r="BJ43" s="2"/>
    </row>
    <row r="44" spans="1:544" ht="17.25" customHeight="1" x14ac:dyDescent="0.25">
      <c r="A44" s="22" t="s">
        <v>6</v>
      </c>
      <c r="B44" s="195">
        <v>50700</v>
      </c>
      <c r="C44" s="195"/>
      <c r="D44" s="195"/>
      <c r="E44" s="195">
        <v>17500</v>
      </c>
      <c r="F44" s="195"/>
      <c r="G44" s="195"/>
      <c r="H44" s="193">
        <f t="shared" si="5"/>
        <v>33200</v>
      </c>
      <c r="I44" s="193"/>
      <c r="J44" s="162">
        <v>99999</v>
      </c>
      <c r="K44" s="21">
        <f t="shared" si="6"/>
        <v>33200</v>
      </c>
      <c r="L44" s="21" t="s">
        <v>10</v>
      </c>
      <c r="M44" s="191">
        <f t="shared" si="7"/>
        <v>0</v>
      </c>
      <c r="N44" s="191"/>
      <c r="O44" s="34">
        <v>1230</v>
      </c>
      <c r="P44" s="35">
        <f t="shared" si="10"/>
        <v>11070</v>
      </c>
      <c r="Q44" s="25">
        <v>15000</v>
      </c>
      <c r="R44" s="169">
        <f t="shared" si="8"/>
        <v>1</v>
      </c>
      <c r="S44" s="25">
        <v>21</v>
      </c>
      <c r="T44" s="25">
        <v>3</v>
      </c>
      <c r="U44" s="77">
        <v>537</v>
      </c>
      <c r="V44" s="167">
        <f t="shared" si="9"/>
        <v>26070</v>
      </c>
      <c r="W44" s="116"/>
      <c r="X44" s="185" t="s">
        <v>235</v>
      </c>
      <c r="Y44" s="185"/>
      <c r="Z44" s="185" t="s">
        <v>236</v>
      </c>
      <c r="AA44" s="185"/>
      <c r="AB44" s="69"/>
      <c r="AC44" s="69"/>
      <c r="AD44" s="150"/>
      <c r="AE44" s="137"/>
      <c r="AL44" s="33"/>
      <c r="AM44" s="4"/>
      <c r="AN44" s="4" t="s">
        <v>120</v>
      </c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1"/>
      <c r="BA44" s="1"/>
      <c r="BB44" s="1"/>
      <c r="BC44" s="1"/>
      <c r="BD44" s="1"/>
      <c r="BE44" s="2"/>
      <c r="BF44" s="2"/>
      <c r="BG44" s="2"/>
      <c r="BH44" s="2"/>
      <c r="BI44" s="2"/>
      <c r="BJ44" s="2"/>
    </row>
    <row r="45" spans="1:544" ht="16.5" customHeight="1" x14ac:dyDescent="0.25">
      <c r="A45" s="73" t="s">
        <v>7</v>
      </c>
      <c r="B45" s="194">
        <v>53208</v>
      </c>
      <c r="C45" s="194"/>
      <c r="D45" s="194"/>
      <c r="E45" s="194">
        <v>17500</v>
      </c>
      <c r="F45" s="194"/>
      <c r="G45" s="194"/>
      <c r="H45" s="192">
        <f t="shared" si="5"/>
        <v>35708</v>
      </c>
      <c r="I45" s="192"/>
      <c r="J45" s="160">
        <v>5000</v>
      </c>
      <c r="K45" s="77">
        <f t="shared" si="6"/>
        <v>5000</v>
      </c>
      <c r="L45" s="77">
        <v>30</v>
      </c>
      <c r="M45" s="190">
        <f t="shared" si="7"/>
        <v>30708</v>
      </c>
      <c r="N45" s="190"/>
      <c r="O45" s="108">
        <v>2754</v>
      </c>
      <c r="P45" s="109">
        <f t="shared" si="10"/>
        <v>24786</v>
      </c>
      <c r="Q45" s="77">
        <v>15000</v>
      </c>
      <c r="R45" s="168">
        <f t="shared" si="8"/>
        <v>2.3237800154918668E-2</v>
      </c>
      <c r="S45" s="77">
        <v>21</v>
      </c>
      <c r="T45" s="77">
        <v>3</v>
      </c>
      <c r="U45" s="25">
        <v>1291</v>
      </c>
      <c r="V45" s="166">
        <f t="shared" si="9"/>
        <v>9078</v>
      </c>
      <c r="W45" s="116"/>
      <c r="X45" s="186" t="s">
        <v>234</v>
      </c>
      <c r="Y45" s="186"/>
      <c r="Z45" s="186" t="s">
        <v>233</v>
      </c>
      <c r="AA45" s="186"/>
      <c r="AB45" s="113"/>
      <c r="AC45" s="113"/>
      <c r="AD45" s="153"/>
      <c r="AE45" s="138"/>
      <c r="AL45" s="33"/>
      <c r="AM45" s="4"/>
      <c r="AN45" s="4" t="s">
        <v>121</v>
      </c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1"/>
      <c r="BA45" s="1"/>
      <c r="BB45" s="1"/>
      <c r="BC45" s="1"/>
      <c r="BD45" s="1"/>
      <c r="BE45" s="1"/>
      <c r="BF45" s="2"/>
      <c r="BG45" s="2"/>
      <c r="BH45" s="2"/>
      <c r="BI45" s="2"/>
      <c r="BJ45" s="2"/>
    </row>
    <row r="46" spans="1:544" ht="15" customHeight="1" x14ac:dyDescent="0.25">
      <c r="A46" s="22" t="s">
        <v>8</v>
      </c>
      <c r="B46" s="195">
        <v>49900</v>
      </c>
      <c r="C46" s="195"/>
      <c r="D46" s="195"/>
      <c r="E46" s="195">
        <v>17500</v>
      </c>
      <c r="F46" s="195"/>
      <c r="G46" s="195"/>
      <c r="H46" s="193">
        <f t="shared" si="5"/>
        <v>32400</v>
      </c>
      <c r="I46" s="193"/>
      <c r="J46" s="161">
        <v>10000</v>
      </c>
      <c r="K46" s="25">
        <f t="shared" si="6"/>
        <v>10000</v>
      </c>
      <c r="L46" s="21">
        <v>50</v>
      </c>
      <c r="M46" s="191">
        <f t="shared" si="7"/>
        <v>22400</v>
      </c>
      <c r="N46" s="191"/>
      <c r="O46" s="34">
        <v>1923</v>
      </c>
      <c r="P46" s="35">
        <f t="shared" si="10"/>
        <v>17307</v>
      </c>
      <c r="Q46" s="25">
        <v>15000</v>
      </c>
      <c r="R46" s="169">
        <f t="shared" si="8"/>
        <v>0.10752688172043011</v>
      </c>
      <c r="S46" s="25">
        <v>21</v>
      </c>
      <c r="T46" s="25"/>
      <c r="U46" s="77">
        <v>465</v>
      </c>
      <c r="V46" s="167">
        <f t="shared" si="9"/>
        <v>9907</v>
      </c>
      <c r="W46" s="116"/>
      <c r="X46" s="185" t="s">
        <v>232</v>
      </c>
      <c r="Y46" s="185"/>
      <c r="Z46" s="185"/>
      <c r="AA46" s="185"/>
      <c r="AB46" s="69"/>
      <c r="AC46" s="69"/>
      <c r="AD46" s="150"/>
      <c r="AE46" s="137"/>
      <c r="AL46" s="33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2"/>
      <c r="BG46" s="2"/>
      <c r="BH46" s="2"/>
      <c r="BI46" s="2"/>
      <c r="BJ46" s="2"/>
    </row>
    <row r="47" spans="1:544" ht="15" customHeight="1" x14ac:dyDescent="0.25">
      <c r="A47" s="73" t="s">
        <v>30</v>
      </c>
      <c r="B47" s="194">
        <v>44400</v>
      </c>
      <c r="C47" s="194"/>
      <c r="D47" s="194"/>
      <c r="E47" s="194">
        <v>17500</v>
      </c>
      <c r="F47" s="194"/>
      <c r="G47" s="194"/>
      <c r="H47" s="192">
        <f t="shared" si="5"/>
        <v>26900</v>
      </c>
      <c r="I47" s="192"/>
      <c r="J47" s="160">
        <v>7000</v>
      </c>
      <c r="K47" s="77">
        <f t="shared" si="6"/>
        <v>7000</v>
      </c>
      <c r="L47" s="107">
        <v>20</v>
      </c>
      <c r="M47" s="190">
        <f t="shared" si="7"/>
        <v>19900</v>
      </c>
      <c r="N47" s="190"/>
      <c r="O47" s="108">
        <v>2754</v>
      </c>
      <c r="P47" s="109">
        <f t="shared" si="10"/>
        <v>24786</v>
      </c>
      <c r="Q47" s="77">
        <v>15000</v>
      </c>
      <c r="R47" s="168">
        <f t="shared" si="8"/>
        <v>2.4783147459727387E-2</v>
      </c>
      <c r="S47" s="77">
        <v>21</v>
      </c>
      <c r="T47" s="77">
        <v>3</v>
      </c>
      <c r="U47" s="25">
        <v>807</v>
      </c>
      <c r="V47" s="166">
        <f t="shared" si="9"/>
        <v>19886</v>
      </c>
      <c r="W47" s="116"/>
      <c r="X47" s="186"/>
      <c r="Y47" s="186"/>
      <c r="Z47" s="186"/>
      <c r="AA47" s="186"/>
      <c r="AB47" s="113"/>
      <c r="AC47" s="113"/>
      <c r="AD47" s="148"/>
      <c r="AE47" s="138"/>
      <c r="AL47" s="33"/>
      <c r="AM47" s="4"/>
      <c r="AN47" s="4" t="s">
        <v>129</v>
      </c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1"/>
      <c r="BA47" s="1"/>
      <c r="BB47" s="1"/>
      <c r="BC47" s="1"/>
      <c r="BF47" s="1"/>
      <c r="BG47" s="1"/>
      <c r="BH47" s="1"/>
      <c r="BI47" s="1"/>
      <c r="BJ47" s="1"/>
    </row>
    <row r="48" spans="1:544" ht="15" customHeight="1" x14ac:dyDescent="0.25">
      <c r="A48" s="82" t="s">
        <v>130</v>
      </c>
      <c r="B48" s="195">
        <v>44400</v>
      </c>
      <c r="C48" s="195"/>
      <c r="D48" s="195"/>
      <c r="E48" s="195">
        <v>17500</v>
      </c>
      <c r="F48" s="195"/>
      <c r="G48" s="195"/>
      <c r="H48" s="193">
        <f t="shared" si="5"/>
        <v>26900</v>
      </c>
      <c r="I48" s="193"/>
      <c r="J48" s="161">
        <v>7000</v>
      </c>
      <c r="K48" s="25">
        <f t="shared" si="6"/>
        <v>7000</v>
      </c>
      <c r="L48" s="146">
        <v>20</v>
      </c>
      <c r="M48" s="191">
        <f t="shared" si="7"/>
        <v>19900</v>
      </c>
      <c r="N48" s="191"/>
      <c r="O48" s="34">
        <v>2754</v>
      </c>
      <c r="P48" s="35">
        <f t="shared" ref="P48" si="14">O48*9</f>
        <v>24786</v>
      </c>
      <c r="Q48" s="25">
        <v>15000</v>
      </c>
      <c r="R48" s="169">
        <f t="shared" si="8"/>
        <v>9.170105456212746E-3</v>
      </c>
      <c r="S48" s="25">
        <v>24</v>
      </c>
      <c r="T48" s="25"/>
      <c r="U48" s="77">
        <v>2181</v>
      </c>
      <c r="V48" s="167">
        <f t="shared" si="9"/>
        <v>19886</v>
      </c>
      <c r="W48" s="116"/>
      <c r="X48" s="185"/>
      <c r="Y48" s="185"/>
      <c r="Z48" s="185"/>
      <c r="AA48" s="185"/>
      <c r="AB48" s="72"/>
      <c r="AC48" s="151"/>
      <c r="AD48" s="151"/>
      <c r="AE48" s="151" t="s">
        <v>157</v>
      </c>
      <c r="AL48" s="33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F48" s="4"/>
      <c r="BG48" s="4"/>
      <c r="BH48" s="4"/>
      <c r="BI48" s="4"/>
      <c r="BJ48" s="4"/>
    </row>
    <row r="49" spans="1:62" ht="15" customHeight="1" x14ac:dyDescent="0.25">
      <c r="A49" s="73" t="s">
        <v>9</v>
      </c>
      <c r="B49" s="194">
        <v>50000</v>
      </c>
      <c r="C49" s="194"/>
      <c r="D49" s="194"/>
      <c r="E49" s="194">
        <v>45000</v>
      </c>
      <c r="F49" s="194"/>
      <c r="G49" s="194"/>
      <c r="H49" s="192">
        <f t="shared" si="5"/>
        <v>5000</v>
      </c>
      <c r="I49" s="192"/>
      <c r="J49" s="160">
        <v>99999</v>
      </c>
      <c r="K49" s="77">
        <f t="shared" si="6"/>
        <v>5000</v>
      </c>
      <c r="L49" s="77" t="s">
        <v>10</v>
      </c>
      <c r="M49" s="190">
        <f t="shared" si="7"/>
        <v>0</v>
      </c>
      <c r="N49" s="190"/>
      <c r="O49" s="108">
        <v>1323</v>
      </c>
      <c r="P49" s="109">
        <f t="shared" si="10"/>
        <v>11907</v>
      </c>
      <c r="Q49" s="77">
        <v>15000</v>
      </c>
      <c r="R49" s="168">
        <f t="shared" si="8"/>
        <v>1</v>
      </c>
      <c r="S49" s="77">
        <v>20</v>
      </c>
      <c r="T49" s="77">
        <v>3</v>
      </c>
      <c r="U49" s="21">
        <v>961</v>
      </c>
      <c r="V49" s="166">
        <f t="shared" si="9"/>
        <v>26907</v>
      </c>
      <c r="W49" s="116"/>
      <c r="X49" s="186" t="s">
        <v>230</v>
      </c>
      <c r="Y49" s="186"/>
      <c r="Z49" s="186" t="s">
        <v>231</v>
      </c>
      <c r="AA49" s="186"/>
      <c r="AB49" s="113"/>
      <c r="AC49" s="113"/>
      <c r="AD49" s="148"/>
      <c r="AE49" s="138"/>
      <c r="AL49" s="33"/>
      <c r="AM49" s="4"/>
      <c r="AN49" s="4" t="s">
        <v>164</v>
      </c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1"/>
      <c r="BA49" s="1"/>
      <c r="BB49" s="1"/>
      <c r="BC49" s="1"/>
      <c r="BF49" s="4"/>
      <c r="BG49" s="4"/>
      <c r="BH49" s="4"/>
      <c r="BI49" s="4"/>
      <c r="BJ49" s="4"/>
    </row>
    <row r="50" spans="1:62" ht="15" customHeight="1" x14ac:dyDescent="0.25">
      <c r="A50" s="54" t="s">
        <v>97</v>
      </c>
      <c r="B50" s="195">
        <v>46500</v>
      </c>
      <c r="C50" s="195"/>
      <c r="D50" s="195"/>
      <c r="E50" s="195">
        <v>42173</v>
      </c>
      <c r="F50" s="195"/>
      <c r="G50" s="195"/>
      <c r="H50" s="193">
        <f t="shared" si="5"/>
        <v>4327</v>
      </c>
      <c r="I50" s="193"/>
      <c r="J50" s="162">
        <v>12000</v>
      </c>
      <c r="K50" s="21">
        <f t="shared" si="6"/>
        <v>4327</v>
      </c>
      <c r="L50" s="53" t="s">
        <v>10</v>
      </c>
      <c r="M50" s="191">
        <f t="shared" si="7"/>
        <v>0</v>
      </c>
      <c r="N50" s="191"/>
      <c r="O50" s="34">
        <v>1365</v>
      </c>
      <c r="P50" s="35">
        <f t="shared" si="10"/>
        <v>12285</v>
      </c>
      <c r="Q50" s="25">
        <v>15000</v>
      </c>
      <c r="R50" s="169">
        <f t="shared" si="8"/>
        <v>1</v>
      </c>
      <c r="S50" s="25">
        <v>21</v>
      </c>
      <c r="T50" s="25"/>
      <c r="U50" s="97">
        <v>649</v>
      </c>
      <c r="V50" s="167">
        <f t="shared" si="9"/>
        <v>27285</v>
      </c>
      <c r="W50" s="116"/>
      <c r="X50" s="185" t="s">
        <v>228</v>
      </c>
      <c r="Y50" s="185"/>
      <c r="Z50" s="185" t="s">
        <v>229</v>
      </c>
      <c r="AA50" s="185"/>
      <c r="AB50" s="69"/>
      <c r="AC50" s="69"/>
      <c r="AD50" s="150"/>
      <c r="AE50" s="137"/>
      <c r="AL50" s="33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F50" s="4"/>
      <c r="BG50" s="4"/>
      <c r="BH50" s="4"/>
      <c r="BI50" s="4"/>
      <c r="BJ50" s="4"/>
    </row>
    <row r="51" spans="1:62" ht="15" customHeight="1" x14ac:dyDescent="0.25">
      <c r="A51" s="89" t="s">
        <v>96</v>
      </c>
      <c r="B51" s="194">
        <v>48927</v>
      </c>
      <c r="C51" s="194"/>
      <c r="D51" s="194"/>
      <c r="E51" s="194">
        <v>40983</v>
      </c>
      <c r="F51" s="194"/>
      <c r="G51" s="194"/>
      <c r="H51" s="192">
        <f t="shared" si="5"/>
        <v>7944</v>
      </c>
      <c r="I51" s="192"/>
      <c r="J51" s="160">
        <v>18000</v>
      </c>
      <c r="K51" s="77">
        <f t="shared" si="6"/>
        <v>7944</v>
      </c>
      <c r="L51" s="107">
        <v>20</v>
      </c>
      <c r="M51" s="190">
        <f t="shared" si="7"/>
        <v>0</v>
      </c>
      <c r="N51" s="190"/>
      <c r="O51" s="108">
        <v>2175</v>
      </c>
      <c r="P51" s="109">
        <f t="shared" si="10"/>
        <v>19575</v>
      </c>
      <c r="Q51" s="77">
        <v>15000</v>
      </c>
      <c r="R51" s="168">
        <f t="shared" si="8"/>
        <v>2.7434842249657063E-2</v>
      </c>
      <c r="S51" s="77">
        <v>21</v>
      </c>
      <c r="T51" s="77">
        <v>3</v>
      </c>
      <c r="U51" s="25">
        <v>729</v>
      </c>
      <c r="V51" s="166">
        <f t="shared" si="9"/>
        <v>34575</v>
      </c>
      <c r="W51" s="116"/>
      <c r="X51" s="186" t="s">
        <v>226</v>
      </c>
      <c r="Y51" s="186"/>
      <c r="Z51" s="186" t="s">
        <v>227</v>
      </c>
      <c r="AA51" s="186"/>
      <c r="AB51" s="113"/>
      <c r="AC51" s="113"/>
      <c r="AD51" s="148"/>
      <c r="AE51" s="138"/>
      <c r="AL51" s="33"/>
      <c r="AM51" s="4"/>
      <c r="AN51" s="4" t="s">
        <v>166</v>
      </c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F51" s="4"/>
      <c r="BG51" s="4"/>
      <c r="BH51" s="4"/>
      <c r="BI51" s="4"/>
      <c r="BJ51" s="4"/>
    </row>
    <row r="52" spans="1:62" ht="15" customHeight="1" x14ac:dyDescent="0.25">
      <c r="A52" s="54" t="s">
        <v>134</v>
      </c>
      <c r="B52" s="195">
        <v>48927</v>
      </c>
      <c r="C52" s="195"/>
      <c r="D52" s="195"/>
      <c r="E52" s="195">
        <v>40983</v>
      </c>
      <c r="F52" s="195"/>
      <c r="G52" s="195"/>
      <c r="H52" s="193">
        <f t="shared" si="5"/>
        <v>7944</v>
      </c>
      <c r="I52" s="193"/>
      <c r="J52" s="162">
        <v>18000</v>
      </c>
      <c r="K52" s="21">
        <f t="shared" si="6"/>
        <v>7944</v>
      </c>
      <c r="L52" s="53">
        <v>20</v>
      </c>
      <c r="M52" s="191">
        <f t="shared" si="7"/>
        <v>0</v>
      </c>
      <c r="N52" s="191"/>
      <c r="O52" s="34">
        <v>2175</v>
      </c>
      <c r="P52" s="35">
        <f t="shared" ref="P52" si="15">O52*9</f>
        <v>19575</v>
      </c>
      <c r="Q52" s="25">
        <v>15000</v>
      </c>
      <c r="R52" s="169">
        <f t="shared" si="8"/>
        <v>2.3923444976076555E-2</v>
      </c>
      <c r="S52" s="25">
        <v>30</v>
      </c>
      <c r="T52" s="25"/>
      <c r="U52" s="77">
        <v>836</v>
      </c>
      <c r="V52" s="167">
        <f t="shared" si="9"/>
        <v>34575</v>
      </c>
      <c r="W52" s="116"/>
      <c r="X52" s="185"/>
      <c r="Y52" s="185"/>
      <c r="Z52" s="185"/>
      <c r="AA52" s="185"/>
      <c r="AB52" s="72"/>
      <c r="AC52" s="151"/>
      <c r="AD52" s="151"/>
      <c r="AE52" s="151" t="s">
        <v>159</v>
      </c>
      <c r="AL52" s="33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F52" s="4"/>
      <c r="BG52" s="4"/>
      <c r="BH52" s="4"/>
      <c r="BI52" s="4"/>
      <c r="BJ52" s="4"/>
    </row>
    <row r="53" spans="1:62" ht="15" customHeight="1" x14ac:dyDescent="0.25">
      <c r="A53" s="89" t="s">
        <v>98</v>
      </c>
      <c r="B53" s="194">
        <v>45128</v>
      </c>
      <c r="C53" s="194"/>
      <c r="D53" s="194"/>
      <c r="E53" s="194">
        <v>30128</v>
      </c>
      <c r="F53" s="194"/>
      <c r="G53" s="194"/>
      <c r="H53" s="192">
        <f t="shared" si="5"/>
        <v>15000</v>
      </c>
      <c r="I53" s="192"/>
      <c r="J53" s="160">
        <v>0</v>
      </c>
      <c r="K53" s="77">
        <f t="shared" si="6"/>
        <v>0</v>
      </c>
      <c r="L53" s="107">
        <v>0</v>
      </c>
      <c r="M53" s="190">
        <f t="shared" si="7"/>
        <v>15000</v>
      </c>
      <c r="N53" s="190"/>
      <c r="O53" s="108">
        <v>1197</v>
      </c>
      <c r="P53" s="109">
        <f t="shared" si="10"/>
        <v>10773</v>
      </c>
      <c r="Q53" s="77">
        <v>15000</v>
      </c>
      <c r="R53" s="168">
        <f t="shared" si="8"/>
        <v>0</v>
      </c>
      <c r="S53" s="77">
        <v>21</v>
      </c>
      <c r="T53" s="77">
        <v>3</v>
      </c>
      <c r="U53" s="21">
        <v>537</v>
      </c>
      <c r="V53" s="166">
        <f t="shared" si="9"/>
        <v>10773</v>
      </c>
      <c r="W53" s="116"/>
      <c r="X53" s="186" t="s">
        <v>224</v>
      </c>
      <c r="Y53" s="186"/>
      <c r="Z53" s="186" t="s">
        <v>225</v>
      </c>
      <c r="AA53" s="186"/>
      <c r="AB53" s="113"/>
      <c r="AC53" s="113"/>
      <c r="AD53" s="148"/>
      <c r="AE53" s="138"/>
      <c r="AL53" s="33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F53" s="4"/>
      <c r="BG53" s="4"/>
      <c r="BH53" s="4"/>
      <c r="BI53" s="4"/>
      <c r="BJ53" s="4"/>
    </row>
    <row r="54" spans="1:62" ht="15" customHeight="1" x14ac:dyDescent="0.25">
      <c r="A54" s="54" t="s">
        <v>99</v>
      </c>
      <c r="B54" s="195">
        <v>49272</v>
      </c>
      <c r="C54" s="195"/>
      <c r="D54" s="195"/>
      <c r="E54" s="195">
        <v>17500</v>
      </c>
      <c r="F54" s="195"/>
      <c r="G54" s="195"/>
      <c r="H54" s="193">
        <f t="shared" si="5"/>
        <v>31772</v>
      </c>
      <c r="I54" s="193"/>
      <c r="J54" s="162">
        <v>99999</v>
      </c>
      <c r="K54" s="21">
        <f t="shared" si="6"/>
        <v>31772</v>
      </c>
      <c r="L54" s="53">
        <v>21</v>
      </c>
      <c r="M54" s="191">
        <f t="shared" si="7"/>
        <v>0</v>
      </c>
      <c r="N54" s="191"/>
      <c r="O54" s="34">
        <v>1167</v>
      </c>
      <c r="P54" s="35">
        <f t="shared" si="10"/>
        <v>10503</v>
      </c>
      <c r="Q54" s="25">
        <v>15000</v>
      </c>
      <c r="R54" s="169">
        <f t="shared" si="8"/>
        <v>3.825136612021858E-2</v>
      </c>
      <c r="S54" s="25">
        <v>21</v>
      </c>
      <c r="T54" s="25">
        <v>3</v>
      </c>
      <c r="U54" s="77">
        <v>549</v>
      </c>
      <c r="V54" s="167">
        <f t="shared" si="9"/>
        <v>25503</v>
      </c>
      <c r="W54" s="116"/>
      <c r="X54" s="185" t="s">
        <v>222</v>
      </c>
      <c r="Y54" s="185"/>
      <c r="Z54" s="185" t="s">
        <v>223</v>
      </c>
      <c r="AA54" s="185"/>
      <c r="AB54" s="69"/>
      <c r="AC54" s="69"/>
      <c r="AD54" s="150"/>
      <c r="AE54" s="137"/>
      <c r="AL54" s="33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F54" s="4"/>
      <c r="BG54" s="4"/>
      <c r="BH54" s="4"/>
      <c r="BI54" s="4"/>
      <c r="BJ54" s="4"/>
    </row>
    <row r="55" spans="1:62" ht="15" customHeight="1" x14ac:dyDescent="0.25">
      <c r="A55" s="89" t="s">
        <v>101</v>
      </c>
      <c r="B55" s="194">
        <v>47960</v>
      </c>
      <c r="C55" s="194"/>
      <c r="D55" s="194"/>
      <c r="E55" s="194">
        <v>17500</v>
      </c>
      <c r="F55" s="194"/>
      <c r="G55" s="194"/>
      <c r="H55" s="192">
        <f t="shared" si="5"/>
        <v>30460</v>
      </c>
      <c r="I55" s="192"/>
      <c r="J55" s="160">
        <v>36000</v>
      </c>
      <c r="K55" s="77">
        <f t="shared" si="6"/>
        <v>30460</v>
      </c>
      <c r="L55" s="77">
        <v>30</v>
      </c>
      <c r="M55" s="190">
        <f t="shared" si="7"/>
        <v>0</v>
      </c>
      <c r="N55" s="190"/>
      <c r="O55" s="108">
        <v>1161</v>
      </c>
      <c r="P55" s="109">
        <f t="shared" si="10"/>
        <v>10449</v>
      </c>
      <c r="Q55" s="77">
        <v>15000</v>
      </c>
      <c r="R55" s="168">
        <f t="shared" si="8"/>
        <v>3.3296337402885685E-2</v>
      </c>
      <c r="S55" s="77">
        <v>22</v>
      </c>
      <c r="T55" s="77"/>
      <c r="U55" s="25">
        <v>901</v>
      </c>
      <c r="V55" s="166">
        <f t="shared" si="9"/>
        <v>25449</v>
      </c>
      <c r="W55" s="116"/>
      <c r="X55" s="186" t="s">
        <v>221</v>
      </c>
      <c r="Y55" s="186"/>
      <c r="Z55" s="186"/>
      <c r="AA55" s="186"/>
      <c r="AB55" s="113"/>
      <c r="AC55" s="113"/>
      <c r="AD55" s="148"/>
      <c r="AE55" s="138"/>
      <c r="AL55" s="33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F55" s="4"/>
      <c r="BG55" s="4"/>
      <c r="BH55" s="4"/>
      <c r="BI55" s="4"/>
      <c r="BJ55" s="4"/>
    </row>
    <row r="56" spans="1:62" ht="15" customHeight="1" x14ac:dyDescent="0.25">
      <c r="A56" s="54" t="s">
        <v>100</v>
      </c>
      <c r="B56" s="195">
        <v>46000</v>
      </c>
      <c r="C56" s="195"/>
      <c r="D56" s="195"/>
      <c r="E56" s="195">
        <v>17500</v>
      </c>
      <c r="F56" s="195"/>
      <c r="G56" s="195"/>
      <c r="H56" s="193">
        <f t="shared" si="5"/>
        <v>28500</v>
      </c>
      <c r="I56" s="193"/>
      <c r="J56" s="162">
        <v>10000</v>
      </c>
      <c r="K56" s="21">
        <f t="shared" si="6"/>
        <v>10000</v>
      </c>
      <c r="L56" s="21">
        <v>15</v>
      </c>
      <c r="M56" s="191">
        <f t="shared" si="7"/>
        <v>18500</v>
      </c>
      <c r="N56" s="191"/>
      <c r="O56" s="34">
        <v>2274</v>
      </c>
      <c r="P56" s="35">
        <f t="shared" si="10"/>
        <v>20466</v>
      </c>
      <c r="Q56" s="25">
        <v>15000</v>
      </c>
      <c r="R56" s="169">
        <f t="shared" si="8"/>
        <v>3.8461538461538464E-2</v>
      </c>
      <c r="S56" s="25">
        <v>21</v>
      </c>
      <c r="T56" s="25"/>
      <c r="U56" s="77">
        <v>390</v>
      </c>
      <c r="V56" s="167">
        <f t="shared" si="9"/>
        <v>16966</v>
      </c>
      <c r="W56" s="116"/>
      <c r="X56" s="185" t="s">
        <v>219</v>
      </c>
      <c r="Y56" s="185"/>
      <c r="Z56" s="185" t="s">
        <v>220</v>
      </c>
      <c r="AA56" s="185"/>
      <c r="AB56" s="69"/>
      <c r="AC56" s="69"/>
      <c r="AD56" s="150"/>
      <c r="AE56" s="137"/>
      <c r="AL56" s="33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F56" s="4"/>
      <c r="BG56" s="4"/>
      <c r="BH56" s="4"/>
      <c r="BI56" s="4"/>
      <c r="BJ56" s="4"/>
    </row>
    <row r="57" spans="1:62" ht="15" customHeight="1" x14ac:dyDescent="0.25">
      <c r="A57" s="54" t="s">
        <v>108</v>
      </c>
      <c r="B57" s="194">
        <v>27826</v>
      </c>
      <c r="C57" s="194"/>
      <c r="D57" s="194"/>
      <c r="E57" s="194">
        <v>17500</v>
      </c>
      <c r="F57" s="194"/>
      <c r="G57" s="194"/>
      <c r="H57" s="192">
        <f t="shared" si="5"/>
        <v>10326</v>
      </c>
      <c r="I57" s="192"/>
      <c r="J57" s="162">
        <v>99999</v>
      </c>
      <c r="K57" s="21">
        <f t="shared" si="6"/>
        <v>10326</v>
      </c>
      <c r="L57" s="21">
        <v>25</v>
      </c>
      <c r="M57" s="190">
        <f t="shared" si="7"/>
        <v>0</v>
      </c>
      <c r="N57" s="190"/>
      <c r="O57" s="34">
        <v>1212</v>
      </c>
      <c r="P57" s="35">
        <f t="shared" ref="P57" si="16">O57*9</f>
        <v>10908</v>
      </c>
      <c r="Q57" s="25">
        <v>15000</v>
      </c>
      <c r="R57" s="169">
        <f t="shared" si="8"/>
        <v>0.12077294685990338</v>
      </c>
      <c r="S57" s="25">
        <v>21</v>
      </c>
      <c r="T57" s="25">
        <v>2</v>
      </c>
      <c r="U57" s="77">
        <v>207</v>
      </c>
      <c r="V57" s="167">
        <f t="shared" si="9"/>
        <v>25908</v>
      </c>
      <c r="W57" s="116"/>
      <c r="X57" s="186" t="s">
        <v>216</v>
      </c>
      <c r="Y57" s="186"/>
      <c r="Z57" s="186" t="s">
        <v>217</v>
      </c>
      <c r="AA57" s="186"/>
      <c r="AB57" s="69"/>
      <c r="AC57" s="69"/>
      <c r="AD57" s="150"/>
      <c r="AE57" s="137"/>
      <c r="AL57" s="33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F57" s="4"/>
      <c r="BG57" s="4"/>
      <c r="BH57" s="4"/>
      <c r="BI57" s="4"/>
      <c r="BJ57" s="4"/>
    </row>
    <row r="58" spans="1:62" ht="15" customHeight="1" x14ac:dyDescent="0.25">
      <c r="A58" s="89" t="s">
        <v>163</v>
      </c>
      <c r="B58" s="195">
        <v>27826</v>
      </c>
      <c r="C58" s="195"/>
      <c r="D58" s="195"/>
      <c r="E58" s="195">
        <v>17500</v>
      </c>
      <c r="F58" s="195"/>
      <c r="G58" s="195"/>
      <c r="H58" s="193">
        <f t="shared" si="5"/>
        <v>10326</v>
      </c>
      <c r="I58" s="193"/>
      <c r="J58" s="160">
        <v>99999</v>
      </c>
      <c r="K58" s="77">
        <f t="shared" si="6"/>
        <v>10326</v>
      </c>
      <c r="L58" s="77">
        <v>25</v>
      </c>
      <c r="M58" s="191">
        <f t="shared" si="7"/>
        <v>0</v>
      </c>
      <c r="N58" s="191"/>
      <c r="O58" s="108">
        <v>1213</v>
      </c>
      <c r="P58" s="109">
        <f t="shared" ref="P58" si="17">O58*9</f>
        <v>10917</v>
      </c>
      <c r="Q58" s="77"/>
      <c r="R58" s="168">
        <f t="shared" si="8"/>
        <v>0.21551724137931033</v>
      </c>
      <c r="S58" s="77">
        <v>12</v>
      </c>
      <c r="T58" s="77"/>
      <c r="U58" s="21">
        <v>116</v>
      </c>
      <c r="V58" s="166">
        <f t="shared" si="9"/>
        <v>10917</v>
      </c>
      <c r="W58" s="116"/>
      <c r="X58" s="185"/>
      <c r="Y58" s="185"/>
      <c r="Z58" s="185"/>
      <c r="AA58" s="185"/>
      <c r="AB58" s="113"/>
      <c r="AC58" s="138"/>
      <c r="AD58" s="138"/>
      <c r="AE58" s="138" t="s">
        <v>180</v>
      </c>
      <c r="AL58" s="33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F58" s="4"/>
      <c r="BG58" s="4"/>
      <c r="BH58" s="4"/>
      <c r="BI58" s="4"/>
      <c r="BJ58" s="4"/>
    </row>
    <row r="59" spans="1:62" ht="15" customHeight="1" x14ac:dyDescent="0.25">
      <c r="A59" s="90" t="s">
        <v>186</v>
      </c>
      <c r="B59" s="194">
        <v>35560</v>
      </c>
      <c r="C59" s="194"/>
      <c r="D59" s="194"/>
      <c r="E59" s="194">
        <v>17500</v>
      </c>
      <c r="F59" s="194"/>
      <c r="G59" s="194"/>
      <c r="H59" s="192">
        <f t="shared" si="5"/>
        <v>18060</v>
      </c>
      <c r="I59" s="192"/>
      <c r="J59" s="161">
        <v>10000</v>
      </c>
      <c r="K59" s="25">
        <f t="shared" si="6"/>
        <v>10000</v>
      </c>
      <c r="L59" s="25">
        <v>30</v>
      </c>
      <c r="M59" s="190">
        <f t="shared" si="7"/>
        <v>8060</v>
      </c>
      <c r="N59" s="190"/>
      <c r="O59" s="34">
        <v>2274</v>
      </c>
      <c r="P59" s="35">
        <f t="shared" ref="P59:P61" si="18">O59*9</f>
        <v>20466</v>
      </c>
      <c r="Q59" s="25"/>
      <c r="R59" s="169">
        <f t="shared" si="8"/>
        <v>0.14423076923076922</v>
      </c>
      <c r="S59" s="25">
        <v>12</v>
      </c>
      <c r="T59" s="25"/>
      <c r="U59" s="77">
        <v>208</v>
      </c>
      <c r="V59" s="166">
        <f t="shared" si="9"/>
        <v>12406</v>
      </c>
      <c r="W59" s="116"/>
      <c r="X59" s="186"/>
      <c r="Y59" s="186"/>
      <c r="Z59" s="186"/>
      <c r="AA59" s="186"/>
      <c r="AB59" s="69"/>
      <c r="AC59" s="137"/>
      <c r="AD59" s="137"/>
      <c r="AE59" s="137" t="s">
        <v>192</v>
      </c>
      <c r="AL59" s="33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F59" s="4"/>
      <c r="BG59" s="4"/>
      <c r="BH59" s="4"/>
      <c r="BI59" s="4"/>
      <c r="BJ59" s="4"/>
    </row>
    <row r="60" spans="1:62" ht="15" customHeight="1" x14ac:dyDescent="0.25">
      <c r="A60" s="89" t="s">
        <v>190</v>
      </c>
      <c r="B60" s="195">
        <v>35560</v>
      </c>
      <c r="C60" s="195"/>
      <c r="D60" s="195"/>
      <c r="E60" s="195">
        <v>17500</v>
      </c>
      <c r="F60" s="195"/>
      <c r="G60" s="195"/>
      <c r="H60" s="193">
        <f t="shared" si="5"/>
        <v>18060</v>
      </c>
      <c r="I60" s="193"/>
      <c r="J60" s="160">
        <v>10000</v>
      </c>
      <c r="K60" s="77">
        <f t="shared" si="6"/>
        <v>10000</v>
      </c>
      <c r="L60" s="77">
        <v>30</v>
      </c>
      <c r="M60" s="191">
        <f t="shared" si="7"/>
        <v>8060</v>
      </c>
      <c r="N60" s="191"/>
      <c r="O60" s="108">
        <v>2274</v>
      </c>
      <c r="P60" s="109">
        <f t="shared" ref="P60" si="19">O60*9</f>
        <v>20466</v>
      </c>
      <c r="Q60" s="77">
        <v>15000</v>
      </c>
      <c r="R60" s="168">
        <f t="shared" si="8"/>
        <v>0.14423076923076922</v>
      </c>
      <c r="S60" s="77">
        <v>18</v>
      </c>
      <c r="T60" s="77"/>
      <c r="U60" s="21">
        <v>208</v>
      </c>
      <c r="V60" s="166">
        <f t="shared" si="9"/>
        <v>27406</v>
      </c>
      <c r="W60" s="116"/>
      <c r="X60" s="185" t="s">
        <v>215</v>
      </c>
      <c r="Y60" s="185"/>
      <c r="Z60" s="185"/>
      <c r="AA60" s="185"/>
      <c r="AB60" s="113"/>
      <c r="AC60" s="138"/>
      <c r="AD60" s="138"/>
      <c r="AE60" s="138"/>
      <c r="AL60" s="33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F60" s="4"/>
      <c r="BG60" s="4"/>
      <c r="BH60" s="4"/>
      <c r="BI60" s="4"/>
      <c r="BJ60" s="4"/>
    </row>
    <row r="61" spans="1:62" ht="15" customHeight="1" x14ac:dyDescent="0.25">
      <c r="A61" s="90" t="s">
        <v>187</v>
      </c>
      <c r="B61" s="194">
        <v>39314</v>
      </c>
      <c r="C61" s="194"/>
      <c r="D61" s="194"/>
      <c r="E61" s="194">
        <v>17500</v>
      </c>
      <c r="F61" s="194"/>
      <c r="G61" s="194"/>
      <c r="H61" s="192">
        <f t="shared" si="5"/>
        <v>21814</v>
      </c>
      <c r="I61" s="192"/>
      <c r="J61" s="161">
        <v>16800</v>
      </c>
      <c r="K61" s="25">
        <f t="shared" si="6"/>
        <v>16800</v>
      </c>
      <c r="L61" s="25">
        <v>21</v>
      </c>
      <c r="M61" s="190">
        <f t="shared" si="7"/>
        <v>5014</v>
      </c>
      <c r="N61" s="190"/>
      <c r="O61" s="34">
        <v>2274</v>
      </c>
      <c r="P61" s="35">
        <f t="shared" si="18"/>
        <v>20466</v>
      </c>
      <c r="Q61" s="25">
        <v>15000</v>
      </c>
      <c r="R61" s="169">
        <f t="shared" si="8"/>
        <v>6.2874251497005984E-2</v>
      </c>
      <c r="S61" s="25">
        <v>17</v>
      </c>
      <c r="T61" s="25">
        <v>3</v>
      </c>
      <c r="U61" s="77">
        <v>334</v>
      </c>
      <c r="V61" s="166">
        <f t="shared" si="9"/>
        <v>30452</v>
      </c>
      <c r="W61" s="116"/>
      <c r="X61" s="186" t="s">
        <v>212</v>
      </c>
      <c r="Y61" s="186"/>
      <c r="Z61" s="186" t="s">
        <v>213</v>
      </c>
      <c r="AA61" s="186"/>
      <c r="AB61" s="69"/>
      <c r="AC61" s="137" t="s">
        <v>214</v>
      </c>
      <c r="AD61" s="137"/>
      <c r="AE61" s="137" t="s">
        <v>188</v>
      </c>
      <c r="AL61" s="33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F61" s="4"/>
      <c r="BG61" s="4"/>
      <c r="BH61" s="4"/>
      <c r="BI61" s="4"/>
      <c r="BJ61" s="4"/>
    </row>
    <row r="62" spans="1:62" ht="15" customHeight="1" x14ac:dyDescent="0.25">
      <c r="A62" s="89" t="s">
        <v>195</v>
      </c>
      <c r="B62" s="194">
        <v>32898</v>
      </c>
      <c r="C62" s="194"/>
      <c r="D62" s="194"/>
      <c r="E62" s="194">
        <v>20074</v>
      </c>
      <c r="F62" s="194"/>
      <c r="G62" s="194"/>
      <c r="H62" s="193">
        <f t="shared" si="5"/>
        <v>12824</v>
      </c>
      <c r="I62" s="193"/>
      <c r="J62" s="160">
        <v>23500</v>
      </c>
      <c r="K62" s="77">
        <f t="shared" si="6"/>
        <v>12824</v>
      </c>
      <c r="L62" s="77">
        <v>340</v>
      </c>
      <c r="M62" s="191">
        <f t="shared" si="7"/>
        <v>0</v>
      </c>
      <c r="N62" s="191"/>
      <c r="O62" s="108">
        <v>1161</v>
      </c>
      <c r="P62" s="109">
        <f t="shared" ref="P62" si="20">O62*9</f>
        <v>10449</v>
      </c>
      <c r="Q62" s="77">
        <v>15000</v>
      </c>
      <c r="R62" s="168">
        <f t="shared" si="8"/>
        <v>1</v>
      </c>
      <c r="S62" s="77">
        <v>21</v>
      </c>
      <c r="T62" s="77">
        <v>3</v>
      </c>
      <c r="U62" s="25">
        <v>191</v>
      </c>
      <c r="V62" s="166">
        <f t="shared" si="9"/>
        <v>25449</v>
      </c>
      <c r="W62" s="116"/>
      <c r="X62" s="185" t="s">
        <v>207</v>
      </c>
      <c r="Y62" s="185"/>
      <c r="Z62" s="185" t="s">
        <v>207</v>
      </c>
      <c r="AA62" s="185"/>
      <c r="AB62" s="113" t="s">
        <v>17</v>
      </c>
      <c r="AC62" s="138"/>
      <c r="AD62" s="138"/>
      <c r="AE62" s="138"/>
      <c r="AL62" s="33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F62" s="4"/>
      <c r="BG62" s="4"/>
      <c r="BH62" s="4"/>
      <c r="BI62" s="4"/>
      <c r="BJ62" s="4"/>
    </row>
    <row r="63" spans="1:62" ht="15" customHeight="1" x14ac:dyDescent="0.25">
      <c r="A63" s="199" t="s">
        <v>41</v>
      </c>
      <c r="B63" s="199"/>
      <c r="C63" s="199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O63" s="199"/>
      <c r="P63" s="199"/>
      <c r="Q63" s="199"/>
      <c r="R63" s="199"/>
      <c r="S63" s="199"/>
      <c r="T63" s="199"/>
      <c r="U63" s="199"/>
      <c r="V63" s="199"/>
      <c r="W63" s="199"/>
      <c r="X63" s="199"/>
      <c r="Y63" s="199"/>
      <c r="Z63" s="199"/>
      <c r="AA63" s="199"/>
      <c r="AB63" s="199"/>
      <c r="AC63" s="199"/>
      <c r="AD63" s="199"/>
      <c r="AE63" s="199"/>
      <c r="AF63" s="199"/>
      <c r="AG63" s="199"/>
      <c r="AH63" s="199"/>
      <c r="AI63" s="199"/>
      <c r="AJ63" s="199"/>
      <c r="AK63" s="199"/>
      <c r="AL63" s="33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1"/>
      <c r="BC63" s="2"/>
      <c r="BD63" s="1"/>
      <c r="BE63" s="2"/>
      <c r="BG63" s="4"/>
      <c r="BH63" s="4"/>
      <c r="BI63" s="4"/>
    </row>
    <row r="64" spans="1:62" x14ac:dyDescent="0.25">
      <c r="A64" s="199"/>
      <c r="B64" s="199"/>
      <c r="C64" s="199"/>
      <c r="D64" s="199"/>
      <c r="E64" s="199"/>
      <c r="F64" s="199"/>
      <c r="G64" s="199"/>
      <c r="H64" s="199"/>
      <c r="I64" s="199"/>
      <c r="J64" s="199"/>
      <c r="K64" s="199"/>
      <c r="L64" s="199"/>
      <c r="M64" s="199"/>
      <c r="N64" s="199"/>
      <c r="O64" s="199"/>
      <c r="P64" s="199"/>
      <c r="Q64" s="199"/>
      <c r="R64" s="199"/>
      <c r="S64" s="199"/>
      <c r="T64" s="199"/>
      <c r="U64" s="199"/>
      <c r="V64" s="199"/>
      <c r="W64" s="199"/>
      <c r="X64" s="199"/>
      <c r="Y64" s="199"/>
      <c r="Z64" s="199"/>
      <c r="AA64" s="199"/>
      <c r="AB64" s="199"/>
      <c r="AC64" s="199"/>
      <c r="AD64" s="199"/>
      <c r="AE64" s="199"/>
      <c r="AF64" s="199"/>
      <c r="AG64" s="199"/>
      <c r="AH64" s="199"/>
      <c r="AI64" s="199"/>
      <c r="AJ64" s="199"/>
      <c r="AK64" s="199"/>
      <c r="AL64" s="33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1"/>
      <c r="BC64" s="2"/>
      <c r="BD64" s="1"/>
      <c r="BE64" s="2"/>
      <c r="BG64" s="4"/>
    </row>
    <row r="65" spans="2:59" x14ac:dyDescent="0.25">
      <c r="C65" s="1"/>
      <c r="D65" s="1"/>
      <c r="E65" s="4"/>
      <c r="F65" s="4"/>
      <c r="G65" s="4"/>
      <c r="H65" s="4"/>
      <c r="I65" s="4"/>
      <c r="J65" s="163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1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1"/>
      <c r="BC65" s="2"/>
      <c r="BD65" s="1"/>
      <c r="BE65" s="2"/>
      <c r="BG65" s="4"/>
    </row>
    <row r="66" spans="2:59" x14ac:dyDescent="0.25">
      <c r="B66" s="55"/>
      <c r="C66" s="1"/>
      <c r="D66" s="1"/>
      <c r="E66" s="4"/>
      <c r="F66" s="4"/>
      <c r="G66" s="4"/>
      <c r="H66" s="4"/>
      <c r="I66" s="4"/>
      <c r="J66" s="163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1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1"/>
      <c r="BC66" s="2"/>
      <c r="BD66" s="1"/>
      <c r="BE66" s="2"/>
      <c r="BG66" s="4"/>
    </row>
    <row r="67" spans="2:59" x14ac:dyDescent="0.25">
      <c r="B67" s="56"/>
      <c r="C67" s="1"/>
      <c r="D67" s="1"/>
      <c r="E67" s="4"/>
      <c r="F67" s="4"/>
      <c r="G67" s="4"/>
      <c r="H67" s="4"/>
      <c r="I67" s="4"/>
      <c r="J67" s="163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198" t="s">
        <v>26</v>
      </c>
      <c r="X67" s="198"/>
      <c r="Y67" s="198"/>
      <c r="Z67" s="198"/>
      <c r="AA67" s="61"/>
      <c r="AB67" s="12"/>
      <c r="AC67" s="12"/>
      <c r="AD67" s="12"/>
      <c r="AE67" s="4"/>
      <c r="AF67" s="4"/>
      <c r="AG67" s="4"/>
      <c r="AH67" s="4"/>
      <c r="AI67" s="4"/>
      <c r="AJ67" s="4"/>
      <c r="AK67" s="4"/>
      <c r="AL67" s="1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1"/>
      <c r="BC67" s="2"/>
      <c r="BD67" s="1"/>
      <c r="BE67" s="2"/>
      <c r="BG67" s="4"/>
    </row>
    <row r="68" spans="2:59" ht="15" customHeight="1" x14ac:dyDescent="0.25">
      <c r="C68" s="1"/>
      <c r="D68" s="197" t="s">
        <v>13</v>
      </c>
      <c r="E68" s="197"/>
      <c r="F68" s="197"/>
      <c r="G68" s="197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7"/>
      <c r="S68" s="197"/>
      <c r="T68" s="197"/>
      <c r="U68" s="197"/>
      <c r="V68" s="197"/>
      <c r="W68" s="197"/>
      <c r="X68" s="197"/>
      <c r="Y68" s="197"/>
      <c r="Z68" s="197"/>
      <c r="AA68" s="197"/>
      <c r="AB68" s="197"/>
      <c r="AC68" s="197"/>
      <c r="AD68" s="197"/>
      <c r="AE68" s="197"/>
      <c r="AF68" s="197"/>
      <c r="AG68" s="197"/>
      <c r="AH68" s="197"/>
      <c r="AI68" s="197"/>
      <c r="AJ68" s="197"/>
      <c r="AK68" s="197"/>
      <c r="AL68" s="197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1"/>
      <c r="BC68" s="2"/>
      <c r="BD68" s="1"/>
      <c r="BE68" s="2"/>
      <c r="BG68" s="4"/>
    </row>
    <row r="69" spans="2:59" x14ac:dyDescent="0.25">
      <c r="C69" s="1"/>
      <c r="D69" s="1"/>
      <c r="E69" s="4"/>
      <c r="F69" s="4"/>
      <c r="G69" s="4"/>
      <c r="H69" s="4"/>
      <c r="I69" s="4"/>
      <c r="J69" s="163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32"/>
      <c r="X69" s="10"/>
      <c r="Y69" s="10"/>
      <c r="Z69" s="3"/>
      <c r="AA69" s="3"/>
      <c r="AB69" s="3"/>
      <c r="AC69" s="3"/>
      <c r="AD69" s="3"/>
      <c r="AE69" s="4"/>
      <c r="AF69" s="4"/>
      <c r="AG69" s="4"/>
      <c r="AH69" s="4"/>
      <c r="AI69" s="4"/>
      <c r="AJ69" s="4"/>
      <c r="AK69" s="4"/>
      <c r="AL69" s="1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1"/>
      <c r="BC69" s="2"/>
      <c r="BD69" s="1"/>
      <c r="BE69" s="2"/>
      <c r="BG69" s="4"/>
    </row>
    <row r="70" spans="2:59" x14ac:dyDescent="0.25">
      <c r="C70" s="1"/>
      <c r="D70" s="1"/>
      <c r="E70" s="4"/>
      <c r="F70" s="4"/>
      <c r="G70" s="4"/>
      <c r="H70" s="4"/>
      <c r="I70" s="4"/>
      <c r="J70" s="163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197" t="s">
        <v>36</v>
      </c>
      <c r="X70" s="197"/>
      <c r="Y70" s="197"/>
      <c r="Z70" s="197"/>
      <c r="AA70" s="60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1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1"/>
      <c r="BC70" s="2"/>
      <c r="BD70" s="1"/>
      <c r="BE70" s="2"/>
      <c r="BG70" s="4"/>
    </row>
    <row r="71" spans="2:59" x14ac:dyDescent="0.25">
      <c r="C71" s="1"/>
      <c r="D71" s="1"/>
      <c r="E71" s="4"/>
      <c r="F71" s="4"/>
      <c r="G71" s="4"/>
      <c r="H71" s="4"/>
      <c r="I71" s="4"/>
      <c r="J71" s="163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1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1"/>
      <c r="BC71" s="2"/>
      <c r="BD71" s="1"/>
      <c r="BE71" s="2"/>
      <c r="BG71" s="4"/>
    </row>
    <row r="72" spans="2:59" x14ac:dyDescent="0.25">
      <c r="C72" s="1"/>
      <c r="D72" s="1"/>
      <c r="E72" s="4"/>
      <c r="F72" s="4"/>
      <c r="G72" s="4"/>
      <c r="H72" s="4"/>
      <c r="I72" s="4"/>
      <c r="J72" s="163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F72" s="4"/>
      <c r="AG72" s="4"/>
      <c r="AH72" s="4"/>
      <c r="AI72" s="4"/>
      <c r="AJ72" s="4"/>
      <c r="AK72" s="4"/>
      <c r="AL72" s="1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1"/>
      <c r="BC72" s="2"/>
      <c r="BD72" s="1"/>
      <c r="BE72" s="2"/>
      <c r="BG72" s="4"/>
    </row>
    <row r="73" spans="2:59" x14ac:dyDescent="0.25">
      <c r="C73" s="1"/>
      <c r="D73" s="1"/>
      <c r="E73" s="4"/>
      <c r="F73" s="4"/>
      <c r="G73" s="4"/>
      <c r="H73" s="4"/>
      <c r="J73" s="163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1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1"/>
      <c r="BC73" s="2"/>
      <c r="BD73" s="1"/>
      <c r="BE73" s="2"/>
    </row>
    <row r="74" spans="2:59" x14ac:dyDescent="0.25">
      <c r="C74" s="1"/>
      <c r="D74" s="1"/>
      <c r="E74" s="4"/>
      <c r="F74" s="4"/>
      <c r="G74" s="4"/>
      <c r="H74" s="4"/>
      <c r="I74" s="4"/>
      <c r="J74" s="163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1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1"/>
      <c r="BC74" s="2"/>
      <c r="BD74" s="1"/>
      <c r="BE74" s="2"/>
    </row>
    <row r="75" spans="2:59" x14ac:dyDescent="0.25">
      <c r="B75" s="71"/>
      <c r="C75" s="1"/>
      <c r="D75" s="1"/>
      <c r="E75" s="4"/>
      <c r="F75" s="4"/>
      <c r="G75" s="4"/>
      <c r="H75" s="4"/>
      <c r="I75" s="4"/>
      <c r="J75" s="163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1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1"/>
      <c r="BC75" s="2"/>
      <c r="BD75" s="1"/>
      <c r="BE75" s="2"/>
    </row>
    <row r="76" spans="2:59" x14ac:dyDescent="0.25">
      <c r="B76" s="71"/>
      <c r="C76" s="1"/>
      <c r="D76" s="1"/>
      <c r="E76" s="4"/>
      <c r="F76" s="4"/>
      <c r="G76" s="4"/>
      <c r="H76" s="4"/>
      <c r="I76" s="4"/>
      <c r="J76" s="163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1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1"/>
      <c r="BC76" s="2"/>
      <c r="BD76" s="1"/>
      <c r="BE76" s="2"/>
    </row>
    <row r="77" spans="2:59" x14ac:dyDescent="0.25">
      <c r="B77" s="71"/>
      <c r="C77" s="1"/>
      <c r="D77" s="1"/>
      <c r="E77" s="4"/>
      <c r="F77" s="4"/>
      <c r="G77" s="4"/>
      <c r="H77" s="4"/>
      <c r="I77" s="4"/>
      <c r="J77" s="163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1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1"/>
      <c r="BC77" s="2"/>
      <c r="BD77" s="1"/>
      <c r="BE77" s="2"/>
    </row>
    <row r="78" spans="2:59" x14ac:dyDescent="0.25">
      <c r="B78" s="71"/>
      <c r="C78" s="1"/>
      <c r="D78" s="1"/>
      <c r="E78" s="4"/>
      <c r="F78" s="4"/>
      <c r="G78" s="4"/>
      <c r="H78" s="4"/>
      <c r="I78" s="4"/>
      <c r="J78" s="163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1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1"/>
      <c r="BC78" s="2"/>
      <c r="BD78" s="1"/>
      <c r="BE78" s="2"/>
    </row>
    <row r="79" spans="2:59" x14ac:dyDescent="0.25">
      <c r="B79" s="71"/>
      <c r="C79" s="1"/>
      <c r="D79" s="1"/>
      <c r="E79" s="4"/>
      <c r="F79" s="4"/>
      <c r="G79" s="4"/>
      <c r="H79" s="4"/>
      <c r="I79" s="4"/>
      <c r="J79" s="163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1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1"/>
      <c r="BC79" s="2"/>
      <c r="BD79" s="1"/>
      <c r="BE79" s="2"/>
    </row>
    <row r="80" spans="2:59" x14ac:dyDescent="0.25">
      <c r="B80" s="71"/>
      <c r="C80" s="1"/>
      <c r="D80" s="1"/>
      <c r="E80" s="4"/>
      <c r="F80" s="4"/>
      <c r="G80" s="4"/>
      <c r="H80" s="4"/>
      <c r="I80" s="4"/>
      <c r="J80" s="163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1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1"/>
      <c r="BC80" s="2"/>
      <c r="BD80" s="1"/>
      <c r="BE80" s="2"/>
    </row>
    <row r="81" spans="2:57" x14ac:dyDescent="0.25"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1"/>
      <c r="BC81" s="2"/>
      <c r="BD81" s="1"/>
      <c r="BE81" s="2"/>
    </row>
    <row r="82" spans="2:57" x14ac:dyDescent="0.25">
      <c r="B82" s="71" t="s">
        <v>167</v>
      </c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1"/>
      <c r="BC82" s="2"/>
      <c r="BD82" s="1"/>
      <c r="BE82" s="2"/>
    </row>
    <row r="85" spans="2:57" ht="15.75" x14ac:dyDescent="0.3">
      <c r="B85" s="114"/>
    </row>
    <row r="86" spans="2:57" ht="15.75" x14ac:dyDescent="0.3">
      <c r="B86" s="114"/>
    </row>
    <row r="87" spans="2:57" ht="15.75" x14ac:dyDescent="0.3">
      <c r="B87" s="114"/>
    </row>
    <row r="88" spans="2:57" ht="15.75" x14ac:dyDescent="0.3">
      <c r="B88" s="114" t="s">
        <v>168</v>
      </c>
    </row>
    <row r="89" spans="2:57" ht="15.75" x14ac:dyDescent="0.3">
      <c r="B89" s="114" t="s">
        <v>169</v>
      </c>
    </row>
    <row r="91" spans="2:57" ht="15.75" x14ac:dyDescent="0.3">
      <c r="B91" s="114"/>
    </row>
    <row r="92" spans="2:57" ht="15.75" x14ac:dyDescent="0.3">
      <c r="B92" s="114" t="s">
        <v>170</v>
      </c>
    </row>
    <row r="93" spans="2:57" ht="15.75" x14ac:dyDescent="0.3">
      <c r="B93" s="114"/>
    </row>
    <row r="94" spans="2:57" ht="15.75" x14ac:dyDescent="0.3">
      <c r="B94" s="114" t="s">
        <v>171</v>
      </c>
    </row>
    <row r="95" spans="2:57" ht="15.75" x14ac:dyDescent="0.3">
      <c r="B95" s="114"/>
    </row>
    <row r="96" spans="2:57" ht="15.75" x14ac:dyDescent="0.3">
      <c r="B96" s="114" t="s">
        <v>172</v>
      </c>
    </row>
    <row r="97" spans="2:2" ht="15.75" x14ac:dyDescent="0.3">
      <c r="B97" s="114"/>
    </row>
    <row r="98" spans="2:2" ht="15.75" x14ac:dyDescent="0.3">
      <c r="B98" s="114" t="s">
        <v>173</v>
      </c>
    </row>
    <row r="99" spans="2:2" ht="15.75" x14ac:dyDescent="0.3">
      <c r="B99" s="114" t="s">
        <v>174</v>
      </c>
    </row>
    <row r="100" spans="2:2" ht="15.75" x14ac:dyDescent="0.3">
      <c r="B100" s="114" t="s">
        <v>175</v>
      </c>
    </row>
    <row r="102" spans="2:2" ht="15.75" x14ac:dyDescent="0.3">
      <c r="B102" s="114" t="s">
        <v>176</v>
      </c>
    </row>
    <row r="103" spans="2:2" ht="15.75" x14ac:dyDescent="0.3">
      <c r="B103" s="114" t="s">
        <v>177</v>
      </c>
    </row>
    <row r="104" spans="2:2" ht="15.75" x14ac:dyDescent="0.3">
      <c r="B104" s="114" t="s">
        <v>178</v>
      </c>
    </row>
    <row r="105" spans="2:2" ht="15.75" x14ac:dyDescent="0.3">
      <c r="B105" s="114" t="s">
        <v>179</v>
      </c>
    </row>
  </sheetData>
  <mergeCells count="236">
    <mergeCell ref="AM19:AQ19"/>
    <mergeCell ref="AM20:AQ20"/>
    <mergeCell ref="AM21:AQ21"/>
    <mergeCell ref="AM22:AQ22"/>
    <mergeCell ref="AM23:AQ23"/>
    <mergeCell ref="AM24:AQ24"/>
    <mergeCell ref="AF20:AJ20"/>
    <mergeCell ref="AF21:AJ21"/>
    <mergeCell ref="AF22:AJ22"/>
    <mergeCell ref="AM11:AQ11"/>
    <mergeCell ref="AM12:AQ12"/>
    <mergeCell ref="AM13:AQ13"/>
    <mergeCell ref="AM14:AQ14"/>
    <mergeCell ref="AM15:AQ15"/>
    <mergeCell ref="AM16:AQ16"/>
    <mergeCell ref="AM17:AQ17"/>
    <mergeCell ref="AM18:AQ18"/>
    <mergeCell ref="AM2:AQ2"/>
    <mergeCell ref="AM3:AQ3"/>
    <mergeCell ref="AM4:AQ4"/>
    <mergeCell ref="AM5:AQ5"/>
    <mergeCell ref="AM6:AQ6"/>
    <mergeCell ref="AM7:AQ7"/>
    <mergeCell ref="AM8:AQ8"/>
    <mergeCell ref="AM9:AQ9"/>
    <mergeCell ref="AM10:AQ10"/>
    <mergeCell ref="AF6:AJ6"/>
    <mergeCell ref="AF8:AJ8"/>
    <mergeCell ref="AF10:AJ10"/>
    <mergeCell ref="AF15:AJ15"/>
    <mergeCell ref="AF19:AJ19"/>
    <mergeCell ref="D32:E32"/>
    <mergeCell ref="AF23:AJ23"/>
    <mergeCell ref="AF24:AJ24"/>
    <mergeCell ref="AF18:AJ18"/>
    <mergeCell ref="A30:V31"/>
    <mergeCell ref="B32:C32"/>
    <mergeCell ref="H32:I32"/>
    <mergeCell ref="F32:G32"/>
    <mergeCell ref="W70:Z70"/>
    <mergeCell ref="W67:Z67"/>
    <mergeCell ref="A63:AK64"/>
    <mergeCell ref="D68:AL68"/>
    <mergeCell ref="AF1:AJ1"/>
    <mergeCell ref="AF2:AJ2"/>
    <mergeCell ref="AF3:AJ3"/>
    <mergeCell ref="AF4:AJ4"/>
    <mergeCell ref="AF5:AJ5"/>
    <mergeCell ref="AF7:AJ7"/>
    <mergeCell ref="AF16:AJ16"/>
    <mergeCell ref="X30:AK31"/>
    <mergeCell ref="AF9:AJ9"/>
    <mergeCell ref="AF11:AJ11"/>
    <mergeCell ref="AF12:AJ12"/>
    <mergeCell ref="AF13:AJ13"/>
    <mergeCell ref="AF14:AJ14"/>
    <mergeCell ref="AF17:AJ17"/>
    <mergeCell ref="M52:N52"/>
    <mergeCell ref="M53:N53"/>
    <mergeCell ref="M54:N54"/>
    <mergeCell ref="M55:N55"/>
    <mergeCell ref="M56:N56"/>
    <mergeCell ref="X49:Y49"/>
    <mergeCell ref="B50:D50"/>
    <mergeCell ref="B51:D51"/>
    <mergeCell ref="B52:D52"/>
    <mergeCell ref="B53:D5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43:D43"/>
    <mergeCell ref="B44:D44"/>
    <mergeCell ref="B59:D59"/>
    <mergeCell ref="B60:D60"/>
    <mergeCell ref="B61:D61"/>
    <mergeCell ref="E34:G34"/>
    <mergeCell ref="E35:G35"/>
    <mergeCell ref="E36:G36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46:G46"/>
    <mergeCell ref="E47:G47"/>
    <mergeCell ref="E48:G48"/>
    <mergeCell ref="E49:G49"/>
    <mergeCell ref="B45:D45"/>
    <mergeCell ref="B46:D46"/>
    <mergeCell ref="B47:D47"/>
    <mergeCell ref="B48:D48"/>
    <mergeCell ref="B49:D49"/>
    <mergeCell ref="E51:G51"/>
    <mergeCell ref="E52:G52"/>
    <mergeCell ref="E53:G53"/>
    <mergeCell ref="E54:G54"/>
    <mergeCell ref="E55:G55"/>
    <mergeCell ref="E56:G56"/>
    <mergeCell ref="E57:G57"/>
    <mergeCell ref="E58:G58"/>
    <mergeCell ref="B54:D54"/>
    <mergeCell ref="B55:D55"/>
    <mergeCell ref="B56:D56"/>
    <mergeCell ref="B57:D57"/>
    <mergeCell ref="B58:D58"/>
    <mergeCell ref="E59:G59"/>
    <mergeCell ref="E60:G60"/>
    <mergeCell ref="E61:G61"/>
    <mergeCell ref="B62:D62"/>
    <mergeCell ref="E62:G62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E50:G50"/>
    <mergeCell ref="M50:N50"/>
    <mergeCell ref="M51:N51"/>
    <mergeCell ref="H61:I61"/>
    <mergeCell ref="H62:I62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X47:Y47"/>
    <mergeCell ref="X48:Y48"/>
    <mergeCell ref="M57:N57"/>
    <mergeCell ref="M58:N58"/>
    <mergeCell ref="M59:N59"/>
    <mergeCell ref="M60:N60"/>
    <mergeCell ref="M61:N61"/>
    <mergeCell ref="M62:N62"/>
    <mergeCell ref="M34:N34"/>
    <mergeCell ref="M35:N35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47:N47"/>
    <mergeCell ref="M48:N48"/>
    <mergeCell ref="M49:N49"/>
    <mergeCell ref="X38:Y38"/>
    <mergeCell ref="X39:Y39"/>
    <mergeCell ref="X40:Y40"/>
    <mergeCell ref="X41:Y41"/>
    <mergeCell ref="X42:Y42"/>
    <mergeCell ref="X43:Y43"/>
    <mergeCell ref="X44:Y44"/>
    <mergeCell ref="X45:Y45"/>
    <mergeCell ref="X46:Y46"/>
    <mergeCell ref="AF25:AJ25"/>
    <mergeCell ref="AF26:AJ26"/>
    <mergeCell ref="AF27:AJ27"/>
    <mergeCell ref="AF28:AJ28"/>
    <mergeCell ref="AF29:AJ29"/>
    <mergeCell ref="X34:Y34"/>
    <mergeCell ref="X35:Y35"/>
    <mergeCell ref="X36:Y36"/>
    <mergeCell ref="X37:Y37"/>
    <mergeCell ref="X50:Y50"/>
    <mergeCell ref="X51:Y51"/>
    <mergeCell ref="X52:Y52"/>
    <mergeCell ref="X53:Y53"/>
    <mergeCell ref="X54:Y54"/>
    <mergeCell ref="X55:Y55"/>
    <mergeCell ref="X56:Y56"/>
    <mergeCell ref="X57:Y57"/>
    <mergeCell ref="X58:Y58"/>
    <mergeCell ref="X59:Y59"/>
    <mergeCell ref="X60:Y60"/>
    <mergeCell ref="X61:Y61"/>
    <mergeCell ref="X62:Y62"/>
    <mergeCell ref="Z34:AA34"/>
    <mergeCell ref="Z35:AA35"/>
    <mergeCell ref="Z36:AA36"/>
    <mergeCell ref="Z37:AA37"/>
    <mergeCell ref="Z38:AA38"/>
    <mergeCell ref="Z39:AA39"/>
    <mergeCell ref="Z40:AA40"/>
    <mergeCell ref="Z41:AA41"/>
    <mergeCell ref="Z42:AA42"/>
    <mergeCell ref="Z43:AA43"/>
    <mergeCell ref="Z44:AA44"/>
    <mergeCell ref="Z45:AA45"/>
    <mergeCell ref="Z46:AA46"/>
    <mergeCell ref="Z47:AA47"/>
    <mergeCell ref="Z48:AA48"/>
    <mergeCell ref="Z49:AA49"/>
    <mergeCell ref="Z50:AA50"/>
    <mergeCell ref="Z51:AA51"/>
    <mergeCell ref="Z52:AA52"/>
    <mergeCell ref="Z53:AA53"/>
    <mergeCell ref="Z54:AA54"/>
    <mergeCell ref="Z55:AA55"/>
    <mergeCell ref="Z56:AA56"/>
    <mergeCell ref="Z57:AA57"/>
    <mergeCell ref="Z58:AA58"/>
    <mergeCell ref="Z59:AA59"/>
    <mergeCell ref="Z60:AA60"/>
    <mergeCell ref="Z61:AA61"/>
    <mergeCell ref="Z62:AA62"/>
  </mergeCells>
  <conditionalFormatting sqref="X2:AC29">
    <cfRule type="timePeriod" dxfId="3" priority="3" timePeriod="nextMonth">
      <formula>AND(MONTH(X2)=MONTH(EDATE(TODAY(),0+1)),YEAR(X2)=YEAR(EDATE(TODAY(),0+1)))</formula>
    </cfRule>
    <cfRule type="timePeriod" dxfId="2" priority="4" timePeriod="nextWeek">
      <formula>AND(ROUNDDOWN(X2,0)-TODAY()&gt;(7-WEEKDAY(TODAY())),ROUNDDOWN(X2,0)-TODAY()&lt;(15-WEEKDAY(TODAY())))</formula>
    </cfRule>
    <cfRule type="timePeriod" dxfId="1" priority="5" timePeriod="thisMonth">
      <formula>AND(MONTH(X2)=MONTH(TODAY()),YEAR(X2)=YEAR(TODAY()))</formula>
    </cfRule>
    <cfRule type="timePeriod" dxfId="0" priority="6" timePeriod="thisWeek">
      <formula>AND(TODAY()-ROUNDDOWN(X2,0)&lt;=WEEKDAY(TODAY())-1,ROUNDDOWN(X2,0)-TODAY()&lt;=7-WEEKDAY(TODAY()))</formula>
    </cfRule>
  </conditionalFormatting>
  <conditionalFormatting sqref="S2:S29">
    <cfRule type="iconSet" priority="13">
      <iconSet>
        <cfvo type="percent" val="0"/>
        <cfvo type="num" val="-0.02"/>
        <cfvo type="num" val="0.02"/>
      </iconSet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3" id="{71AA124E-1136-4512-A377-102C650AA603}">
            <x14:iconSet iconSet="3ArrowsGray" custom="1">
              <x14:cfvo type="percent">
                <xm:f>0</xm:f>
              </x14:cfvo>
              <x14:cfvo type="num">
                <xm:f>0</xm:f>
              </x14:cfvo>
              <x14:cfvo type="percent">
                <xm:f>80</xm:f>
              </x14:cfvo>
              <x14:cfIcon iconSet="NoIcons" iconId="0"/>
              <x14:cfIcon iconSet="NoIcons" iconId="0"/>
              <x14:cfIcon iconSet="3ArrowsGray" iconId="1"/>
            </x14:iconSet>
          </x14:cfRule>
          <xm:sqref>V2:V29</xm:sqref>
        </x14:conditionalFormatting>
        <x14:conditionalFormatting xmlns:xm="http://schemas.microsoft.com/office/excel/2006/main">
          <x14:cfRule type="iconSet" priority="25" id="{E9AE1372-247F-478F-B743-8866D3C277D9}">
            <x14:iconSet custom="1">
              <x14:cfvo type="percent">
                <xm:f>0</xm:f>
              </x14:cfvo>
              <x14:cfvo type="num">
                <xm:f>300</xm:f>
              </x14:cfvo>
              <x14:cfvo type="num">
                <xm:f>1000</xm:f>
              </x14:cfvo>
              <x14:cfIcon iconSet="NoIcons" iconId="0"/>
              <x14:cfIcon iconSet="3TrafficLights1" iconId="1"/>
              <x14:cfIcon iconSet="3TrafficLights1" iconId="0"/>
            </x14:iconSet>
          </x14:cfRule>
          <xm:sqref>U2:U29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1"/>
  <sheetViews>
    <sheetView workbookViewId="0">
      <selection activeCell="E38" sqref="E38"/>
    </sheetView>
  </sheetViews>
  <sheetFormatPr defaultRowHeight="15" x14ac:dyDescent="0.25"/>
  <cols>
    <col min="2" max="2" width="12.85546875" customWidth="1"/>
    <col min="3" max="3" width="14.140625" customWidth="1"/>
    <col min="4" max="4" width="10.42578125" customWidth="1"/>
    <col min="5" max="5" width="10.28515625" customWidth="1"/>
    <col min="6" max="6" width="8.140625" customWidth="1"/>
    <col min="8" max="8" width="17.5703125" customWidth="1"/>
    <col min="9" max="9" width="20.140625" customWidth="1"/>
    <col min="10" max="10" width="11" customWidth="1"/>
    <col min="11" max="11" width="10.5703125" customWidth="1"/>
  </cols>
  <sheetData>
    <row r="1" spans="1:22" x14ac:dyDescent="0.25">
      <c r="A1" s="199" t="s">
        <v>50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</row>
    <row r="2" spans="1:22" x14ac:dyDescent="0.25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</row>
    <row r="3" spans="1:22" ht="21" x14ac:dyDescent="0.35">
      <c r="A3" s="41" t="s">
        <v>44</v>
      </c>
      <c r="B3" s="42"/>
      <c r="C3" s="42"/>
      <c r="D3" s="39" t="s">
        <v>46</v>
      </c>
      <c r="E3" s="39" t="s">
        <v>46</v>
      </c>
      <c r="G3" s="41" t="s">
        <v>93</v>
      </c>
      <c r="H3" s="42"/>
      <c r="I3" s="42"/>
      <c r="J3" s="39" t="s">
        <v>46</v>
      </c>
      <c r="K3" s="39" t="s">
        <v>46</v>
      </c>
    </row>
    <row r="4" spans="1:22" x14ac:dyDescent="0.25">
      <c r="A4" s="8" t="s">
        <v>45</v>
      </c>
      <c r="B4" s="39" t="s">
        <v>42</v>
      </c>
      <c r="C4" s="39" t="s">
        <v>43</v>
      </c>
      <c r="D4" s="50" t="s">
        <v>47</v>
      </c>
      <c r="E4" s="50" t="s">
        <v>48</v>
      </c>
      <c r="G4" s="8" t="s">
        <v>45</v>
      </c>
      <c r="H4" s="39" t="s">
        <v>42</v>
      </c>
      <c r="I4" s="39" t="s">
        <v>43</v>
      </c>
      <c r="J4" s="50" t="s">
        <v>47</v>
      </c>
      <c r="K4" s="50" t="s">
        <v>48</v>
      </c>
      <c r="O4" t="s">
        <v>53</v>
      </c>
    </row>
    <row r="5" spans="1:22" x14ac:dyDescent="0.25">
      <c r="A5" s="39">
        <v>2012</v>
      </c>
      <c r="B5" s="51">
        <v>40431</v>
      </c>
      <c r="C5" s="51">
        <v>40533</v>
      </c>
      <c r="D5">
        <f>(20+30+30+21)</f>
        <v>101</v>
      </c>
      <c r="E5" s="209">
        <f>20+(30*7)+19</f>
        <v>249</v>
      </c>
      <c r="G5" s="39">
        <v>2012</v>
      </c>
      <c r="H5" s="51">
        <v>40430</v>
      </c>
      <c r="I5" s="51">
        <v>40534</v>
      </c>
      <c r="J5">
        <f>(21+30+30+22)</f>
        <v>103</v>
      </c>
      <c r="K5" s="209">
        <f>21+(30*7)+11</f>
        <v>242</v>
      </c>
      <c r="O5" s="45"/>
      <c r="P5" s="46" t="s">
        <v>54</v>
      </c>
    </row>
    <row r="6" spans="1:22" x14ac:dyDescent="0.25">
      <c r="A6" s="39">
        <v>2013</v>
      </c>
      <c r="B6" s="51">
        <v>40203</v>
      </c>
      <c r="C6" s="51">
        <v>40317</v>
      </c>
      <c r="D6">
        <f xml:space="preserve"> 5+30+30+30+19</f>
        <v>114</v>
      </c>
      <c r="E6" s="209"/>
      <c r="G6" s="39">
        <v>2013</v>
      </c>
      <c r="H6" s="51">
        <v>40189</v>
      </c>
      <c r="I6" s="51">
        <v>40309</v>
      </c>
      <c r="J6">
        <f xml:space="preserve"> 19+30+30+30+11</f>
        <v>120</v>
      </c>
      <c r="K6" s="209"/>
      <c r="P6" s="46" t="s">
        <v>55</v>
      </c>
    </row>
    <row r="7" spans="1:22" x14ac:dyDescent="0.25">
      <c r="A7" s="39"/>
      <c r="B7" s="51">
        <v>40423</v>
      </c>
      <c r="C7" s="51">
        <v>40533</v>
      </c>
      <c r="D7">
        <f>(28+30+30+21)</f>
        <v>109</v>
      </c>
      <c r="E7" s="209">
        <f>28+(30*7)+5</f>
        <v>243</v>
      </c>
      <c r="G7" s="39"/>
      <c r="H7" s="51">
        <v>40430</v>
      </c>
      <c r="I7" s="51">
        <v>40534</v>
      </c>
      <c r="J7">
        <f>(21+30+30+22)</f>
        <v>103</v>
      </c>
      <c r="K7" s="209">
        <f>21+(30*7)+11</f>
        <v>242</v>
      </c>
      <c r="P7" s="46" t="s">
        <v>56</v>
      </c>
    </row>
    <row r="8" spans="1:22" x14ac:dyDescent="0.25">
      <c r="A8" s="39">
        <v>2014</v>
      </c>
      <c r="B8" s="51">
        <v>40203</v>
      </c>
      <c r="C8" s="51">
        <v>40303</v>
      </c>
      <c r="D8">
        <f xml:space="preserve"> 5+30+30+30+5</f>
        <v>100</v>
      </c>
      <c r="E8" s="209"/>
      <c r="G8" s="39">
        <v>2014</v>
      </c>
      <c r="H8" s="51">
        <v>40191</v>
      </c>
      <c r="I8" s="51">
        <v>40309</v>
      </c>
      <c r="J8">
        <f xml:space="preserve"> 17+30+30+30+11</f>
        <v>118</v>
      </c>
      <c r="K8" s="209"/>
    </row>
    <row r="9" spans="1:22" x14ac:dyDescent="0.25">
      <c r="O9" t="s">
        <v>57</v>
      </c>
    </row>
    <row r="10" spans="1:22" ht="18.75" x14ac:dyDescent="0.3">
      <c r="C10" s="43" t="s">
        <v>52</v>
      </c>
      <c r="D10" s="44">
        <f>SUM(D5:D8)</f>
        <v>424</v>
      </c>
      <c r="E10" s="44">
        <f>SUM(E5:E8)</f>
        <v>492</v>
      </c>
      <c r="I10" s="43" t="s">
        <v>52</v>
      </c>
      <c r="J10" s="44">
        <f>SUM(J5:J8)</f>
        <v>444</v>
      </c>
      <c r="K10" s="44">
        <f>SUM(K5:K8)</f>
        <v>484</v>
      </c>
      <c r="P10" s="46" t="s">
        <v>58</v>
      </c>
    </row>
    <row r="11" spans="1:22" ht="18.75" x14ac:dyDescent="0.3">
      <c r="C11" s="43" t="s">
        <v>51</v>
      </c>
      <c r="D11" s="44">
        <f>D10/30</f>
        <v>14.133333333333333</v>
      </c>
      <c r="E11" s="44">
        <f>E10/30</f>
        <v>16.399999999999999</v>
      </c>
      <c r="I11" s="43" t="s">
        <v>51</v>
      </c>
      <c r="J11" s="44">
        <f>J10/30</f>
        <v>14.8</v>
      </c>
      <c r="K11" s="44">
        <f>K10/30</f>
        <v>16.133333333333333</v>
      </c>
      <c r="P11" t="s">
        <v>59</v>
      </c>
    </row>
    <row r="12" spans="1:22" x14ac:dyDescent="0.25">
      <c r="P12" s="46" t="s">
        <v>60</v>
      </c>
    </row>
    <row r="13" spans="1:22" x14ac:dyDescent="0.25">
      <c r="P13" s="46" t="s">
        <v>66</v>
      </c>
    </row>
    <row r="14" spans="1:22" ht="21" x14ac:dyDescent="0.35">
      <c r="A14" s="41" t="s">
        <v>49</v>
      </c>
      <c r="B14" s="42"/>
      <c r="C14" s="42"/>
      <c r="D14" s="39" t="s">
        <v>46</v>
      </c>
      <c r="E14" s="39" t="s">
        <v>46</v>
      </c>
      <c r="G14" s="41" t="s">
        <v>94</v>
      </c>
      <c r="H14" s="42"/>
      <c r="I14" s="42"/>
      <c r="J14" s="39" t="s">
        <v>46</v>
      </c>
      <c r="K14" s="39" t="s">
        <v>46</v>
      </c>
      <c r="O14" s="9" t="s">
        <v>45</v>
      </c>
      <c r="P14" t="s">
        <v>42</v>
      </c>
      <c r="Q14" t="s">
        <v>43</v>
      </c>
      <c r="R14" s="40" t="s">
        <v>47</v>
      </c>
    </row>
    <row r="15" spans="1:22" x14ac:dyDescent="0.25">
      <c r="A15" s="8" t="s">
        <v>45</v>
      </c>
      <c r="B15" s="39" t="s">
        <v>42</v>
      </c>
      <c r="C15" s="39" t="s">
        <v>43</v>
      </c>
      <c r="D15" s="50" t="s">
        <v>47</v>
      </c>
      <c r="E15" s="50" t="s">
        <v>48</v>
      </c>
      <c r="G15" s="8" t="s">
        <v>45</v>
      </c>
      <c r="H15" s="39" t="s">
        <v>42</v>
      </c>
      <c r="I15" s="39" t="s">
        <v>43</v>
      </c>
      <c r="J15" s="50" t="s">
        <v>47</v>
      </c>
      <c r="K15" s="50" t="s">
        <v>48</v>
      </c>
      <c r="O15">
        <v>2012</v>
      </c>
      <c r="P15" s="38">
        <v>40431</v>
      </c>
      <c r="Q15" s="38">
        <v>40533</v>
      </c>
    </row>
    <row r="16" spans="1:22" x14ac:dyDescent="0.25">
      <c r="A16" s="39">
        <v>2012</v>
      </c>
      <c r="B16" s="51">
        <v>40435</v>
      </c>
      <c r="C16" s="51">
        <v>40523</v>
      </c>
      <c r="D16">
        <f>(16+30+30+11)</f>
        <v>87</v>
      </c>
      <c r="E16" s="209">
        <f>16+(8*30)+9</f>
        <v>265</v>
      </c>
      <c r="G16" s="39">
        <v>2012</v>
      </c>
      <c r="H16" s="51">
        <v>40428</v>
      </c>
      <c r="I16" s="51">
        <v>40535</v>
      </c>
      <c r="J16">
        <f>(23+30+30+23)</f>
        <v>106</v>
      </c>
      <c r="K16" s="209">
        <f>23+(30*7)+11</f>
        <v>244</v>
      </c>
      <c r="P16" s="46" t="s">
        <v>61</v>
      </c>
    </row>
    <row r="17" spans="1:18" x14ac:dyDescent="0.25">
      <c r="A17" s="39">
        <v>2013</v>
      </c>
      <c r="B17" s="51">
        <v>40182</v>
      </c>
      <c r="C17" s="51">
        <v>40256</v>
      </c>
      <c r="D17">
        <f>(26+30+19)</f>
        <v>75</v>
      </c>
      <c r="E17" s="209"/>
      <c r="G17" s="39">
        <v>2013</v>
      </c>
      <c r="H17" s="51">
        <v>40203</v>
      </c>
      <c r="I17" s="51">
        <v>40309</v>
      </c>
      <c r="J17">
        <f xml:space="preserve"> 5+30+30+30+11</f>
        <v>106</v>
      </c>
      <c r="K17" s="209"/>
      <c r="P17" s="46" t="s">
        <v>62</v>
      </c>
    </row>
    <row r="18" spans="1:18" x14ac:dyDescent="0.25">
      <c r="A18" s="39"/>
      <c r="B18" s="51">
        <v>40266</v>
      </c>
      <c r="C18" s="51">
        <v>40338</v>
      </c>
      <c r="D18">
        <f xml:space="preserve"> 1+30+30+9</f>
        <v>70</v>
      </c>
      <c r="E18" s="209"/>
      <c r="G18" s="39"/>
      <c r="H18" s="51">
        <v>40428</v>
      </c>
      <c r="I18" s="51">
        <v>40535</v>
      </c>
      <c r="J18">
        <f>(23+30+30+23)</f>
        <v>106</v>
      </c>
      <c r="K18" s="209">
        <f>23+(30*7)+11</f>
        <v>244</v>
      </c>
      <c r="P18" s="46" t="s">
        <v>63</v>
      </c>
    </row>
    <row r="19" spans="1:18" x14ac:dyDescent="0.25">
      <c r="A19" s="39"/>
      <c r="B19" s="51">
        <v>40442</v>
      </c>
      <c r="C19" s="51">
        <v>40523</v>
      </c>
      <c r="D19">
        <f>(9+30+30+11)</f>
        <v>80</v>
      </c>
      <c r="E19" s="209">
        <f>9+(8*30)+9</f>
        <v>258</v>
      </c>
      <c r="G19" s="39">
        <v>2014</v>
      </c>
      <c r="H19" s="51">
        <v>40203</v>
      </c>
      <c r="I19" s="51">
        <v>40309</v>
      </c>
      <c r="J19">
        <f xml:space="preserve"> 5+30+30+30+11</f>
        <v>106</v>
      </c>
      <c r="K19" s="209"/>
      <c r="P19" s="46" t="s">
        <v>64</v>
      </c>
    </row>
    <row r="20" spans="1:18" x14ac:dyDescent="0.25">
      <c r="A20" s="39">
        <v>2014</v>
      </c>
      <c r="B20" s="51">
        <v>40182</v>
      </c>
      <c r="C20" s="51">
        <v>40256</v>
      </c>
      <c r="D20">
        <f>(26+30+19)</f>
        <v>75</v>
      </c>
      <c r="E20" s="209"/>
      <c r="P20" s="46" t="s">
        <v>65</v>
      </c>
    </row>
    <row r="21" spans="1:18" ht="18.75" x14ac:dyDescent="0.3">
      <c r="B21" s="51">
        <v>40266</v>
      </c>
      <c r="C21" s="51">
        <v>40338</v>
      </c>
      <c r="D21">
        <f xml:space="preserve"> 1+30+30+9</f>
        <v>70</v>
      </c>
      <c r="E21" s="209"/>
      <c r="I21" s="43" t="s">
        <v>52</v>
      </c>
      <c r="J21" s="44">
        <f>SUM(J16:J19)</f>
        <v>424</v>
      </c>
      <c r="K21" s="44">
        <f>SUM(K16:K19)</f>
        <v>488</v>
      </c>
      <c r="O21">
        <v>2013</v>
      </c>
      <c r="P21" s="38">
        <v>40203</v>
      </c>
      <c r="Q21" s="38">
        <v>40317</v>
      </c>
      <c r="R21">
        <v>114</v>
      </c>
    </row>
    <row r="22" spans="1:18" ht="18.75" x14ac:dyDescent="0.3">
      <c r="B22" s="38"/>
      <c r="C22" s="38"/>
      <c r="E22" s="49"/>
      <c r="I22" s="43" t="s">
        <v>51</v>
      </c>
      <c r="J22" s="44">
        <f>J21/30</f>
        <v>14.133333333333333</v>
      </c>
      <c r="K22" s="44">
        <f>K21/30</f>
        <v>16.266666666666666</v>
      </c>
      <c r="P22" s="38"/>
      <c r="Q22" s="38"/>
    </row>
    <row r="23" spans="1:18" ht="18.75" x14ac:dyDescent="0.3">
      <c r="C23" s="43" t="s">
        <v>52</v>
      </c>
      <c r="D23" s="44">
        <f>SUM(D16:D20)</f>
        <v>387</v>
      </c>
      <c r="E23" s="44">
        <f>SUM(E16:E20)</f>
        <v>523</v>
      </c>
      <c r="O23" s="9"/>
      <c r="P23" s="46" t="s">
        <v>67</v>
      </c>
      <c r="R23" s="40"/>
    </row>
    <row r="24" spans="1:18" ht="18.75" x14ac:dyDescent="0.3">
      <c r="C24" s="43" t="s">
        <v>51</v>
      </c>
      <c r="D24" s="44">
        <f>D23/30</f>
        <v>12.9</v>
      </c>
      <c r="E24" s="44">
        <f>E23/30</f>
        <v>17.433333333333334</v>
      </c>
      <c r="P24" s="47" t="s">
        <v>68</v>
      </c>
      <c r="Q24" s="38"/>
    </row>
    <row r="25" spans="1:18" x14ac:dyDescent="0.25">
      <c r="P25" s="46" t="s">
        <v>69</v>
      </c>
    </row>
    <row r="26" spans="1:18" x14ac:dyDescent="0.25">
      <c r="P26" s="46" t="s">
        <v>70</v>
      </c>
    </row>
    <row r="27" spans="1:18" x14ac:dyDescent="0.25">
      <c r="P27" s="46" t="s">
        <v>71</v>
      </c>
    </row>
    <row r="28" spans="1:18" x14ac:dyDescent="0.25">
      <c r="P28" s="46" t="s">
        <v>72</v>
      </c>
    </row>
    <row r="30" spans="1:18" x14ac:dyDescent="0.25">
      <c r="R30" t="s">
        <v>73</v>
      </c>
    </row>
    <row r="31" spans="1:18" x14ac:dyDescent="0.25">
      <c r="O31" s="9" t="s">
        <v>45</v>
      </c>
      <c r="P31" t="s">
        <v>42</v>
      </c>
      <c r="Q31" t="s">
        <v>43</v>
      </c>
      <c r="R31" s="40" t="s">
        <v>48</v>
      </c>
    </row>
    <row r="32" spans="1:18" x14ac:dyDescent="0.25">
      <c r="O32">
        <v>2012</v>
      </c>
      <c r="P32" s="38">
        <v>40431</v>
      </c>
      <c r="Q32" s="38">
        <v>40533</v>
      </c>
    </row>
    <row r="33" spans="15:18" x14ac:dyDescent="0.25">
      <c r="O33">
        <v>2013</v>
      </c>
      <c r="P33" s="38">
        <v>40203</v>
      </c>
      <c r="Q33" s="38">
        <v>40317</v>
      </c>
    </row>
    <row r="34" spans="15:18" x14ac:dyDescent="0.25">
      <c r="P34" s="46" t="s">
        <v>61</v>
      </c>
    </row>
    <row r="35" spans="15:18" x14ac:dyDescent="0.25">
      <c r="P35" s="46" t="s">
        <v>62</v>
      </c>
    </row>
    <row r="36" spans="15:18" x14ac:dyDescent="0.25">
      <c r="P36" s="46" t="s">
        <v>63</v>
      </c>
    </row>
    <row r="37" spans="15:18" x14ac:dyDescent="0.25">
      <c r="P37" s="46" t="s">
        <v>74</v>
      </c>
    </row>
    <row r="38" spans="15:18" x14ac:dyDescent="0.25">
      <c r="P38" s="46" t="s">
        <v>75</v>
      </c>
    </row>
    <row r="39" spans="15:18" x14ac:dyDescent="0.25">
      <c r="P39" s="47" t="s">
        <v>68</v>
      </c>
      <c r="Q39" s="38"/>
    </row>
    <row r="40" spans="15:18" x14ac:dyDescent="0.25">
      <c r="P40" s="46" t="s">
        <v>69</v>
      </c>
    </row>
    <row r="41" spans="15:18" x14ac:dyDescent="0.25">
      <c r="P41" s="46" t="s">
        <v>70</v>
      </c>
    </row>
    <row r="42" spans="15:18" x14ac:dyDescent="0.25">
      <c r="P42" s="46" t="s">
        <v>71</v>
      </c>
    </row>
    <row r="43" spans="15:18" x14ac:dyDescent="0.25">
      <c r="P43" s="46" t="s">
        <v>76</v>
      </c>
    </row>
    <row r="44" spans="15:18" x14ac:dyDescent="0.25">
      <c r="R44" t="s">
        <v>77</v>
      </c>
    </row>
    <row r="45" spans="15:18" x14ac:dyDescent="0.25">
      <c r="O45" t="s">
        <v>87</v>
      </c>
    </row>
    <row r="46" spans="15:18" x14ac:dyDescent="0.25">
      <c r="P46" s="46" t="s">
        <v>78</v>
      </c>
    </row>
    <row r="47" spans="15:18" x14ac:dyDescent="0.25">
      <c r="P47" t="s">
        <v>79</v>
      </c>
    </row>
    <row r="48" spans="15:18" x14ac:dyDescent="0.25">
      <c r="P48">
        <f>(249-215)*(1300/30)</f>
        <v>1473.3333333333335</v>
      </c>
    </row>
    <row r="49" spans="15:19" x14ac:dyDescent="0.25">
      <c r="P49" s="46" t="s">
        <v>80</v>
      </c>
    </row>
    <row r="50" spans="15:19" x14ac:dyDescent="0.25">
      <c r="P50" s="46" t="s">
        <v>81</v>
      </c>
    </row>
    <row r="51" spans="15:19" x14ac:dyDescent="0.25">
      <c r="P51" s="46" t="s">
        <v>82</v>
      </c>
    </row>
    <row r="52" spans="15:19" x14ac:dyDescent="0.25">
      <c r="P52" t="s">
        <v>83</v>
      </c>
    </row>
    <row r="53" spans="15:19" x14ac:dyDescent="0.25">
      <c r="P53" t="s">
        <v>84</v>
      </c>
      <c r="R53" s="48">
        <f>30000/215</f>
        <v>139.53488372093022</v>
      </c>
      <c r="S53" t="s">
        <v>86</v>
      </c>
    </row>
    <row r="54" spans="15:19" x14ac:dyDescent="0.25">
      <c r="Q54" t="s">
        <v>85</v>
      </c>
    </row>
    <row r="55" spans="15:19" x14ac:dyDescent="0.25">
      <c r="P55" s="46"/>
    </row>
    <row r="56" spans="15:19" x14ac:dyDescent="0.25">
      <c r="P56" t="s">
        <v>92</v>
      </c>
    </row>
    <row r="57" spans="15:19" x14ac:dyDescent="0.25">
      <c r="Q57">
        <f>(139.53*34)+(34*(1300/30))</f>
        <v>6217.3533333333344</v>
      </c>
    </row>
    <row r="58" spans="15:19" x14ac:dyDescent="0.25">
      <c r="O58" t="s">
        <v>91</v>
      </c>
    </row>
    <row r="59" spans="15:19" x14ac:dyDescent="0.25">
      <c r="P59" s="46" t="s">
        <v>88</v>
      </c>
    </row>
    <row r="60" spans="15:19" x14ac:dyDescent="0.25">
      <c r="P60" t="s">
        <v>89</v>
      </c>
    </row>
    <row r="61" spans="15:19" x14ac:dyDescent="0.25">
      <c r="P61" t="s">
        <v>90</v>
      </c>
    </row>
  </sheetData>
  <mergeCells count="9">
    <mergeCell ref="A1:V2"/>
    <mergeCell ref="E5:E6"/>
    <mergeCell ref="E7:E8"/>
    <mergeCell ref="E16:E18"/>
    <mergeCell ref="E19:E21"/>
    <mergeCell ref="K5:K6"/>
    <mergeCell ref="K7:K8"/>
    <mergeCell ref="K16:K17"/>
    <mergeCell ref="K18:K1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2" sqref="M32"/>
    </sheetView>
  </sheetViews>
  <sheetFormatPr defaultRowHeight="15" x14ac:dyDescent="0.25"/>
  <sheetData/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kimichisoup</dc:creator>
  <cp:lastModifiedBy>Billionaire2044</cp:lastModifiedBy>
  <cp:lastPrinted>2011-05-05T04:04:43Z</cp:lastPrinted>
  <dcterms:created xsi:type="dcterms:W3CDTF">2010-06-08T03:59:50Z</dcterms:created>
  <dcterms:modified xsi:type="dcterms:W3CDTF">2011-05-05T12:00:31Z</dcterms:modified>
</cp:coreProperties>
</file>