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2.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6" Type="http://schemas.openxmlformats.org/officeDocument/2006/relationships/extended-properties" Target="docProps/app.xml"/><Relationship Id="rId5" Type="http://schemas.openxmlformats.org/package/2006/relationships/metadata/core-properties" Target="docProps/core.xml"/><Relationship Id="rId4" Type="http://schemas.microsoft.com/office/2006/relationships/ui/userCustomization" Target="userCustomization/customUI.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7927" codeName="{DF908ECD-C663-F43C-BE37-009161E90720}"/>
  <workbookPr codeName="EstaPastaDeTrabalho"/>
  <mc:AlternateContent xmlns:mc="http://schemas.openxmlformats.org/markup-compatibility/2006">
    <mc:Choice Requires="x15">
      <x15ac:absPath xmlns:x15ac="http://schemas.microsoft.com/office/spreadsheetml/2010/11/ac" url="https://d.docs.live.net/9f429a7d46fbdb87/Doutorado/GMAT/GMAT preparation/errorlog raciocinios/"/>
    </mc:Choice>
  </mc:AlternateContent>
  <bookViews>
    <workbookView xWindow="0" yWindow="0" windowWidth="29070" windowHeight="16470"/>
  </bookViews>
  <sheets>
    <sheet name="Analysis by Tests - Quant" sheetId="24" r:id="rId1"/>
    <sheet name="Analysis by Tests - Verbal" sheetId="26" r:id="rId2"/>
    <sheet name="General Analysis" sheetId="25" state="hidden" r:id="rId3"/>
    <sheet name="Quantl log" sheetId="2" r:id="rId4"/>
    <sheet name="Verbal log" sheetId="19" r:id="rId5"/>
    <sheet name="Quant Setup" sheetId="18" r:id="rId6"/>
    <sheet name="Verbal Setup" sheetId="20" r:id="rId7"/>
  </sheets>
  <definedNames>
    <definedName name="_xlnm._FilterDatabase" localSheetId="3" hidden="1">'Quantl log'!$A$4:$AV$371</definedName>
    <definedName name="_xlnm._FilterDatabase" localSheetId="4" hidden="1">'Verbal log'!$A$4:$XEV$346</definedName>
    <definedName name="Algebra">'Quant Setup'!$A$34:$A$39</definedName>
    <definedName name="Algebraic_Translations">'Quant Setup'!$B$19:$I$19</definedName>
    <definedName name="Assumption_Based_Family">'Verbal Setup'!$B$45:$F$45</definedName>
    <definedName name="C.R.">'Verbal Setup'!$A$44:$A$48</definedName>
    <definedName name="Circles___Cylinders">'Quant Setup'!$B$29:$I$29</definedName>
    <definedName name="Comparisons">'Verbal Setup'!$B$54:$G$54</definedName>
    <definedName name="Complete_the_Argument">'Verbal Setup'!$B$47:$C$47</definedName>
    <definedName name="Connecting_Punctuation">'Verbal Setup'!$B$60:$E$60</definedName>
    <definedName name="Consecutive_Integers">'Quant Setup'!$B$22:$I$22</definedName>
    <definedName name="Coordinate_Plane">'Quant Setup'!$B$31:$I$31</definedName>
    <definedName name="crfirst">'Verbal Setup'!$C$5</definedName>
    <definedName name="crfirstinterval">'Verbal Setup'!$C$5</definedName>
    <definedName name="crfourth">'Verbal Setup'!$C$8</definedName>
    <definedName name="crminpt">'Verbal Setup'!$C$6</definedName>
    <definedName name="crmintf">'Verbal Setup'!$C$5</definedName>
    <definedName name="crmints">'Verbal Setup'!$C$8</definedName>
    <definedName name="crminwt">'Verbal Setup'!$C$7</definedName>
    <definedName name="crsecond">'Verbal Setup'!$C$6</definedName>
    <definedName name="crthird">'Verbal Setup'!$C$7</definedName>
    <definedName name="Digits___Decimals">'Quant Setup'!$B$11:$I$11</definedName>
    <definedName name="Divisibility___Primes">'Quant Setup'!$B$4:$G$4</definedName>
    <definedName name="Evidence_Based_Family">'Verbal Setup'!$B$46:$D$46</definedName>
    <definedName name="Exame6">'Quantl log'!$E$5:$AF$41</definedName>
    <definedName name="Exponents___Roots">'Quant Setup'!$B$35:$I$35</definedName>
    <definedName name="Exponents_Roots">'Quant Setup'!$B$7:$I$7</definedName>
    <definedName name="Extra_Problem_Types">'Quant Setup'!$B$24:$I$24</definedName>
    <definedName name="FDPs">'Quant Setup'!$B$15:$I$15</definedName>
    <definedName name="first_Area">'Quantl log'!$V:$V</definedName>
    <definedName name="first_Area_v">'Verbal log'!$Y:$Y</definedName>
    <definedName name="first_subarea">'Quantl log'!$W:$W</definedName>
    <definedName name="first_subarea_v">'Verbal log'!$Z:$Z</definedName>
    <definedName name="first_subareatwo">'Quantl log'!$X:$X</definedName>
    <definedName name="firstarea_v">'Verbal log'!$Y:$Y</definedName>
    <definedName name="Fractions">'Quant Setup'!$B$12:$I$12</definedName>
    <definedName name="Fractions__Decimals____Percents">'Quant Setup'!$A$11:$A$16</definedName>
    <definedName name="Functions">'Quant Setup'!$B$39:$I$39</definedName>
    <definedName name="Geometry">'Quant Setup'!$A$27:$A$31</definedName>
    <definedName name="Idioms">'Verbal Setup'!$B$59:$C$59</definedName>
    <definedName name="Inequalities">'Quant Setup'!$B$38:$I$38</definedName>
    <definedName name="level">'Quantl log'!$R:$R</definedName>
    <definedName name="level_v">'Verbal log'!$U:$U</definedName>
    <definedName name="Linear_Equations">'Quant Setup'!$B$34:$I$34</definedName>
    <definedName name="Lines___Angles">'Quant Setup'!$B$30:$I$30</definedName>
    <definedName name="Long_Passage___Business">'Verbal Setup'!$B$69:$J$69</definedName>
    <definedName name="Long_Passage___Humanities">'Verbal Setup'!$B$67:$J$67</definedName>
    <definedName name="Long_Passage___Science">'Verbal Setup'!$B$68:$J$68</definedName>
    <definedName name="Long_Passage___Social_Science">'Verbal Setup'!$B$70:$J$70</definedName>
    <definedName name="Meaning">'Verbal Setup'!$B$57:$F$57</definedName>
    <definedName name="min">'Quantl log'!$J:$J</definedName>
    <definedName name="min_v">'Verbal log'!$J:$J</definedName>
    <definedName name="Modifiers">'Verbal Setup'!$B$58:$R$58</definedName>
    <definedName name="Number_Properties">'Quant Setup'!$A$4:$A$8</definedName>
    <definedName name="Odds___Evens">'Quant Setup'!$B$5:$I$5</definedName>
    <definedName name="Overlapping_Sets">'Quant Setup'!$B$23:$I$23</definedName>
    <definedName name="Parallelism">'Verbal Setup'!$B$56:$K$56</definedName>
    <definedName name="Percents">'Quant Setup'!$B$13:$I$13</definedName>
    <definedName name="Polygons">'Quant Setup'!$B$27:$I$27</definedName>
    <definedName name="Positives___Negatives">'Quant Setup'!$B$6:$I$6</definedName>
    <definedName name="Probability">'Quant Setup'!$B$8:$I$8</definedName>
    <definedName name="Pronouns">'Verbal Setup'!$B$52:$O$52</definedName>
    <definedName name="Quadratic_Equations">'Quant Setup'!$B$36:$I$36</definedName>
    <definedName name="Quant_Areas">'Quant Setup'!$B$1:$F$1</definedName>
    <definedName name="R.C.1º">'Verbal Setup'!$A$63:$A$70</definedName>
    <definedName name="R.C.Gn">'Verbal Setup'!$A$73:$A$80</definedName>
    <definedName name="R.C.Sp">'Verbal Setup'!$A$83:$A$90</definedName>
    <definedName name="Rare">'Verbal Setup'!$B$48:$D$48</definedName>
    <definedName name="Rates___Work">'Quant Setup'!$B$20:$I$20</definedName>
    <definedName name="Ratios">'Quant Setup'!$B$14:$I$14</definedName>
    <definedName name="RC_CR_SC">'Verbal log'!$W:$W</definedName>
    <definedName name="rcgfirst">'Verbal Setup'!$C$23</definedName>
    <definedName name="rcgfourth">'Verbal Setup'!$C$26</definedName>
    <definedName name="rcgsecond">'Verbal Setup'!$C$24</definedName>
    <definedName name="rcgthird">'Verbal Setup'!$C$25</definedName>
    <definedName name="rconefirst">'Verbal Setup'!$C$17</definedName>
    <definedName name="rconefourth">'Verbal Setup'!$C$20</definedName>
    <definedName name="rconesecond">'Verbal Setup'!$C$18</definedName>
    <definedName name="rconethird">'Verbal Setup'!$C$19</definedName>
    <definedName name="rcsfirst">'Verbal Setup'!$C$29</definedName>
    <definedName name="rcsfourth">'Verbal Setup'!$C$32</definedName>
    <definedName name="rcssecond">'Verbal Setup'!$C$30</definedName>
    <definedName name="rcsthird">'Verbal Setup'!$C$31</definedName>
    <definedName name="regthird">'Verbal Setup'!$C$25</definedName>
    <definedName name="rightwrong">'Quantl log'!$G:$G</definedName>
    <definedName name="rightwrong_v">'Verbal log'!$G:$G</definedName>
    <definedName name="S.C.">'Verbal Setup'!$A$51:$A$60</definedName>
    <definedName name="scfirst">'Verbal Setup'!$C$11</definedName>
    <definedName name="scfourth">'Verbal Setup'!$C$14</definedName>
    <definedName name="scsecond">'Verbal Setup'!$C$12</definedName>
    <definedName name="scthird">'Verbal Setup'!$C$13</definedName>
    <definedName name="selecaoexame" localSheetId="1">'Analysis by Tests - Verbal'!$B$1</definedName>
    <definedName name="selecaoexame">'Analysis by Tests - Quant'!$B$1</definedName>
    <definedName name="Sentence_Structure">'Verbal Setup'!$B$51:$H$51</definedName>
    <definedName name="Short_Passage___Business">'Verbal Setup'!$B$65:$J$65</definedName>
    <definedName name="Short_Passage___Humanities">'Verbal Setup'!$B$63:$J$63</definedName>
    <definedName name="Short_Passage___Science">'Verbal Setup'!$B$64:$J$64</definedName>
    <definedName name="Short_Passage___Social_Science">'Verbal Setup'!$B$66:$J$66</definedName>
    <definedName name="source">'Quantl log'!$C:$C</definedName>
    <definedName name="source_v">'Verbal log'!$C:$C</definedName>
    <definedName name="Special_Formulas">'Quant Setup'!$B$37:$I$37</definedName>
    <definedName name="Special_Problems">'Quant Setup'!$B$16:$I$16</definedName>
    <definedName name="Statistics">'Quant Setup'!$B$21:$I$21</definedName>
    <definedName name="Structure_Based_Family">'Verbal Setup'!$B$44:$C$44</definedName>
    <definedName name="Subject_Verb_Agreement">'Verbal Setup'!$B$55:$N$55</definedName>
    <definedName name="Triangles___Diagonals">'Quant Setup'!$B$28:$I$28</definedName>
    <definedName name="Verbal_Areas">'Verbal Setup'!$B$34:$F$34</definedName>
    <definedName name="Verbs">'Verbal Setup'!$B$53:$M$53</definedName>
    <definedName name="Word_Problems">'Quant Setup'!$A$19:$A$24</definedName>
  </definedNames>
  <calcPr calcId="171026"/>
</workbook>
</file>

<file path=xl/calcChain.xml><?xml version="1.0" encoding="utf-8"?>
<calcChain xmlns="http://schemas.openxmlformats.org/spreadsheetml/2006/main">
  <c r="Z2" i="20" l="1"/>
  <c r="DG2" i="20" l="1"/>
  <c r="CO2" i="20"/>
  <c r="J74" i="26"/>
  <c r="I74" i="26"/>
  <c r="H74" i="26"/>
  <c r="J73" i="26"/>
  <c r="I73" i="26"/>
  <c r="H73" i="26"/>
  <c r="J81" i="26"/>
  <c r="I81" i="26"/>
  <c r="H81" i="26"/>
  <c r="J80" i="26"/>
  <c r="I80" i="26"/>
  <c r="H80" i="26"/>
  <c r="J79" i="26"/>
  <c r="I79" i="26"/>
  <c r="H79" i="26"/>
  <c r="J78" i="26"/>
  <c r="I78" i="26"/>
  <c r="H78" i="26"/>
  <c r="J77" i="26"/>
  <c r="I77" i="26"/>
  <c r="H77" i="26"/>
  <c r="S244" i="26"/>
  <c r="R244" i="26"/>
  <c r="Q244" i="26"/>
  <c r="J244" i="26"/>
  <c r="I244" i="26"/>
  <c r="H244" i="26"/>
  <c r="S243" i="26"/>
  <c r="R243" i="26"/>
  <c r="Q243" i="26"/>
  <c r="J243" i="26"/>
  <c r="I243" i="26"/>
  <c r="H243" i="26"/>
  <c r="S242" i="26"/>
  <c r="R242" i="26"/>
  <c r="Q242" i="26"/>
  <c r="J242" i="26"/>
  <c r="I242" i="26"/>
  <c r="H242" i="26"/>
  <c r="S241" i="26"/>
  <c r="R241" i="26"/>
  <c r="Q241" i="26"/>
  <c r="J241" i="26"/>
  <c r="I241" i="26"/>
  <c r="H241" i="26"/>
  <c r="S240" i="26"/>
  <c r="R240" i="26"/>
  <c r="Q240" i="26"/>
  <c r="J240" i="26"/>
  <c r="I240" i="26"/>
  <c r="H240" i="26"/>
  <c r="S238" i="26"/>
  <c r="R238" i="26"/>
  <c r="Q238" i="26"/>
  <c r="J238" i="26"/>
  <c r="I238" i="26"/>
  <c r="H238" i="26"/>
  <c r="S237" i="26"/>
  <c r="R237" i="26"/>
  <c r="Q237" i="26"/>
  <c r="J237" i="26"/>
  <c r="I237" i="26"/>
  <c r="H237" i="26"/>
  <c r="S236" i="26"/>
  <c r="R236" i="26"/>
  <c r="Q236" i="26"/>
  <c r="J236" i="26"/>
  <c r="I236" i="26"/>
  <c r="H236" i="26"/>
  <c r="S234" i="26"/>
  <c r="R234" i="26"/>
  <c r="Q234" i="26"/>
  <c r="J234" i="26"/>
  <c r="I234" i="26"/>
  <c r="H234" i="26"/>
  <c r="S233" i="26"/>
  <c r="R233" i="26"/>
  <c r="Q233" i="26"/>
  <c r="J233" i="26"/>
  <c r="I233" i="26"/>
  <c r="H233" i="26"/>
  <c r="S232" i="26"/>
  <c r="R232" i="26"/>
  <c r="Q232" i="26"/>
  <c r="J232" i="26"/>
  <c r="I232" i="26"/>
  <c r="H232" i="26"/>
  <c r="S231" i="26"/>
  <c r="R231" i="26"/>
  <c r="Q231" i="26"/>
  <c r="J231" i="26"/>
  <c r="I231" i="26"/>
  <c r="H231" i="26"/>
  <c r="S230" i="26"/>
  <c r="R230" i="26"/>
  <c r="Q230" i="26"/>
  <c r="J230" i="26"/>
  <c r="I230" i="26"/>
  <c r="H230" i="26"/>
  <c r="S229" i="26"/>
  <c r="R229" i="26"/>
  <c r="Q229" i="26"/>
  <c r="J229" i="26"/>
  <c r="I229" i="26"/>
  <c r="H229" i="26"/>
  <c r="S228" i="26"/>
  <c r="R228" i="26"/>
  <c r="Q228" i="26"/>
  <c r="J228" i="26"/>
  <c r="I228" i="26"/>
  <c r="H228" i="26"/>
  <c r="S227" i="26"/>
  <c r="R227" i="26"/>
  <c r="Q227" i="26"/>
  <c r="J227" i="26"/>
  <c r="I227" i="26"/>
  <c r="H227" i="26"/>
  <c r="S226" i="26"/>
  <c r="R226" i="26"/>
  <c r="Q226" i="26"/>
  <c r="J226" i="26"/>
  <c r="I226" i="26"/>
  <c r="H226" i="26"/>
  <c r="S225" i="26"/>
  <c r="R225" i="26"/>
  <c r="Q225" i="26"/>
  <c r="J225" i="26"/>
  <c r="I225" i="26"/>
  <c r="H225" i="26"/>
  <c r="S224" i="26"/>
  <c r="R224" i="26"/>
  <c r="Q224" i="26"/>
  <c r="J224" i="26"/>
  <c r="I224" i="26"/>
  <c r="H224" i="26"/>
  <c r="S223" i="26"/>
  <c r="R223" i="26"/>
  <c r="Q223" i="26"/>
  <c r="J223" i="26"/>
  <c r="I223" i="26"/>
  <c r="H223" i="26"/>
  <c r="S222" i="26"/>
  <c r="R222" i="26"/>
  <c r="Q222" i="26"/>
  <c r="J222" i="26"/>
  <c r="I222" i="26"/>
  <c r="H222" i="26"/>
  <c r="S221" i="26"/>
  <c r="R221" i="26"/>
  <c r="Q221" i="26"/>
  <c r="J221" i="26"/>
  <c r="I221" i="26"/>
  <c r="H221" i="26"/>
  <c r="S220" i="26"/>
  <c r="R220" i="26"/>
  <c r="Q220" i="26"/>
  <c r="J220" i="26"/>
  <c r="I220" i="26"/>
  <c r="H220" i="26"/>
  <c r="S219" i="26"/>
  <c r="R219" i="26"/>
  <c r="Q219" i="26"/>
  <c r="J219" i="26"/>
  <c r="I219" i="26"/>
  <c r="H219" i="26"/>
  <c r="S218" i="26"/>
  <c r="R218" i="26"/>
  <c r="Q218" i="26"/>
  <c r="J218" i="26"/>
  <c r="I218" i="26"/>
  <c r="H218" i="26"/>
  <c r="S217" i="26"/>
  <c r="R217" i="26"/>
  <c r="Q217" i="26"/>
  <c r="J217" i="26"/>
  <c r="I217" i="26"/>
  <c r="H217" i="26"/>
  <c r="S215" i="26"/>
  <c r="R215" i="26"/>
  <c r="Q215" i="26"/>
  <c r="J215" i="26"/>
  <c r="I215" i="26"/>
  <c r="H215" i="26"/>
  <c r="S214" i="26"/>
  <c r="R214" i="26"/>
  <c r="Q214" i="26"/>
  <c r="J214" i="26"/>
  <c r="I214" i="26"/>
  <c r="H214" i="26"/>
  <c r="S213" i="26"/>
  <c r="R213" i="26"/>
  <c r="Q213" i="26"/>
  <c r="J213" i="26"/>
  <c r="I213" i="26"/>
  <c r="H213" i="26"/>
  <c r="S212" i="26"/>
  <c r="R212" i="26"/>
  <c r="Q212" i="26"/>
  <c r="J212" i="26"/>
  <c r="I212" i="26"/>
  <c r="H212" i="26"/>
  <c r="S211" i="26"/>
  <c r="R211" i="26"/>
  <c r="Q211" i="26"/>
  <c r="J211" i="26"/>
  <c r="I211" i="26"/>
  <c r="H211" i="26"/>
  <c r="S210" i="26"/>
  <c r="R210" i="26"/>
  <c r="Q210" i="26"/>
  <c r="J210" i="26"/>
  <c r="I210" i="26"/>
  <c r="H210" i="26"/>
  <c r="S208" i="26"/>
  <c r="R208" i="26"/>
  <c r="Q208" i="26"/>
  <c r="J208" i="26"/>
  <c r="I208" i="26"/>
  <c r="H208" i="26"/>
  <c r="S207" i="26"/>
  <c r="R207" i="26"/>
  <c r="Q207" i="26"/>
  <c r="J207" i="26"/>
  <c r="I207" i="26"/>
  <c r="H207" i="26"/>
  <c r="S206" i="26"/>
  <c r="R206" i="26"/>
  <c r="Q206" i="26"/>
  <c r="J206" i="26"/>
  <c r="I206" i="26"/>
  <c r="H206" i="26"/>
  <c r="S205" i="26"/>
  <c r="R205" i="26"/>
  <c r="Q205" i="26"/>
  <c r="J205" i="26"/>
  <c r="I205" i="26"/>
  <c r="H205" i="26"/>
  <c r="S204" i="26"/>
  <c r="R204" i="26"/>
  <c r="Q204" i="26"/>
  <c r="J204" i="26"/>
  <c r="I204" i="26"/>
  <c r="H204" i="26"/>
  <c r="S203" i="26"/>
  <c r="R203" i="26"/>
  <c r="Q203" i="26"/>
  <c r="J203" i="26"/>
  <c r="I203" i="26"/>
  <c r="H203" i="26"/>
  <c r="S202" i="26"/>
  <c r="R202" i="26"/>
  <c r="Q202" i="26"/>
  <c r="J202" i="26"/>
  <c r="I202" i="26"/>
  <c r="H202" i="26"/>
  <c r="S201" i="26"/>
  <c r="R201" i="26"/>
  <c r="Q201" i="26"/>
  <c r="J201" i="26"/>
  <c r="I201" i="26"/>
  <c r="H201" i="26"/>
  <c r="S200" i="26"/>
  <c r="R200" i="26"/>
  <c r="Q200" i="26"/>
  <c r="J200" i="26"/>
  <c r="I200" i="26"/>
  <c r="H200" i="26"/>
  <c r="S199" i="26"/>
  <c r="R199" i="26"/>
  <c r="Q199" i="26"/>
  <c r="J199" i="26"/>
  <c r="I199" i="26"/>
  <c r="H199" i="26"/>
  <c r="S198" i="26"/>
  <c r="R198" i="26"/>
  <c r="Q198" i="26"/>
  <c r="J198" i="26"/>
  <c r="I198" i="26"/>
  <c r="H198" i="26"/>
  <c r="S196" i="26"/>
  <c r="R196" i="26"/>
  <c r="Q196" i="26"/>
  <c r="J196" i="26"/>
  <c r="I196" i="26"/>
  <c r="H196" i="26"/>
  <c r="S195" i="26"/>
  <c r="R195" i="26"/>
  <c r="Q195" i="26"/>
  <c r="J195" i="26"/>
  <c r="I195" i="26"/>
  <c r="H195" i="26"/>
  <c r="S194" i="26"/>
  <c r="R194" i="26"/>
  <c r="Q194" i="26"/>
  <c r="J194" i="26"/>
  <c r="I194" i="26"/>
  <c r="H194" i="26"/>
  <c r="S193" i="26"/>
  <c r="R193" i="26"/>
  <c r="Q193" i="26"/>
  <c r="J193" i="26"/>
  <c r="I193" i="26"/>
  <c r="H193" i="26"/>
  <c r="S192" i="26"/>
  <c r="R192" i="26"/>
  <c r="Q192" i="26"/>
  <c r="J192" i="26"/>
  <c r="I192" i="26"/>
  <c r="H192" i="26"/>
  <c r="S191" i="26"/>
  <c r="R191" i="26"/>
  <c r="Q191" i="26"/>
  <c r="J191" i="26"/>
  <c r="I191" i="26"/>
  <c r="H191" i="26"/>
  <c r="S190" i="26"/>
  <c r="R190" i="26"/>
  <c r="Q190" i="26"/>
  <c r="J190" i="26"/>
  <c r="I190" i="26"/>
  <c r="H190" i="26"/>
  <c r="S189" i="26"/>
  <c r="R189" i="26"/>
  <c r="Q189" i="26"/>
  <c r="J189" i="26"/>
  <c r="I189" i="26"/>
  <c r="H189" i="26"/>
  <c r="S188" i="26"/>
  <c r="R188" i="26"/>
  <c r="Q188" i="26"/>
  <c r="J188" i="26"/>
  <c r="I188" i="26"/>
  <c r="H188" i="26"/>
  <c r="S187" i="26"/>
  <c r="R187" i="26"/>
  <c r="Q187" i="26"/>
  <c r="J187" i="26"/>
  <c r="I187" i="26"/>
  <c r="H187" i="26"/>
  <c r="S186" i="26"/>
  <c r="R186" i="26"/>
  <c r="Q186" i="26"/>
  <c r="J186" i="26"/>
  <c r="I186" i="26"/>
  <c r="H186" i="26"/>
  <c r="S185" i="26"/>
  <c r="R185" i="26"/>
  <c r="Q185" i="26"/>
  <c r="J185" i="26"/>
  <c r="I185" i="26"/>
  <c r="H185" i="26"/>
  <c r="S184" i="26"/>
  <c r="R184" i="26"/>
  <c r="Q184" i="26"/>
  <c r="J184" i="26"/>
  <c r="I184" i="26"/>
  <c r="H184" i="26"/>
  <c r="S182" i="26"/>
  <c r="R182" i="26"/>
  <c r="Q182" i="26"/>
  <c r="J182" i="26"/>
  <c r="I182" i="26"/>
  <c r="H182" i="26"/>
  <c r="S181" i="26"/>
  <c r="R181" i="26"/>
  <c r="Q181" i="26"/>
  <c r="J181" i="26"/>
  <c r="I181" i="26"/>
  <c r="H181" i="26"/>
  <c r="S180" i="26"/>
  <c r="R180" i="26"/>
  <c r="Q180" i="26"/>
  <c r="J180" i="26"/>
  <c r="I180" i="26"/>
  <c r="H180" i="26"/>
  <c r="S179" i="26"/>
  <c r="R179" i="26"/>
  <c r="Q179" i="26"/>
  <c r="J179" i="26"/>
  <c r="I179" i="26"/>
  <c r="H179" i="26"/>
  <c r="S178" i="26"/>
  <c r="R178" i="26"/>
  <c r="Q178" i="26"/>
  <c r="J178" i="26"/>
  <c r="I178" i="26"/>
  <c r="H178" i="26"/>
  <c r="S177" i="26"/>
  <c r="R177" i="26"/>
  <c r="Q177" i="26"/>
  <c r="J177" i="26"/>
  <c r="I177" i="26"/>
  <c r="H177" i="26"/>
  <c r="S176" i="26"/>
  <c r="R176" i="26"/>
  <c r="Q176" i="26"/>
  <c r="J176" i="26"/>
  <c r="I176" i="26"/>
  <c r="H176" i="26"/>
  <c r="S174" i="26"/>
  <c r="R174" i="26"/>
  <c r="Q174" i="26"/>
  <c r="J174" i="26"/>
  <c r="I174" i="26"/>
  <c r="H174" i="26"/>
  <c r="S173" i="26"/>
  <c r="R173" i="26"/>
  <c r="Q173" i="26"/>
  <c r="J173" i="26"/>
  <c r="I173" i="26"/>
  <c r="H173" i="26"/>
  <c r="S172" i="26"/>
  <c r="R172" i="26"/>
  <c r="Q172" i="26"/>
  <c r="J172" i="26"/>
  <c r="I172" i="26"/>
  <c r="H172" i="26"/>
  <c r="S171" i="26"/>
  <c r="R171" i="26"/>
  <c r="Q171" i="26"/>
  <c r="J171" i="26"/>
  <c r="I171" i="26"/>
  <c r="H171" i="26"/>
  <c r="S170" i="26"/>
  <c r="R170" i="26"/>
  <c r="Q170" i="26"/>
  <c r="J170" i="26"/>
  <c r="I170" i="26"/>
  <c r="H170" i="26"/>
  <c r="S169" i="26"/>
  <c r="R169" i="26"/>
  <c r="Q169" i="26"/>
  <c r="J169" i="26"/>
  <c r="I169" i="26"/>
  <c r="H169" i="26"/>
  <c r="S168" i="26"/>
  <c r="R168" i="26"/>
  <c r="Q168" i="26"/>
  <c r="J168" i="26"/>
  <c r="I168" i="26"/>
  <c r="H168" i="26"/>
  <c r="S167" i="26"/>
  <c r="R167" i="26"/>
  <c r="Q167" i="26"/>
  <c r="J167" i="26"/>
  <c r="I167" i="26"/>
  <c r="H167" i="26"/>
  <c r="S166" i="26"/>
  <c r="R166" i="26"/>
  <c r="Q166" i="26"/>
  <c r="J166" i="26"/>
  <c r="I166" i="26"/>
  <c r="H166" i="26"/>
  <c r="S165" i="26"/>
  <c r="R165" i="26"/>
  <c r="Q165" i="26"/>
  <c r="J165" i="26"/>
  <c r="I165" i="26"/>
  <c r="H165" i="26"/>
  <c r="S164" i="26"/>
  <c r="R164" i="26"/>
  <c r="Q164" i="26"/>
  <c r="J164" i="26"/>
  <c r="I164" i="26"/>
  <c r="H164" i="26"/>
  <c r="S163" i="26"/>
  <c r="R163" i="26"/>
  <c r="Q163" i="26"/>
  <c r="J163" i="26"/>
  <c r="I163" i="26"/>
  <c r="H163" i="26"/>
  <c r="S162" i="26"/>
  <c r="R162" i="26"/>
  <c r="Q162" i="26"/>
  <c r="J162" i="26"/>
  <c r="I162" i="26"/>
  <c r="H162" i="26"/>
  <c r="S160" i="26"/>
  <c r="R160" i="26"/>
  <c r="Q160" i="26"/>
  <c r="J160" i="26"/>
  <c r="I160" i="26"/>
  <c r="H160" i="26"/>
  <c r="S159" i="26"/>
  <c r="R159" i="26"/>
  <c r="Q159" i="26"/>
  <c r="J159" i="26"/>
  <c r="I159" i="26"/>
  <c r="H159" i="26"/>
  <c r="S158" i="26"/>
  <c r="R158" i="26"/>
  <c r="Q158" i="26"/>
  <c r="J158" i="26"/>
  <c r="I158" i="26"/>
  <c r="H158" i="26"/>
  <c r="S157" i="26"/>
  <c r="R157" i="26"/>
  <c r="Q157" i="26"/>
  <c r="J157" i="26"/>
  <c r="I157" i="26"/>
  <c r="H157" i="26"/>
  <c r="S156" i="26"/>
  <c r="R156" i="26"/>
  <c r="Q156" i="26"/>
  <c r="J156" i="26"/>
  <c r="I156" i="26"/>
  <c r="H156" i="26"/>
  <c r="S155" i="26"/>
  <c r="R155" i="26"/>
  <c r="Q155" i="26"/>
  <c r="J155" i="26"/>
  <c r="I155" i="26"/>
  <c r="H155" i="26"/>
  <c r="S154" i="26"/>
  <c r="R154" i="26"/>
  <c r="Q154" i="26"/>
  <c r="J154" i="26"/>
  <c r="I154" i="26"/>
  <c r="H154" i="26"/>
  <c r="S153" i="26"/>
  <c r="R153" i="26"/>
  <c r="Q153" i="26"/>
  <c r="J153" i="26"/>
  <c r="I153" i="26"/>
  <c r="H153" i="26"/>
  <c r="S152" i="26"/>
  <c r="R152" i="26"/>
  <c r="Q152" i="26"/>
  <c r="J152" i="26"/>
  <c r="I152" i="26"/>
  <c r="H152" i="26"/>
  <c r="S151" i="26"/>
  <c r="R151" i="26"/>
  <c r="Q151" i="26"/>
  <c r="J151" i="26"/>
  <c r="I151" i="26"/>
  <c r="H151" i="26"/>
  <c r="S150" i="26"/>
  <c r="R150" i="26"/>
  <c r="Q150" i="26"/>
  <c r="J150" i="26"/>
  <c r="I150" i="26"/>
  <c r="H150" i="26"/>
  <c r="S149" i="26"/>
  <c r="R149" i="26"/>
  <c r="Q149" i="26"/>
  <c r="J149" i="26"/>
  <c r="I149" i="26"/>
  <c r="H149" i="26"/>
  <c r="S148" i="26"/>
  <c r="R148" i="26"/>
  <c r="Q148" i="26"/>
  <c r="J148" i="26"/>
  <c r="I148" i="26"/>
  <c r="H148" i="26"/>
  <c r="S147" i="26"/>
  <c r="R147" i="26"/>
  <c r="Q147" i="26"/>
  <c r="J147" i="26"/>
  <c r="I147" i="26"/>
  <c r="H147" i="26"/>
  <c r="S146" i="26"/>
  <c r="R146" i="26"/>
  <c r="Q146" i="26"/>
  <c r="J146" i="26"/>
  <c r="I146" i="26"/>
  <c r="H146" i="26"/>
  <c r="S144" i="26"/>
  <c r="R144" i="26"/>
  <c r="Q144" i="26"/>
  <c r="J144" i="26"/>
  <c r="I144" i="26"/>
  <c r="H144" i="26"/>
  <c r="S143" i="26"/>
  <c r="R143" i="26"/>
  <c r="Q143" i="26"/>
  <c r="J143" i="26"/>
  <c r="I143" i="26"/>
  <c r="H143" i="26"/>
  <c r="S142" i="26"/>
  <c r="R142" i="26"/>
  <c r="Q142" i="26"/>
  <c r="J142" i="26"/>
  <c r="I142" i="26"/>
  <c r="H142" i="26"/>
  <c r="S141" i="26"/>
  <c r="R141" i="26"/>
  <c r="Q141" i="26"/>
  <c r="J141" i="26"/>
  <c r="I141" i="26"/>
  <c r="H141" i="26"/>
  <c r="S140" i="26"/>
  <c r="R140" i="26"/>
  <c r="Q140" i="26"/>
  <c r="J140" i="26"/>
  <c r="I140" i="26"/>
  <c r="H140" i="26"/>
  <c r="S139" i="26"/>
  <c r="R139" i="26"/>
  <c r="Q139" i="26"/>
  <c r="J139" i="26"/>
  <c r="I139" i="26"/>
  <c r="H139" i="26"/>
  <c r="S138" i="26"/>
  <c r="R138" i="26"/>
  <c r="Q138" i="26"/>
  <c r="J138" i="26"/>
  <c r="I138" i="26"/>
  <c r="H138" i="26"/>
  <c r="S137" i="26"/>
  <c r="R137" i="26"/>
  <c r="Q137" i="26"/>
  <c r="J137" i="26"/>
  <c r="I137" i="26"/>
  <c r="H137" i="26"/>
  <c r="S132" i="26"/>
  <c r="R132" i="26"/>
  <c r="Q132" i="26"/>
  <c r="J132" i="26"/>
  <c r="I132" i="26"/>
  <c r="H132" i="26"/>
  <c r="S131" i="26"/>
  <c r="R131" i="26"/>
  <c r="Q131" i="26"/>
  <c r="J131" i="26"/>
  <c r="I131" i="26"/>
  <c r="H131" i="26"/>
  <c r="S130" i="26"/>
  <c r="R130" i="26"/>
  <c r="Q130" i="26"/>
  <c r="J130" i="26"/>
  <c r="I130" i="26"/>
  <c r="H130" i="26"/>
  <c r="S129" i="26"/>
  <c r="R129" i="26"/>
  <c r="Q129" i="26"/>
  <c r="J129" i="26"/>
  <c r="I129" i="26"/>
  <c r="H129" i="26"/>
  <c r="S126" i="26"/>
  <c r="R126" i="26"/>
  <c r="Q126" i="26"/>
  <c r="J126" i="26"/>
  <c r="I126" i="26"/>
  <c r="H126" i="26"/>
  <c r="S125" i="26"/>
  <c r="R125" i="26"/>
  <c r="Q125" i="26"/>
  <c r="J125" i="26"/>
  <c r="I125" i="26"/>
  <c r="H125" i="26"/>
  <c r="S124" i="26"/>
  <c r="R124" i="26"/>
  <c r="Q124" i="26"/>
  <c r="J124" i="26"/>
  <c r="I124" i="26"/>
  <c r="H124" i="26"/>
  <c r="S123" i="26"/>
  <c r="R123" i="26"/>
  <c r="Q123" i="26"/>
  <c r="J123" i="26"/>
  <c r="I123" i="26"/>
  <c r="H123" i="26"/>
  <c r="S122" i="26"/>
  <c r="R122" i="26"/>
  <c r="Q122" i="26"/>
  <c r="J122" i="26"/>
  <c r="I122" i="26"/>
  <c r="H122" i="26"/>
  <c r="S119" i="26"/>
  <c r="R119" i="26"/>
  <c r="Q119" i="26"/>
  <c r="J119" i="26"/>
  <c r="I119" i="26"/>
  <c r="H119" i="26"/>
  <c r="S118" i="26"/>
  <c r="R118" i="26"/>
  <c r="Q118" i="26"/>
  <c r="J118" i="26"/>
  <c r="I118" i="26"/>
  <c r="H118" i="26"/>
  <c r="S117" i="26"/>
  <c r="R117" i="26"/>
  <c r="Q117" i="26"/>
  <c r="J117" i="26"/>
  <c r="I117" i="26"/>
  <c r="H117" i="26"/>
  <c r="S116" i="26"/>
  <c r="R116" i="26"/>
  <c r="Q116" i="26"/>
  <c r="J116" i="26"/>
  <c r="I116" i="26"/>
  <c r="H116" i="26"/>
  <c r="S115" i="26"/>
  <c r="R115" i="26"/>
  <c r="Q115" i="26"/>
  <c r="J115" i="26"/>
  <c r="I115" i="26"/>
  <c r="H115" i="26"/>
  <c r="S114" i="26"/>
  <c r="R114" i="26"/>
  <c r="Q114" i="26"/>
  <c r="J114" i="26"/>
  <c r="I114" i="26"/>
  <c r="H114" i="26"/>
  <c r="S113" i="26"/>
  <c r="R113" i="26"/>
  <c r="Q113" i="26"/>
  <c r="J113" i="26"/>
  <c r="I113" i="26"/>
  <c r="H113" i="26"/>
  <c r="S112" i="26"/>
  <c r="R112" i="26"/>
  <c r="Q112" i="26"/>
  <c r="J112" i="26"/>
  <c r="I112" i="26"/>
  <c r="H112" i="26"/>
  <c r="S111" i="26"/>
  <c r="R111" i="26"/>
  <c r="Q111" i="26"/>
  <c r="J111" i="26"/>
  <c r="I111" i="26"/>
  <c r="H111" i="26"/>
  <c r="S108" i="26"/>
  <c r="R108" i="26"/>
  <c r="Q108" i="26"/>
  <c r="J108" i="26"/>
  <c r="I108" i="26"/>
  <c r="H108" i="26"/>
  <c r="S107" i="26"/>
  <c r="R107" i="26"/>
  <c r="Q107" i="26"/>
  <c r="J107" i="26"/>
  <c r="I107" i="26"/>
  <c r="H107" i="26"/>
  <c r="S106" i="26"/>
  <c r="R106" i="26"/>
  <c r="Q106" i="26"/>
  <c r="J106" i="26"/>
  <c r="I106" i="26"/>
  <c r="H106" i="26"/>
  <c r="S105" i="26"/>
  <c r="R105" i="26"/>
  <c r="Q105" i="26"/>
  <c r="J105" i="26"/>
  <c r="I105" i="26"/>
  <c r="H105" i="26"/>
  <c r="S104" i="26"/>
  <c r="R104" i="26"/>
  <c r="Q104" i="26"/>
  <c r="J104" i="26"/>
  <c r="I104" i="26"/>
  <c r="H104" i="26"/>
  <c r="S103" i="26"/>
  <c r="R103" i="26"/>
  <c r="Q103" i="26"/>
  <c r="J103" i="26"/>
  <c r="I103" i="26"/>
  <c r="H103" i="26"/>
  <c r="S102" i="26"/>
  <c r="R102" i="26"/>
  <c r="Q102" i="26"/>
  <c r="J102" i="26"/>
  <c r="I102" i="26"/>
  <c r="H102" i="26"/>
  <c r="S101" i="26"/>
  <c r="R101" i="26"/>
  <c r="Q101" i="26"/>
  <c r="J101" i="26"/>
  <c r="I101" i="26"/>
  <c r="H101" i="26"/>
  <c r="S95" i="26"/>
  <c r="R95" i="26"/>
  <c r="Q95" i="26"/>
  <c r="J95" i="26"/>
  <c r="I95" i="26"/>
  <c r="H95" i="26"/>
  <c r="S94" i="26"/>
  <c r="R94" i="26"/>
  <c r="Q94" i="26"/>
  <c r="J94" i="26"/>
  <c r="I94" i="26"/>
  <c r="H94" i="26"/>
  <c r="S93" i="26"/>
  <c r="R93" i="26"/>
  <c r="Q93" i="26"/>
  <c r="J93" i="26"/>
  <c r="I93" i="26"/>
  <c r="H93" i="26"/>
  <c r="S92" i="26"/>
  <c r="R92" i="26"/>
  <c r="Q92" i="26"/>
  <c r="J92" i="26"/>
  <c r="I92" i="26"/>
  <c r="H92" i="26"/>
  <c r="S90" i="26"/>
  <c r="R90" i="26"/>
  <c r="Q90" i="26"/>
  <c r="J90" i="26"/>
  <c r="I90" i="26"/>
  <c r="H90" i="26"/>
  <c r="S89" i="26"/>
  <c r="R89" i="26"/>
  <c r="Q89" i="26"/>
  <c r="J89" i="26"/>
  <c r="I89" i="26"/>
  <c r="H89" i="26"/>
  <c r="S88" i="26"/>
  <c r="R88" i="26"/>
  <c r="Q88" i="26"/>
  <c r="J88" i="26"/>
  <c r="I88" i="26"/>
  <c r="H88" i="26"/>
  <c r="S86" i="26"/>
  <c r="R86" i="26"/>
  <c r="Q86" i="26"/>
  <c r="J86" i="26"/>
  <c r="I86" i="26"/>
  <c r="H86" i="26"/>
  <c r="S85" i="26"/>
  <c r="R85" i="26"/>
  <c r="Q85" i="26"/>
  <c r="J85" i="26"/>
  <c r="I85" i="26"/>
  <c r="H85" i="26"/>
  <c r="S84" i="26"/>
  <c r="R84" i="26"/>
  <c r="Q84" i="26"/>
  <c r="J84" i="26"/>
  <c r="I84" i="26"/>
  <c r="H84" i="26"/>
  <c r="S83" i="26"/>
  <c r="R83" i="26"/>
  <c r="Q83" i="26"/>
  <c r="J83" i="26"/>
  <c r="I83" i="26"/>
  <c r="H83" i="26"/>
  <c r="S81" i="26"/>
  <c r="R81" i="26"/>
  <c r="Q81" i="26"/>
  <c r="S80" i="26"/>
  <c r="R80" i="26"/>
  <c r="Q80" i="26"/>
  <c r="S79" i="26"/>
  <c r="R79" i="26"/>
  <c r="Q79" i="26"/>
  <c r="S78" i="26"/>
  <c r="R78" i="26"/>
  <c r="Q78" i="26"/>
  <c r="S77" i="26"/>
  <c r="R77" i="26"/>
  <c r="Q77" i="26"/>
  <c r="S76" i="26"/>
  <c r="R76" i="26"/>
  <c r="Q76" i="26"/>
  <c r="J76" i="26"/>
  <c r="I76" i="26"/>
  <c r="H76" i="26"/>
  <c r="S74" i="26"/>
  <c r="R74" i="26"/>
  <c r="Q74" i="26"/>
  <c r="S73" i="26"/>
  <c r="R73" i="26"/>
  <c r="Q73" i="26"/>
  <c r="S72" i="26"/>
  <c r="R72" i="26"/>
  <c r="Q72" i="26"/>
  <c r="J72" i="26"/>
  <c r="I72" i="26"/>
  <c r="H72" i="26"/>
  <c r="AZ29" i="20" l="1"/>
  <c r="C13" i="20"/>
  <c r="BB3" i="20" s="1"/>
  <c r="C12" i="20"/>
  <c r="BA3" i="20" s="1"/>
  <c r="C11" i="20"/>
  <c r="AZ39" i="20" s="1"/>
  <c r="AM2" i="20"/>
  <c r="P208" i="19"/>
  <c r="P207" i="19"/>
  <c r="P206" i="19"/>
  <c r="P205" i="19"/>
  <c r="P204" i="19"/>
  <c r="P203" i="19"/>
  <c r="P202" i="19"/>
  <c r="P201" i="19"/>
  <c r="P200" i="19"/>
  <c r="P199" i="19"/>
  <c r="P198" i="19"/>
  <c r="P197" i="19"/>
  <c r="P196" i="19"/>
  <c r="P195" i="19"/>
  <c r="P194" i="19"/>
  <c r="P193" i="19"/>
  <c r="P192" i="19"/>
  <c r="P191" i="19"/>
  <c r="P190" i="19"/>
  <c r="P189" i="19"/>
  <c r="P188" i="19"/>
  <c r="P187" i="19"/>
  <c r="P186" i="19"/>
  <c r="P185" i="19"/>
  <c r="P184" i="19"/>
  <c r="P183" i="19"/>
  <c r="P182" i="19"/>
  <c r="P181" i="19"/>
  <c r="P180" i="19"/>
  <c r="P179" i="19"/>
  <c r="P178" i="19"/>
  <c r="P177" i="19"/>
  <c r="P176" i="19"/>
  <c r="P175" i="19"/>
  <c r="P174" i="19"/>
  <c r="P173" i="19"/>
  <c r="P172" i="19"/>
  <c r="P171" i="19"/>
  <c r="P170" i="19"/>
  <c r="P169" i="19"/>
  <c r="P168" i="19"/>
  <c r="P167" i="19"/>
  <c r="P166" i="19"/>
  <c r="P165" i="19"/>
  <c r="P164" i="19"/>
  <c r="P163" i="19"/>
  <c r="P162" i="19"/>
  <c r="P161" i="19"/>
  <c r="P160" i="19"/>
  <c r="P159" i="19"/>
  <c r="P158" i="19"/>
  <c r="P157" i="19"/>
  <c r="P156" i="19"/>
  <c r="P155" i="19"/>
  <c r="P154" i="19"/>
  <c r="P153" i="19"/>
  <c r="P152" i="19"/>
  <c r="P151" i="19"/>
  <c r="P150" i="19"/>
  <c r="P149" i="19"/>
  <c r="P148" i="19"/>
  <c r="P147" i="19"/>
  <c r="P146" i="19"/>
  <c r="P145" i="19"/>
  <c r="P144" i="19"/>
  <c r="P143" i="19"/>
  <c r="P142" i="19"/>
  <c r="P141" i="19"/>
  <c r="P140" i="19"/>
  <c r="P139" i="19"/>
  <c r="P138" i="19"/>
  <c r="P137" i="19"/>
  <c r="P136" i="19"/>
  <c r="P135" i="19"/>
  <c r="P134" i="19"/>
  <c r="P133" i="19"/>
  <c r="P132" i="19"/>
  <c r="P131" i="19"/>
  <c r="P130" i="19"/>
  <c r="P129" i="19"/>
  <c r="P128" i="19"/>
  <c r="P127" i="19"/>
  <c r="P126" i="19"/>
  <c r="P125" i="19"/>
  <c r="P124" i="19"/>
  <c r="P123" i="19"/>
  <c r="P122" i="19"/>
  <c r="P121" i="19"/>
  <c r="P120" i="19"/>
  <c r="P119" i="19"/>
  <c r="P118" i="19"/>
  <c r="P117" i="19"/>
  <c r="P116" i="19"/>
  <c r="P115" i="19"/>
  <c r="P114" i="19"/>
  <c r="P113" i="19"/>
  <c r="P112" i="19"/>
  <c r="P111" i="19"/>
  <c r="P110" i="19"/>
  <c r="P109" i="19"/>
  <c r="P108" i="19"/>
  <c r="P107" i="19"/>
  <c r="P106" i="19"/>
  <c r="P105" i="19"/>
  <c r="P104" i="19"/>
  <c r="P103" i="19"/>
  <c r="P102" i="19"/>
  <c r="P101" i="19"/>
  <c r="P100" i="19"/>
  <c r="P99" i="19"/>
  <c r="P98" i="19"/>
  <c r="P97" i="19"/>
  <c r="P96" i="19"/>
  <c r="P95" i="19"/>
  <c r="P94" i="19"/>
  <c r="P93" i="19"/>
  <c r="P92" i="19"/>
  <c r="P91" i="19"/>
  <c r="P90" i="19"/>
  <c r="P89" i="19"/>
  <c r="P88" i="19"/>
  <c r="P87" i="19"/>
  <c r="P86" i="19"/>
  <c r="P85" i="19"/>
  <c r="P84" i="19"/>
  <c r="P83" i="19"/>
  <c r="P82" i="19"/>
  <c r="P81" i="19"/>
  <c r="P80" i="19"/>
  <c r="P79" i="19"/>
  <c r="P78" i="19"/>
  <c r="P77" i="19"/>
  <c r="P76" i="19"/>
  <c r="P75" i="19"/>
  <c r="P74" i="19"/>
  <c r="P73" i="19"/>
  <c r="P72" i="19"/>
  <c r="P71" i="19"/>
  <c r="P70" i="19"/>
  <c r="P69" i="19"/>
  <c r="P68" i="19"/>
  <c r="P67" i="19"/>
  <c r="P66" i="19"/>
  <c r="P65" i="19"/>
  <c r="P64" i="19"/>
  <c r="P63" i="19"/>
  <c r="P62" i="19"/>
  <c r="P61" i="19"/>
  <c r="P60" i="19"/>
  <c r="P59" i="19"/>
  <c r="P58" i="19"/>
  <c r="P57" i="19"/>
  <c r="P56" i="19"/>
  <c r="P55" i="19"/>
  <c r="P54" i="19"/>
  <c r="P53" i="19"/>
  <c r="P52" i="19"/>
  <c r="P51" i="19"/>
  <c r="P50" i="19"/>
  <c r="P49" i="19"/>
  <c r="P48" i="19"/>
  <c r="P47" i="19"/>
  <c r="P46" i="19"/>
  <c r="P45" i="19"/>
  <c r="P44" i="19"/>
  <c r="P43" i="19"/>
  <c r="P42" i="19"/>
  <c r="P41" i="19"/>
  <c r="P40" i="19"/>
  <c r="P39" i="19"/>
  <c r="P38" i="19"/>
  <c r="P37" i="19"/>
  <c r="P36" i="19"/>
  <c r="P35" i="19"/>
  <c r="P34" i="19"/>
  <c r="P33" i="19"/>
  <c r="P32" i="19"/>
  <c r="P31" i="19"/>
  <c r="P30" i="19"/>
  <c r="P29" i="19"/>
  <c r="P28" i="19"/>
  <c r="P27" i="19"/>
  <c r="P26" i="19"/>
  <c r="P25" i="19"/>
  <c r="P24" i="19"/>
  <c r="P23" i="19"/>
  <c r="P22" i="19"/>
  <c r="P21" i="19"/>
  <c r="P20" i="19"/>
  <c r="P19" i="19"/>
  <c r="P18" i="19"/>
  <c r="P17" i="19"/>
  <c r="P16" i="19"/>
  <c r="P15" i="19"/>
  <c r="P14" i="19"/>
  <c r="P13" i="19"/>
  <c r="P12" i="19"/>
  <c r="P11" i="19"/>
  <c r="P10" i="19"/>
  <c r="P9" i="19"/>
  <c r="P8" i="19"/>
  <c r="P7" i="19"/>
  <c r="P6" i="19"/>
  <c r="P5" i="19"/>
  <c r="P209" i="19"/>
  <c r="K5" i="2"/>
  <c r="J209" i="19"/>
  <c r="J208" i="19"/>
  <c r="J207" i="19"/>
  <c r="J206" i="19"/>
  <c r="J205" i="19"/>
  <c r="J204" i="19"/>
  <c r="J203" i="19"/>
  <c r="J202" i="19"/>
  <c r="J201" i="19"/>
  <c r="J200" i="19"/>
  <c r="J199" i="19"/>
  <c r="J198" i="19"/>
  <c r="J197" i="19"/>
  <c r="J196" i="19"/>
  <c r="J195" i="19"/>
  <c r="J194" i="19"/>
  <c r="J193" i="19"/>
  <c r="J192" i="19"/>
  <c r="J191" i="19"/>
  <c r="J190" i="19"/>
  <c r="J189" i="19"/>
  <c r="J188" i="19"/>
  <c r="J187" i="19"/>
  <c r="J186" i="19"/>
  <c r="J185" i="19"/>
  <c r="J184" i="19"/>
  <c r="J183" i="19"/>
  <c r="J182" i="19"/>
  <c r="J181" i="19"/>
  <c r="J180" i="19"/>
  <c r="J179" i="19"/>
  <c r="J178" i="19"/>
  <c r="J177" i="19"/>
  <c r="J176" i="19"/>
  <c r="J175" i="19"/>
  <c r="J174" i="19"/>
  <c r="J173" i="19"/>
  <c r="J172" i="19"/>
  <c r="J171" i="19"/>
  <c r="J170" i="19"/>
  <c r="J169" i="19"/>
  <c r="O169" i="19" s="1"/>
  <c r="A169" i="19"/>
  <c r="A170" i="19" s="1"/>
  <c r="A171" i="19" s="1"/>
  <c r="A172" i="19" s="1"/>
  <c r="A173" i="19" s="1"/>
  <c r="A174" i="19" s="1"/>
  <c r="A175" i="19" s="1"/>
  <c r="A176" i="19" s="1"/>
  <c r="A177" i="19" s="1"/>
  <c r="A178" i="19" s="1"/>
  <c r="A179" i="19" s="1"/>
  <c r="A180" i="19" s="1"/>
  <c r="A181" i="19" s="1"/>
  <c r="A182" i="19" s="1"/>
  <c r="A183" i="19" s="1"/>
  <c r="A184" i="19" s="1"/>
  <c r="A185" i="19" s="1"/>
  <c r="A186" i="19" s="1"/>
  <c r="A187" i="19" s="1"/>
  <c r="A188" i="19" s="1"/>
  <c r="A189" i="19" s="1"/>
  <c r="A190" i="19" s="1"/>
  <c r="A191" i="19" s="1"/>
  <c r="A192" i="19" s="1"/>
  <c r="A193" i="19" s="1"/>
  <c r="A194" i="19" s="1"/>
  <c r="A195" i="19" s="1"/>
  <c r="A196" i="19" s="1"/>
  <c r="A197" i="19" s="1"/>
  <c r="A198" i="19" s="1"/>
  <c r="A199" i="19" s="1"/>
  <c r="A200" i="19" s="1"/>
  <c r="A201" i="19" s="1"/>
  <c r="A202" i="19" s="1"/>
  <c r="A203" i="19" s="1"/>
  <c r="A204" i="19" s="1"/>
  <c r="A205" i="19" s="1"/>
  <c r="A206" i="19" s="1"/>
  <c r="A207" i="19" s="1"/>
  <c r="A208" i="19" s="1"/>
  <c r="A209" i="19" s="1"/>
  <c r="L264" i="2"/>
  <c r="M300" i="2"/>
  <c r="J300" i="2"/>
  <c r="M299" i="2"/>
  <c r="J299" i="2"/>
  <c r="M298" i="2"/>
  <c r="K298" i="2"/>
  <c r="J298" i="2"/>
  <c r="M297" i="2"/>
  <c r="J297" i="2"/>
  <c r="K297" i="2" s="1"/>
  <c r="M296" i="2"/>
  <c r="J296" i="2"/>
  <c r="M295" i="2"/>
  <c r="J295" i="2"/>
  <c r="M294" i="2"/>
  <c r="K294" i="2"/>
  <c r="J294" i="2"/>
  <c r="M293" i="2"/>
  <c r="J293" i="2"/>
  <c r="K293" i="2" s="1"/>
  <c r="M292" i="2"/>
  <c r="J292" i="2"/>
  <c r="M291" i="2"/>
  <c r="J291" i="2"/>
  <c r="M290" i="2"/>
  <c r="K290" i="2"/>
  <c r="J290" i="2"/>
  <c r="M289" i="2"/>
  <c r="J289" i="2"/>
  <c r="K289" i="2" s="1"/>
  <c r="M288" i="2"/>
  <c r="J288" i="2"/>
  <c r="M287" i="2"/>
  <c r="J287" i="2"/>
  <c r="M286" i="2"/>
  <c r="K286" i="2"/>
  <c r="J286" i="2"/>
  <c r="M285" i="2"/>
  <c r="J285" i="2"/>
  <c r="K285" i="2" s="1"/>
  <c r="M284" i="2"/>
  <c r="J284" i="2"/>
  <c r="M283" i="2"/>
  <c r="J283" i="2"/>
  <c r="M282" i="2"/>
  <c r="K282" i="2"/>
  <c r="J282" i="2"/>
  <c r="M281" i="2"/>
  <c r="J281" i="2"/>
  <c r="M280" i="2"/>
  <c r="J280" i="2"/>
  <c r="K280" i="2" s="1"/>
  <c r="M279" i="2"/>
  <c r="J279" i="2"/>
  <c r="M278" i="2"/>
  <c r="K278" i="2"/>
  <c r="J278" i="2"/>
  <c r="M277" i="2"/>
  <c r="J277" i="2"/>
  <c r="M276" i="2"/>
  <c r="J276" i="2"/>
  <c r="M275" i="2"/>
  <c r="J275" i="2"/>
  <c r="M274" i="2"/>
  <c r="K274" i="2"/>
  <c r="J274" i="2"/>
  <c r="M273" i="2"/>
  <c r="J273" i="2"/>
  <c r="M272" i="2"/>
  <c r="J272" i="2"/>
  <c r="M271" i="2"/>
  <c r="J271" i="2"/>
  <c r="M270" i="2"/>
  <c r="K270" i="2"/>
  <c r="J270" i="2"/>
  <c r="M269" i="2"/>
  <c r="J269" i="2"/>
  <c r="M268" i="2"/>
  <c r="J268" i="2"/>
  <c r="M267" i="2"/>
  <c r="J267" i="2"/>
  <c r="M266" i="2"/>
  <c r="K266" i="2"/>
  <c r="J266" i="2"/>
  <c r="M265" i="2"/>
  <c r="J265" i="2"/>
  <c r="M264" i="2"/>
  <c r="J264" i="2"/>
  <c r="F265" i="2"/>
  <c r="F266" i="2"/>
  <c r="F267" i="2"/>
  <c r="F268" i="2"/>
  <c r="F269" i="2"/>
  <c r="F270" i="2"/>
  <c r="F271" i="2"/>
  <c r="F272" i="2"/>
  <c r="F273" i="2"/>
  <c r="F274" i="2"/>
  <c r="F275" i="2"/>
  <c r="F276" i="2"/>
  <c r="F277" i="2"/>
  <c r="F278" i="2"/>
  <c r="F279" i="2"/>
  <c r="F280" i="2"/>
  <c r="F281" i="2"/>
  <c r="F282" i="2"/>
  <c r="F283" i="2"/>
  <c r="F284" i="2"/>
  <c r="F285" i="2"/>
  <c r="F286" i="2"/>
  <c r="F287" i="2"/>
  <c r="F288" i="2"/>
  <c r="F289" i="2"/>
  <c r="F290" i="2"/>
  <c r="F291" i="2"/>
  <c r="F292" i="2"/>
  <c r="F293" i="2"/>
  <c r="F294" i="2"/>
  <c r="F295" i="2"/>
  <c r="F296" i="2"/>
  <c r="F297" i="2"/>
  <c r="F298" i="2"/>
  <c r="F299" i="2"/>
  <c r="F300" i="2"/>
  <c r="F301" i="2"/>
  <c r="F302" i="2"/>
  <c r="F303" i="2"/>
  <c r="F304" i="2"/>
  <c r="F305" i="2"/>
  <c r="F306" i="2"/>
  <c r="F307" i="2"/>
  <c r="F308" i="2"/>
  <c r="F309" i="2"/>
  <c r="F310" i="2"/>
  <c r="F311" i="2"/>
  <c r="F312" i="2"/>
  <c r="F313" i="2"/>
  <c r="F314" i="2"/>
  <c r="F315" i="2"/>
  <c r="F316" i="2"/>
  <c r="F317" i="2"/>
  <c r="F318" i="2"/>
  <c r="F319" i="2"/>
  <c r="F320" i="2"/>
  <c r="F321" i="2"/>
  <c r="F322" i="2"/>
  <c r="F323" i="2"/>
  <c r="F324" i="2"/>
  <c r="F325" i="2"/>
  <c r="F326" i="2"/>
  <c r="F327" i="2"/>
  <c r="F328" i="2"/>
  <c r="F329" i="2"/>
  <c r="F330" i="2"/>
  <c r="F331" i="2"/>
  <c r="F332" i="2"/>
  <c r="F333" i="2"/>
  <c r="F334" i="2"/>
  <c r="F335" i="2"/>
  <c r="F336" i="2"/>
  <c r="F337" i="2"/>
  <c r="F338" i="2"/>
  <c r="F339" i="2"/>
  <c r="F340" i="2"/>
  <c r="F341" i="2"/>
  <c r="F342" i="2"/>
  <c r="F343" i="2"/>
  <c r="F344" i="2"/>
  <c r="F345" i="2"/>
  <c r="F346" i="2"/>
  <c r="F347" i="2"/>
  <c r="F348" i="2"/>
  <c r="F349" i="2"/>
  <c r="F350" i="2"/>
  <c r="F351" i="2"/>
  <c r="F352" i="2"/>
  <c r="F353" i="2"/>
  <c r="F354" i="2"/>
  <c r="F355" i="2"/>
  <c r="F356" i="2"/>
  <c r="F357" i="2"/>
  <c r="F358" i="2"/>
  <c r="F359" i="2"/>
  <c r="F360" i="2"/>
  <c r="F361" i="2"/>
  <c r="F362" i="2"/>
  <c r="F363" i="2"/>
  <c r="F364" i="2"/>
  <c r="F365" i="2"/>
  <c r="F366" i="2"/>
  <c r="F367" i="2"/>
  <c r="F368" i="2"/>
  <c r="F369" i="2"/>
  <c r="F370" i="2"/>
  <c r="F371" i="2"/>
  <c r="F372" i="2"/>
  <c r="F373" i="2"/>
  <c r="F374" i="2"/>
  <c r="F375" i="2"/>
  <c r="F376" i="2"/>
  <c r="F377" i="2"/>
  <c r="F378" i="2"/>
  <c r="F379" i="2"/>
  <c r="F380" i="2"/>
  <c r="F381" i="2"/>
  <c r="F382" i="2"/>
  <c r="F383" i="2"/>
  <c r="F384" i="2"/>
  <c r="F385" i="2"/>
  <c r="F386" i="2"/>
  <c r="F387" i="2"/>
  <c r="F388" i="2"/>
  <c r="F389" i="2"/>
  <c r="F390" i="2"/>
  <c r="F391" i="2"/>
  <c r="F392" i="2"/>
  <c r="F393" i="2"/>
  <c r="F394" i="2"/>
  <c r="F395" i="2"/>
  <c r="F396" i="2"/>
  <c r="F397" i="2"/>
  <c r="F398" i="2"/>
  <c r="F399" i="2"/>
  <c r="F400" i="2"/>
  <c r="F401" i="2"/>
  <c r="F402" i="2"/>
  <c r="F403" i="2"/>
  <c r="F404" i="2"/>
  <c r="F405" i="2"/>
  <c r="F406" i="2"/>
  <c r="F407" i="2"/>
  <c r="F408" i="2"/>
  <c r="F409" i="2"/>
  <c r="F410" i="2"/>
  <c r="F411" i="2"/>
  <c r="F412" i="2"/>
  <c r="F413" i="2"/>
  <c r="F414" i="2"/>
  <c r="F415" i="2"/>
  <c r="F416" i="2"/>
  <c r="F417" i="2"/>
  <c r="F418" i="2"/>
  <c r="F419" i="2"/>
  <c r="F420" i="2"/>
  <c r="F421" i="2"/>
  <c r="F422" i="2"/>
  <c r="F423" i="2"/>
  <c r="F424" i="2"/>
  <c r="F425" i="2"/>
  <c r="F426" i="2"/>
  <c r="F427" i="2"/>
  <c r="F428" i="2"/>
  <c r="F429" i="2"/>
  <c r="F430" i="2"/>
  <c r="F431" i="2"/>
  <c r="F432" i="2"/>
  <c r="F433" i="2"/>
  <c r="F434" i="2"/>
  <c r="F435" i="2"/>
  <c r="F436" i="2"/>
  <c r="F437" i="2"/>
  <c r="F438" i="2"/>
  <c r="F439" i="2"/>
  <c r="F440" i="2"/>
  <c r="F441" i="2"/>
  <c r="F442" i="2"/>
  <c r="F443" i="2"/>
  <c r="F444" i="2"/>
  <c r="F445" i="2"/>
  <c r="F446" i="2"/>
  <c r="F447" i="2"/>
  <c r="F448" i="2"/>
  <c r="F449" i="2"/>
  <c r="Z43" i="20" l="1"/>
  <c r="Z39" i="20"/>
  <c r="Z35" i="20"/>
  <c r="Z31" i="20"/>
  <c r="Z27" i="20"/>
  <c r="Z23" i="20"/>
  <c r="Z19" i="20"/>
  <c r="Z15" i="20"/>
  <c r="Z11" i="20"/>
  <c r="Z7" i="20"/>
  <c r="Z3" i="20"/>
  <c r="Z42" i="20"/>
  <c r="Z38" i="20"/>
  <c r="Z34" i="20"/>
  <c r="Z30" i="20"/>
  <c r="Z26" i="20"/>
  <c r="Z22" i="20"/>
  <c r="Z18" i="20"/>
  <c r="Z14" i="20"/>
  <c r="Z10" i="20"/>
  <c r="Z6" i="20"/>
  <c r="Z41" i="20"/>
  <c r="Z37" i="20"/>
  <c r="Z33" i="20"/>
  <c r="Z29" i="20"/>
  <c r="Z25" i="20"/>
  <c r="Z21" i="20"/>
  <c r="Z17" i="20"/>
  <c r="Z13" i="20"/>
  <c r="Z9" i="20"/>
  <c r="Z5" i="20"/>
  <c r="Z40" i="20"/>
  <c r="Z36" i="20"/>
  <c r="Z32" i="20"/>
  <c r="Z28" i="20"/>
  <c r="Z24" i="20"/>
  <c r="Z20" i="20"/>
  <c r="Z16" i="20"/>
  <c r="Z12" i="20"/>
  <c r="Z8" i="20"/>
  <c r="Z4" i="20"/>
  <c r="AZ13" i="20"/>
  <c r="AZ8" i="20"/>
  <c r="AZ24" i="20"/>
  <c r="AZ40" i="20"/>
  <c r="AZ14" i="20"/>
  <c r="AZ30" i="20"/>
  <c r="AZ15" i="20"/>
  <c r="AZ31" i="20"/>
  <c r="AZ16" i="20"/>
  <c r="AZ32" i="20"/>
  <c r="AZ5" i="20"/>
  <c r="AZ21" i="20"/>
  <c r="AZ37" i="20"/>
  <c r="AZ6" i="20"/>
  <c r="AZ22" i="20"/>
  <c r="AZ38" i="20"/>
  <c r="AZ7" i="20"/>
  <c r="AZ23" i="20"/>
  <c r="AZ3" i="20"/>
  <c r="BR34" i="20"/>
  <c r="BR24" i="20"/>
  <c r="BR12" i="20"/>
  <c r="BR43" i="20"/>
  <c r="BR41" i="20"/>
  <c r="BR39" i="20"/>
  <c r="BR37" i="20"/>
  <c r="BR35" i="20"/>
  <c r="BR33" i="20"/>
  <c r="BR31" i="20"/>
  <c r="BR29" i="20"/>
  <c r="BR27" i="20"/>
  <c r="BR25" i="20"/>
  <c r="BR23" i="20"/>
  <c r="BR21" i="20"/>
  <c r="BR19" i="20"/>
  <c r="BR17" i="20"/>
  <c r="BR15" i="20"/>
  <c r="BR13" i="20"/>
  <c r="BR11" i="20"/>
  <c r="BR9" i="20"/>
  <c r="BR7" i="20"/>
  <c r="BR5" i="20"/>
  <c r="BR3" i="20"/>
  <c r="BR32" i="20"/>
  <c r="BR16" i="20"/>
  <c r="BR4" i="20"/>
  <c r="BR40" i="20"/>
  <c r="BR30" i="20"/>
  <c r="BR18" i="20"/>
  <c r="BR6" i="20"/>
  <c r="BR38" i="20"/>
  <c r="BR28" i="20"/>
  <c r="BR20" i="20"/>
  <c r="BR8" i="20"/>
  <c r="BR36" i="20"/>
  <c r="BR22" i="20"/>
  <c r="BR10" i="20"/>
  <c r="BR42" i="20"/>
  <c r="BR26" i="20"/>
  <c r="BR14" i="20"/>
  <c r="AZ25" i="20"/>
  <c r="AZ9" i="20"/>
  <c r="AZ41" i="20"/>
  <c r="AZ10" i="20"/>
  <c r="AZ18" i="20"/>
  <c r="AZ26" i="20"/>
  <c r="AZ34" i="20"/>
  <c r="AZ42" i="20"/>
  <c r="AZ17" i="20"/>
  <c r="AZ33" i="20"/>
  <c r="AZ11" i="20"/>
  <c r="AZ19" i="20"/>
  <c r="AZ27" i="20"/>
  <c r="AZ35" i="20"/>
  <c r="AZ43" i="20"/>
  <c r="AZ4" i="20"/>
  <c r="AZ12" i="20"/>
  <c r="AZ20" i="20"/>
  <c r="AZ28" i="20"/>
  <c r="AZ36" i="20"/>
  <c r="AM30" i="20"/>
  <c r="Y30" i="20" s="1"/>
  <c r="X30" i="20" s="1"/>
  <c r="AM7" i="20"/>
  <c r="Y7" i="20" s="1"/>
  <c r="X7" i="20" s="1"/>
  <c r="BA4" i="20"/>
  <c r="BA6" i="20"/>
  <c r="BA8" i="20"/>
  <c r="BA10" i="20"/>
  <c r="BA12" i="20"/>
  <c r="BA16" i="20"/>
  <c r="BA18" i="20"/>
  <c r="BA20" i="20"/>
  <c r="BA22" i="20"/>
  <c r="BA24" i="20"/>
  <c r="BA26" i="20"/>
  <c r="BA28" i="20"/>
  <c r="BA30" i="20"/>
  <c r="BA32" i="20"/>
  <c r="BA34" i="20"/>
  <c r="BA36" i="20"/>
  <c r="BA38" i="20"/>
  <c r="BA40" i="20"/>
  <c r="BA42" i="20"/>
  <c r="BA14" i="20"/>
  <c r="BB4" i="20"/>
  <c r="BB6" i="20"/>
  <c r="BB8" i="20"/>
  <c r="BB10" i="20"/>
  <c r="BB12" i="20"/>
  <c r="BB14" i="20"/>
  <c r="BB16" i="20"/>
  <c r="BB18" i="20"/>
  <c r="BB20" i="20"/>
  <c r="BB22" i="20"/>
  <c r="BB24" i="20"/>
  <c r="BB26" i="20"/>
  <c r="BB28" i="20"/>
  <c r="BB30" i="20"/>
  <c r="BB32" i="20"/>
  <c r="BB34" i="20"/>
  <c r="BB36" i="20"/>
  <c r="BB38" i="20"/>
  <c r="BB40" i="20"/>
  <c r="BB42" i="20"/>
  <c r="BA5" i="20"/>
  <c r="BA7" i="20"/>
  <c r="BA9" i="20"/>
  <c r="BA11" i="20"/>
  <c r="BA13" i="20"/>
  <c r="BA15" i="20"/>
  <c r="BA17" i="20"/>
  <c r="BA19" i="20"/>
  <c r="BA21" i="20"/>
  <c r="BA23" i="20"/>
  <c r="BA25" i="20"/>
  <c r="BA27" i="20"/>
  <c r="BA29" i="20"/>
  <c r="BA31" i="20"/>
  <c r="BA33" i="20"/>
  <c r="BA35" i="20"/>
  <c r="BA37" i="20"/>
  <c r="BA39" i="20"/>
  <c r="BA41" i="20"/>
  <c r="BA43" i="20"/>
  <c r="BB5" i="20"/>
  <c r="BB7" i="20"/>
  <c r="BB9" i="20"/>
  <c r="BB11" i="20"/>
  <c r="BB13" i="20"/>
  <c r="BB15" i="20"/>
  <c r="BB17" i="20"/>
  <c r="BB19" i="20"/>
  <c r="BB21" i="20"/>
  <c r="BB23" i="20"/>
  <c r="BB25" i="20"/>
  <c r="BB27" i="20"/>
  <c r="BB29" i="20"/>
  <c r="BB31" i="20"/>
  <c r="BB33" i="20"/>
  <c r="BB35" i="20"/>
  <c r="BB37" i="20"/>
  <c r="BB39" i="20"/>
  <c r="BB41" i="20"/>
  <c r="BB43" i="20"/>
  <c r="AM18" i="20"/>
  <c r="Y18" i="20" s="1"/>
  <c r="X18" i="20" s="1"/>
  <c r="AM22" i="20"/>
  <c r="Y22" i="20" s="1"/>
  <c r="X22" i="20" s="1"/>
  <c r="AM26" i="20"/>
  <c r="Y26" i="20" s="1"/>
  <c r="X26" i="20" s="1"/>
  <c r="AM17" i="20"/>
  <c r="Y17" i="20" s="1"/>
  <c r="X17" i="20" s="1"/>
  <c r="AM10" i="20"/>
  <c r="Y10" i="20" s="1"/>
  <c r="X10" i="20" s="1"/>
  <c r="AM33" i="20"/>
  <c r="Y33" i="20" s="1"/>
  <c r="X33" i="20" s="1"/>
  <c r="AM11" i="20"/>
  <c r="Y11" i="20" s="1"/>
  <c r="X11" i="20" s="1"/>
  <c r="AM37" i="20"/>
  <c r="Y37" i="20" s="1"/>
  <c r="X37" i="20" s="1"/>
  <c r="AM36" i="20"/>
  <c r="Y36" i="20" s="1"/>
  <c r="X36" i="20" s="1"/>
  <c r="AM25" i="20"/>
  <c r="Y25" i="20" s="1"/>
  <c r="X25" i="20" s="1"/>
  <c r="AM40" i="20"/>
  <c r="Y40" i="20" s="1"/>
  <c r="X40" i="20" s="1"/>
  <c r="AM41" i="20"/>
  <c r="Y41" i="20" s="1"/>
  <c r="X41" i="20" s="1"/>
  <c r="AM15" i="20"/>
  <c r="Y15" i="20" s="1"/>
  <c r="X15" i="20" s="1"/>
  <c r="AM38" i="20"/>
  <c r="Y38" i="20" s="1"/>
  <c r="X38" i="20" s="1"/>
  <c r="AM4" i="20"/>
  <c r="Y4" i="20" s="1"/>
  <c r="X4" i="20" s="1"/>
  <c r="AM8" i="20"/>
  <c r="Y8" i="20" s="1"/>
  <c r="X8" i="20" s="1"/>
  <c r="AM12" i="20"/>
  <c r="Y12" i="20" s="1"/>
  <c r="X12" i="20" s="1"/>
  <c r="AM19" i="20"/>
  <c r="Y19" i="20" s="1"/>
  <c r="X19" i="20" s="1"/>
  <c r="AM23" i="20"/>
  <c r="Y23" i="20" s="1"/>
  <c r="X23" i="20" s="1"/>
  <c r="AM27" i="20"/>
  <c r="Y27" i="20" s="1"/>
  <c r="X27" i="20" s="1"/>
  <c r="AM34" i="20"/>
  <c r="Y34" i="20" s="1"/>
  <c r="X34" i="20" s="1"/>
  <c r="AM42" i="20"/>
  <c r="Y42" i="20" s="1"/>
  <c r="X42" i="20" s="1"/>
  <c r="AM5" i="20"/>
  <c r="Y5" i="20" s="1"/>
  <c r="X5" i="20" s="1"/>
  <c r="AM13" i="20"/>
  <c r="Y13" i="20" s="1"/>
  <c r="X13" i="20" s="1"/>
  <c r="AM16" i="20"/>
  <c r="Y16" i="20" s="1"/>
  <c r="X16" i="20" s="1"/>
  <c r="AM31" i="20"/>
  <c r="Y31" i="20" s="1"/>
  <c r="X31" i="20" s="1"/>
  <c r="AM9" i="20"/>
  <c r="Y9" i="20" s="1"/>
  <c r="X9" i="20" s="1"/>
  <c r="AM20" i="20"/>
  <c r="Y20" i="20" s="1"/>
  <c r="X20" i="20" s="1"/>
  <c r="AM24" i="20"/>
  <c r="Y24" i="20" s="1"/>
  <c r="X24" i="20" s="1"/>
  <c r="AM28" i="20"/>
  <c r="Y28" i="20" s="1"/>
  <c r="X28" i="20" s="1"/>
  <c r="AM35" i="20"/>
  <c r="Y35" i="20" s="1"/>
  <c r="X35" i="20" s="1"/>
  <c r="AM39" i="20"/>
  <c r="Y39" i="20" s="1"/>
  <c r="X39" i="20" s="1"/>
  <c r="AM43" i="20"/>
  <c r="Y43" i="20" s="1"/>
  <c r="X43" i="20" s="1"/>
  <c r="AM6" i="20"/>
  <c r="Y6" i="20" s="1"/>
  <c r="X6" i="20" s="1"/>
  <c r="AM14" i="20"/>
  <c r="Y14" i="20" s="1"/>
  <c r="X14" i="20" s="1"/>
  <c r="AM21" i="20"/>
  <c r="Y21" i="20" s="1"/>
  <c r="X21" i="20" s="1"/>
  <c r="AM29" i="20"/>
  <c r="Y29" i="20" s="1"/>
  <c r="X29" i="20" s="1"/>
  <c r="AM32" i="20"/>
  <c r="Y32" i="20" s="1"/>
  <c r="X32" i="20" s="1"/>
  <c r="AM3" i="20"/>
  <c r="Y3" i="20" s="1"/>
  <c r="X3" i="20" s="1"/>
  <c r="R169" i="19"/>
  <c r="Q169" i="19"/>
  <c r="N264" i="2"/>
  <c r="O264" i="2" s="1"/>
  <c r="L265" i="2"/>
  <c r="L266" i="2" s="1"/>
  <c r="L267" i="2" s="1"/>
  <c r="K265" i="2"/>
  <c r="K281" i="2"/>
  <c r="K264" i="2"/>
  <c r="K268" i="2"/>
  <c r="K272" i="2"/>
  <c r="K284" i="2"/>
  <c r="K288" i="2"/>
  <c r="K292" i="2"/>
  <c r="K296" i="2"/>
  <c r="K300" i="2"/>
  <c r="K269" i="2"/>
  <c r="K273" i="2"/>
  <c r="K276" i="2"/>
  <c r="K277" i="2"/>
  <c r="N266" i="2"/>
  <c r="O266" i="2" s="1"/>
  <c r="K267" i="2"/>
  <c r="K271" i="2"/>
  <c r="K275" i="2"/>
  <c r="K279" i="2"/>
  <c r="K283" i="2"/>
  <c r="K287" i="2"/>
  <c r="K291" i="2"/>
  <c r="K295" i="2"/>
  <c r="K299" i="2"/>
  <c r="J5" i="19"/>
  <c r="K5" i="19"/>
  <c r="C14" i="20"/>
  <c r="M5" i="19" s="1"/>
  <c r="O130" i="26"/>
  <c r="U130" i="26" s="1"/>
  <c r="O131" i="26"/>
  <c r="U131" i="26" s="1"/>
  <c r="J106" i="19"/>
  <c r="J118" i="19"/>
  <c r="J123" i="19"/>
  <c r="O132" i="26"/>
  <c r="U132" i="26" s="1"/>
  <c r="O129" i="26"/>
  <c r="U129" i="26" s="1"/>
  <c r="F130" i="26"/>
  <c r="F131" i="26"/>
  <c r="L131" i="26" s="1"/>
  <c r="F132" i="26"/>
  <c r="L132" i="26" s="1"/>
  <c r="F129" i="26"/>
  <c r="L129" i="26" s="1"/>
  <c r="O123" i="26"/>
  <c r="U123" i="26" s="1"/>
  <c r="O124" i="26"/>
  <c r="U124" i="26" s="1"/>
  <c r="O125" i="26"/>
  <c r="U125" i="26" s="1"/>
  <c r="O126" i="26"/>
  <c r="U126" i="26" s="1"/>
  <c r="O122" i="26"/>
  <c r="U122" i="26" s="1"/>
  <c r="F123" i="26"/>
  <c r="L123" i="26" s="1"/>
  <c r="F124" i="26"/>
  <c r="L124" i="26" s="1"/>
  <c r="F125" i="26"/>
  <c r="L125" i="26" s="1"/>
  <c r="J104" i="19"/>
  <c r="J117" i="19"/>
  <c r="J124" i="19"/>
  <c r="F126" i="26"/>
  <c r="L126" i="26" s="1"/>
  <c r="F122" i="26"/>
  <c r="L122" i="26" s="1"/>
  <c r="J90" i="19"/>
  <c r="O244" i="26"/>
  <c r="U244" i="26" s="1"/>
  <c r="F244" i="26"/>
  <c r="L244" i="26" s="1"/>
  <c r="O243" i="26"/>
  <c r="U243" i="26" s="1"/>
  <c r="F243" i="26"/>
  <c r="L243" i="26" s="1"/>
  <c r="O242" i="26"/>
  <c r="U242" i="26" s="1"/>
  <c r="F242" i="26"/>
  <c r="L242" i="26" s="1"/>
  <c r="O241" i="26"/>
  <c r="U241" i="26" s="1"/>
  <c r="F241" i="26"/>
  <c r="L241" i="26" s="1"/>
  <c r="J126" i="19"/>
  <c r="O238" i="26"/>
  <c r="U238" i="26" s="1"/>
  <c r="F238" i="26"/>
  <c r="L238" i="26" s="1"/>
  <c r="O237" i="26"/>
  <c r="U237" i="26" s="1"/>
  <c r="F237" i="26"/>
  <c r="L237" i="26" s="1"/>
  <c r="O234" i="26"/>
  <c r="U234" i="26" s="1"/>
  <c r="F234" i="26"/>
  <c r="L234" i="26" s="1"/>
  <c r="O233" i="26"/>
  <c r="U233" i="26" s="1"/>
  <c r="F233" i="26"/>
  <c r="L233" i="26" s="1"/>
  <c r="O232" i="26"/>
  <c r="U232" i="26" s="1"/>
  <c r="F232" i="26"/>
  <c r="L232" i="26" s="1"/>
  <c r="O231" i="26"/>
  <c r="U231" i="26" s="1"/>
  <c r="F231" i="26"/>
  <c r="L231" i="26" s="1"/>
  <c r="O230" i="26"/>
  <c r="U230" i="26" s="1"/>
  <c r="F230" i="26"/>
  <c r="L230" i="26" s="1"/>
  <c r="O229" i="26"/>
  <c r="U229" i="26" s="1"/>
  <c r="F229" i="26"/>
  <c r="L229" i="26" s="1"/>
  <c r="O228" i="26"/>
  <c r="U228" i="26" s="1"/>
  <c r="F228" i="26"/>
  <c r="L228" i="26" s="1"/>
  <c r="O227" i="26"/>
  <c r="U227" i="26" s="1"/>
  <c r="F227" i="26"/>
  <c r="L227" i="26" s="1"/>
  <c r="O226" i="26"/>
  <c r="U226" i="26" s="1"/>
  <c r="F226" i="26"/>
  <c r="L226" i="26" s="1"/>
  <c r="O225" i="26"/>
  <c r="U225" i="26" s="1"/>
  <c r="J114" i="19"/>
  <c r="F225" i="26"/>
  <c r="L225" i="26" s="1"/>
  <c r="J112" i="19"/>
  <c r="J119" i="19"/>
  <c r="O224" i="26"/>
  <c r="F224" i="26"/>
  <c r="L224" i="26" s="1"/>
  <c r="J113" i="19"/>
  <c r="O223" i="26"/>
  <c r="U223" i="26" s="1"/>
  <c r="F223" i="26"/>
  <c r="L223" i="26" s="1"/>
  <c r="O222" i="26"/>
  <c r="U222" i="26" s="1"/>
  <c r="F222" i="26"/>
  <c r="L222" i="26" s="1"/>
  <c r="O221" i="26"/>
  <c r="U221" i="26" s="1"/>
  <c r="F221" i="26"/>
  <c r="L221" i="26" s="1"/>
  <c r="O220" i="26"/>
  <c r="U220" i="26" s="1"/>
  <c r="F220" i="26"/>
  <c r="O219" i="26"/>
  <c r="F219" i="26"/>
  <c r="O218" i="26"/>
  <c r="U218" i="26" s="1"/>
  <c r="F218" i="26"/>
  <c r="L218" i="26" s="1"/>
  <c r="O215" i="26"/>
  <c r="U215" i="26" s="1"/>
  <c r="F215" i="26"/>
  <c r="L215" i="26" s="1"/>
  <c r="O214" i="26"/>
  <c r="U214" i="26" s="1"/>
  <c r="F214" i="26"/>
  <c r="L214" i="26" s="1"/>
  <c r="O213" i="26"/>
  <c r="U213" i="26" s="1"/>
  <c r="F213" i="26"/>
  <c r="L213" i="26" s="1"/>
  <c r="O212" i="26"/>
  <c r="U212" i="26" s="1"/>
  <c r="F212" i="26"/>
  <c r="L212" i="26" s="1"/>
  <c r="O211" i="26"/>
  <c r="U211" i="26" s="1"/>
  <c r="F211" i="26"/>
  <c r="L211" i="26" s="1"/>
  <c r="O208" i="26"/>
  <c r="U208" i="26" s="1"/>
  <c r="F208" i="26"/>
  <c r="L208" i="26" s="1"/>
  <c r="O207" i="26"/>
  <c r="U207" i="26" s="1"/>
  <c r="F207" i="26"/>
  <c r="L207" i="26" s="1"/>
  <c r="J125" i="19"/>
  <c r="O206" i="26"/>
  <c r="U206" i="26" s="1"/>
  <c r="F206" i="26"/>
  <c r="L206" i="26" s="1"/>
  <c r="J102" i="19"/>
  <c r="O205" i="26"/>
  <c r="U205" i="26" s="1"/>
  <c r="F205" i="26"/>
  <c r="O204" i="26"/>
  <c r="U204" i="26" s="1"/>
  <c r="F204" i="26"/>
  <c r="O203" i="26"/>
  <c r="U203" i="26" s="1"/>
  <c r="F203" i="26"/>
  <c r="L203" i="26" s="1"/>
  <c r="O202" i="26"/>
  <c r="U202" i="26" s="1"/>
  <c r="F202" i="26"/>
  <c r="O201" i="26"/>
  <c r="U201" i="26" s="1"/>
  <c r="F201" i="26"/>
  <c r="L201" i="26" s="1"/>
  <c r="O200" i="26"/>
  <c r="U200" i="26" s="1"/>
  <c r="F200" i="26"/>
  <c r="L200" i="26" s="1"/>
  <c r="O199" i="26"/>
  <c r="U199" i="26" s="1"/>
  <c r="F199" i="26"/>
  <c r="L199" i="26" s="1"/>
  <c r="O196" i="26"/>
  <c r="U196" i="26" s="1"/>
  <c r="F196" i="26"/>
  <c r="L196" i="26" s="1"/>
  <c r="O195" i="26"/>
  <c r="U195" i="26" s="1"/>
  <c r="F195" i="26"/>
  <c r="L195" i="26" s="1"/>
  <c r="O194" i="26"/>
  <c r="U194" i="26" s="1"/>
  <c r="F194" i="26"/>
  <c r="L194" i="26" s="1"/>
  <c r="O193" i="26"/>
  <c r="U193" i="26" s="1"/>
  <c r="F193" i="26"/>
  <c r="L193" i="26" s="1"/>
  <c r="O192" i="26"/>
  <c r="U192" i="26" s="1"/>
  <c r="F192" i="26"/>
  <c r="L192" i="26" s="1"/>
  <c r="O191" i="26"/>
  <c r="U191" i="26" s="1"/>
  <c r="F191" i="26"/>
  <c r="L191" i="26" s="1"/>
  <c r="O190" i="26"/>
  <c r="U190" i="26" s="1"/>
  <c r="F190" i="26"/>
  <c r="L190" i="26" s="1"/>
  <c r="O189" i="26"/>
  <c r="U189" i="26" s="1"/>
  <c r="J127" i="19"/>
  <c r="F189" i="26"/>
  <c r="L189" i="26" s="1"/>
  <c r="O188" i="26"/>
  <c r="U188" i="26" s="1"/>
  <c r="F188" i="26"/>
  <c r="L188" i="26" s="1"/>
  <c r="O187" i="26"/>
  <c r="U187" i="26" s="1"/>
  <c r="F187" i="26"/>
  <c r="L187" i="26" s="1"/>
  <c r="O186" i="26"/>
  <c r="U186" i="26" s="1"/>
  <c r="F186" i="26"/>
  <c r="L186" i="26" s="1"/>
  <c r="O185" i="26"/>
  <c r="U185" i="26" s="1"/>
  <c r="F185" i="26"/>
  <c r="L185" i="26" s="1"/>
  <c r="O182" i="26"/>
  <c r="F182" i="26"/>
  <c r="L182" i="26" s="1"/>
  <c r="O181" i="26"/>
  <c r="U181" i="26" s="1"/>
  <c r="F181" i="26"/>
  <c r="L181" i="26" s="1"/>
  <c r="O180" i="26"/>
  <c r="U180" i="26" s="1"/>
  <c r="J91" i="19"/>
  <c r="F180" i="26"/>
  <c r="L180" i="26" s="1"/>
  <c r="O179" i="26"/>
  <c r="U179" i="26" s="1"/>
  <c r="F179" i="26"/>
  <c r="L179" i="26" s="1"/>
  <c r="O178" i="26"/>
  <c r="F178" i="26"/>
  <c r="L178" i="26" s="1"/>
  <c r="O177" i="26"/>
  <c r="F177" i="26"/>
  <c r="L177" i="26" s="1"/>
  <c r="O174" i="26"/>
  <c r="U174" i="26" s="1"/>
  <c r="F174" i="26"/>
  <c r="L174" i="26" s="1"/>
  <c r="O173" i="26"/>
  <c r="U173" i="26" s="1"/>
  <c r="F173" i="26"/>
  <c r="L173" i="26" s="1"/>
  <c r="O172" i="26"/>
  <c r="U172" i="26" s="1"/>
  <c r="F172" i="26"/>
  <c r="O171" i="26"/>
  <c r="U171" i="26" s="1"/>
  <c r="F171" i="26"/>
  <c r="L171" i="26" s="1"/>
  <c r="O170" i="26"/>
  <c r="U170" i="26" s="1"/>
  <c r="F170" i="26"/>
  <c r="L170" i="26" s="1"/>
  <c r="O169" i="26"/>
  <c r="U169" i="26" s="1"/>
  <c r="F169" i="26"/>
  <c r="L169" i="26" s="1"/>
  <c r="O168" i="26"/>
  <c r="U168" i="26" s="1"/>
  <c r="F168" i="26"/>
  <c r="L168" i="26" s="1"/>
  <c r="O167" i="26"/>
  <c r="U167" i="26" s="1"/>
  <c r="F167" i="26"/>
  <c r="L167" i="26" s="1"/>
  <c r="O166" i="26"/>
  <c r="U166" i="26" s="1"/>
  <c r="F166" i="26"/>
  <c r="L166" i="26" s="1"/>
  <c r="O165" i="26"/>
  <c r="U165" i="26" s="1"/>
  <c r="F165" i="26"/>
  <c r="L165" i="26" s="1"/>
  <c r="J100" i="19"/>
  <c r="O164" i="26"/>
  <c r="U164" i="26" s="1"/>
  <c r="F164" i="26"/>
  <c r="L164" i="26" s="1"/>
  <c r="O163" i="26"/>
  <c r="U163" i="26" s="1"/>
  <c r="J110" i="19"/>
  <c r="F163" i="26"/>
  <c r="L163" i="26" s="1"/>
  <c r="O160" i="26"/>
  <c r="U160" i="26" s="1"/>
  <c r="F160" i="26"/>
  <c r="L160" i="26" s="1"/>
  <c r="O159" i="26"/>
  <c r="U159" i="26" s="1"/>
  <c r="F159" i="26"/>
  <c r="L159" i="26" s="1"/>
  <c r="O158" i="26"/>
  <c r="U158" i="26" s="1"/>
  <c r="F158" i="26"/>
  <c r="L158" i="26" s="1"/>
  <c r="O157" i="26"/>
  <c r="U157" i="26" s="1"/>
  <c r="F157" i="26"/>
  <c r="L157" i="26" s="1"/>
  <c r="O156" i="26"/>
  <c r="U156" i="26" s="1"/>
  <c r="F156" i="26"/>
  <c r="L156" i="26" s="1"/>
  <c r="O155" i="26"/>
  <c r="U155" i="26" s="1"/>
  <c r="F155" i="26"/>
  <c r="L155" i="26" s="1"/>
  <c r="O154" i="26"/>
  <c r="U154" i="26" s="1"/>
  <c r="F154" i="26"/>
  <c r="L154" i="26" s="1"/>
  <c r="O153" i="26"/>
  <c r="U153" i="26" s="1"/>
  <c r="F153" i="26"/>
  <c r="L153" i="26" s="1"/>
  <c r="O152" i="26"/>
  <c r="F152" i="26"/>
  <c r="O151" i="26"/>
  <c r="U151" i="26" s="1"/>
  <c r="F151" i="26"/>
  <c r="L151" i="26" s="1"/>
  <c r="O150" i="26"/>
  <c r="U150" i="26" s="1"/>
  <c r="F150" i="26"/>
  <c r="L150" i="26" s="1"/>
  <c r="O149" i="26"/>
  <c r="U149" i="26" s="1"/>
  <c r="F149" i="26"/>
  <c r="L149" i="26" s="1"/>
  <c r="O148" i="26"/>
  <c r="U148" i="26" s="1"/>
  <c r="F148" i="26"/>
  <c r="O147" i="26"/>
  <c r="U147" i="26" s="1"/>
  <c r="F147" i="26"/>
  <c r="L147" i="26" s="1"/>
  <c r="O144" i="26"/>
  <c r="U144" i="26" s="1"/>
  <c r="F144" i="26"/>
  <c r="L144" i="26" s="1"/>
  <c r="O143" i="26"/>
  <c r="U143" i="26" s="1"/>
  <c r="F143" i="26"/>
  <c r="L143" i="26" s="1"/>
  <c r="O142" i="26"/>
  <c r="U142" i="26" s="1"/>
  <c r="F142" i="26"/>
  <c r="L142" i="26" s="1"/>
  <c r="O141" i="26"/>
  <c r="U141" i="26" s="1"/>
  <c r="F141" i="26"/>
  <c r="L141" i="26" s="1"/>
  <c r="O140" i="26"/>
  <c r="U140" i="26" s="1"/>
  <c r="F140" i="26"/>
  <c r="L140" i="26" s="1"/>
  <c r="O139" i="26"/>
  <c r="U139" i="26" s="1"/>
  <c r="F139" i="26"/>
  <c r="L139" i="26" s="1"/>
  <c r="O240" i="26"/>
  <c r="U240" i="26" s="1"/>
  <c r="F240" i="26"/>
  <c r="L240" i="26" s="1"/>
  <c r="O236" i="26"/>
  <c r="U236" i="26" s="1"/>
  <c r="F236" i="26"/>
  <c r="O217" i="26"/>
  <c r="F217" i="26"/>
  <c r="O210" i="26"/>
  <c r="U210" i="26" s="1"/>
  <c r="F210" i="26"/>
  <c r="O198" i="26"/>
  <c r="U198" i="26" s="1"/>
  <c r="F198" i="26"/>
  <c r="O184" i="26"/>
  <c r="U184" i="26" s="1"/>
  <c r="F184" i="26"/>
  <c r="L184" i="26" s="1"/>
  <c r="O176" i="26"/>
  <c r="F176" i="26"/>
  <c r="L176" i="26" s="1"/>
  <c r="O162" i="26"/>
  <c r="U162" i="26" s="1"/>
  <c r="F162" i="26"/>
  <c r="L162" i="26" s="1"/>
  <c r="O146" i="26"/>
  <c r="U146" i="26" s="1"/>
  <c r="F146" i="26"/>
  <c r="L146" i="26" s="1"/>
  <c r="S128" i="26"/>
  <c r="Q128" i="26"/>
  <c r="O128" i="26"/>
  <c r="U128" i="26" s="1"/>
  <c r="Q121" i="26"/>
  <c r="R121" i="26"/>
  <c r="S121" i="26"/>
  <c r="F138" i="26"/>
  <c r="L138" i="26" s="1"/>
  <c r="O138" i="26"/>
  <c r="U138" i="26" s="1"/>
  <c r="O137" i="26"/>
  <c r="U137" i="26" s="1"/>
  <c r="J99" i="19"/>
  <c r="F137" i="26"/>
  <c r="L137" i="26" s="1"/>
  <c r="O113" i="26"/>
  <c r="U113" i="26" s="1"/>
  <c r="O112" i="26"/>
  <c r="U112" i="26" s="1"/>
  <c r="O114" i="26"/>
  <c r="U114" i="26" s="1"/>
  <c r="O115" i="26"/>
  <c r="U115" i="26" s="1"/>
  <c r="O116" i="26"/>
  <c r="U116" i="26" s="1"/>
  <c r="O117" i="26"/>
  <c r="U117" i="26" s="1"/>
  <c r="O118" i="26"/>
  <c r="U118" i="26" s="1"/>
  <c r="O119" i="26"/>
  <c r="U119" i="26" s="1"/>
  <c r="O111" i="26"/>
  <c r="U111" i="26" s="1"/>
  <c r="F112" i="26"/>
  <c r="L112" i="26" s="1"/>
  <c r="F113" i="26"/>
  <c r="L113" i="26" s="1"/>
  <c r="F114" i="26"/>
  <c r="L114" i="26" s="1"/>
  <c r="F115" i="26"/>
  <c r="L115" i="26" s="1"/>
  <c r="F116" i="26"/>
  <c r="L116" i="26" s="1"/>
  <c r="F117" i="26"/>
  <c r="L117" i="26" s="1"/>
  <c r="F118" i="26"/>
  <c r="L118" i="26" s="1"/>
  <c r="F119" i="26"/>
  <c r="L119" i="26" s="1"/>
  <c r="F111" i="26"/>
  <c r="L111" i="26" s="1"/>
  <c r="O108" i="26"/>
  <c r="U108" i="26" s="1"/>
  <c r="O107" i="26"/>
  <c r="U107" i="26" s="1"/>
  <c r="O106" i="26"/>
  <c r="U106" i="26" s="1"/>
  <c r="O105" i="26"/>
  <c r="U105" i="26" s="1"/>
  <c r="O103" i="26"/>
  <c r="U103" i="26" s="1"/>
  <c r="O102" i="26"/>
  <c r="U102" i="26" s="1"/>
  <c r="O101" i="26"/>
  <c r="U101" i="26" s="1"/>
  <c r="O104" i="26"/>
  <c r="U104" i="26" s="1"/>
  <c r="F102" i="26"/>
  <c r="L102" i="26" s="1"/>
  <c r="F103" i="26"/>
  <c r="L103" i="26" s="1"/>
  <c r="F104" i="26"/>
  <c r="L104" i="26" s="1"/>
  <c r="F105" i="26"/>
  <c r="L105" i="26" s="1"/>
  <c r="F106" i="26"/>
  <c r="L106" i="26" s="1"/>
  <c r="F107" i="26"/>
  <c r="L107" i="26" s="1"/>
  <c r="F108" i="26"/>
  <c r="L108" i="26" s="1"/>
  <c r="F101" i="26"/>
  <c r="F83" i="26"/>
  <c r="O95" i="26"/>
  <c r="U95" i="26" s="1"/>
  <c r="F95" i="26"/>
  <c r="L95" i="26" s="1"/>
  <c r="O94" i="26"/>
  <c r="U94" i="26" s="1"/>
  <c r="F94" i="26"/>
  <c r="L94" i="26" s="1"/>
  <c r="O93" i="26"/>
  <c r="U93" i="26" s="1"/>
  <c r="F93" i="26"/>
  <c r="L93" i="26" s="1"/>
  <c r="O90" i="26"/>
  <c r="F90" i="26"/>
  <c r="O89" i="26"/>
  <c r="U89" i="26" s="1"/>
  <c r="F89" i="26"/>
  <c r="L89" i="26" s="1"/>
  <c r="O86" i="26"/>
  <c r="U86" i="26" s="1"/>
  <c r="F86" i="26"/>
  <c r="L86" i="26" s="1"/>
  <c r="O85" i="26"/>
  <c r="U85" i="26" s="1"/>
  <c r="F85" i="26"/>
  <c r="L85" i="26" s="1"/>
  <c r="O84" i="26"/>
  <c r="U84" i="26" s="1"/>
  <c r="F84" i="26"/>
  <c r="L84" i="26" s="1"/>
  <c r="O81" i="26"/>
  <c r="U81" i="26" s="1"/>
  <c r="F81" i="26"/>
  <c r="L81" i="26" s="1"/>
  <c r="O80" i="26"/>
  <c r="U80" i="26" s="1"/>
  <c r="F80" i="26"/>
  <c r="L80" i="26" s="1"/>
  <c r="O79" i="26"/>
  <c r="U79" i="26" s="1"/>
  <c r="F79" i="26"/>
  <c r="L79" i="26" s="1"/>
  <c r="O78" i="26"/>
  <c r="U78" i="26" s="1"/>
  <c r="F78" i="26"/>
  <c r="L78" i="26" s="1"/>
  <c r="O77" i="26"/>
  <c r="U77" i="26" s="1"/>
  <c r="F77" i="26"/>
  <c r="L77" i="26" s="1"/>
  <c r="O74" i="26"/>
  <c r="U74" i="26" s="1"/>
  <c r="F74" i="26"/>
  <c r="L74" i="26" s="1"/>
  <c r="O73" i="26"/>
  <c r="U73" i="26" s="1"/>
  <c r="F73" i="26"/>
  <c r="L73" i="26" s="1"/>
  <c r="W17" i="26"/>
  <c r="V17" i="26"/>
  <c r="U17" i="26"/>
  <c r="O92" i="26"/>
  <c r="U92" i="26" s="1"/>
  <c r="W9" i="26"/>
  <c r="V9" i="26"/>
  <c r="U9" i="26"/>
  <c r="F92" i="26"/>
  <c r="S9" i="26" s="1"/>
  <c r="W16" i="26"/>
  <c r="V16" i="26"/>
  <c r="U16" i="26"/>
  <c r="O88" i="26"/>
  <c r="U88" i="26" s="1"/>
  <c r="W8" i="26"/>
  <c r="V8" i="26"/>
  <c r="U8" i="26"/>
  <c r="F88" i="26"/>
  <c r="S8" i="26" s="1"/>
  <c r="W15" i="26"/>
  <c r="V15" i="26"/>
  <c r="U15" i="26"/>
  <c r="O83" i="26"/>
  <c r="S15" i="26" s="1"/>
  <c r="W7" i="26"/>
  <c r="W14" i="26"/>
  <c r="V14" i="26"/>
  <c r="U14" i="26"/>
  <c r="O76" i="26"/>
  <c r="U76" i="26" s="1"/>
  <c r="W6" i="26"/>
  <c r="F76" i="26"/>
  <c r="L76" i="26" s="1"/>
  <c r="V13" i="26"/>
  <c r="O72" i="26"/>
  <c r="S13" i="26" s="1"/>
  <c r="W5" i="26"/>
  <c r="V5" i="26"/>
  <c r="F72" i="26"/>
  <c r="F47" i="24"/>
  <c r="I2" i="26"/>
  <c r="H2" i="26"/>
  <c r="G2" i="26"/>
  <c r="F2" i="26"/>
  <c r="P13" i="26"/>
  <c r="J94" i="19"/>
  <c r="J98" i="19"/>
  <c r="J109" i="19"/>
  <c r="J111" i="19"/>
  <c r="J6" i="19"/>
  <c r="J7" i="19"/>
  <c r="J8" i="19"/>
  <c r="J9" i="19"/>
  <c r="J10" i="19"/>
  <c r="J11" i="19"/>
  <c r="J12" i="19"/>
  <c r="J13" i="19"/>
  <c r="J14" i="19"/>
  <c r="J15" i="19"/>
  <c r="J16" i="19"/>
  <c r="J17" i="19"/>
  <c r="J18" i="19"/>
  <c r="J19" i="19"/>
  <c r="J20" i="19"/>
  <c r="J21" i="19"/>
  <c r="J22" i="19"/>
  <c r="J23" i="19"/>
  <c r="J24" i="19"/>
  <c r="J25" i="19"/>
  <c r="J26" i="19"/>
  <c r="J27" i="19"/>
  <c r="J28" i="19"/>
  <c r="J29" i="19"/>
  <c r="J30" i="19"/>
  <c r="J31" i="19"/>
  <c r="J32" i="19"/>
  <c r="J33" i="19"/>
  <c r="J34" i="19"/>
  <c r="J35" i="19"/>
  <c r="J36" i="19"/>
  <c r="J37" i="19"/>
  <c r="J38" i="19"/>
  <c r="J39" i="19"/>
  <c r="J40" i="19"/>
  <c r="J41" i="19"/>
  <c r="J42" i="19"/>
  <c r="J43" i="19"/>
  <c r="J44" i="19"/>
  <c r="J45" i="19"/>
  <c r="J46" i="19"/>
  <c r="J47" i="19"/>
  <c r="J48" i="19"/>
  <c r="J49" i="19"/>
  <c r="J50" i="19"/>
  <c r="J51" i="19"/>
  <c r="J52" i="19"/>
  <c r="J53" i="19"/>
  <c r="J54" i="19"/>
  <c r="J55" i="19"/>
  <c r="J56" i="19"/>
  <c r="J57" i="19"/>
  <c r="J58" i="19"/>
  <c r="J59" i="19"/>
  <c r="J60" i="19"/>
  <c r="J61" i="19"/>
  <c r="J62" i="19"/>
  <c r="J63" i="19"/>
  <c r="J64" i="19"/>
  <c r="J65" i="19"/>
  <c r="J66" i="19"/>
  <c r="J67" i="19"/>
  <c r="J68" i="19"/>
  <c r="J69" i="19"/>
  <c r="J70" i="19"/>
  <c r="J71" i="19"/>
  <c r="J72" i="19"/>
  <c r="J73" i="19"/>
  <c r="J74" i="19"/>
  <c r="J75" i="19"/>
  <c r="J76" i="19"/>
  <c r="J77" i="19"/>
  <c r="J78" i="19"/>
  <c r="J79" i="19"/>
  <c r="J80" i="19"/>
  <c r="J81" i="19"/>
  <c r="J82" i="19"/>
  <c r="J83" i="19"/>
  <c r="J84" i="19"/>
  <c r="J85" i="19"/>
  <c r="J86" i="19"/>
  <c r="J87" i="19"/>
  <c r="J88" i="19"/>
  <c r="J89" i="19"/>
  <c r="J92" i="19"/>
  <c r="J93" i="19"/>
  <c r="J95" i="19"/>
  <c r="J96" i="19"/>
  <c r="J97" i="19"/>
  <c r="J101" i="19"/>
  <c r="J103" i="19"/>
  <c r="J105" i="19"/>
  <c r="J107" i="19"/>
  <c r="J108" i="19"/>
  <c r="J115" i="19"/>
  <c r="J116" i="19"/>
  <c r="J120" i="19"/>
  <c r="J121" i="19"/>
  <c r="J122" i="19"/>
  <c r="J128" i="19"/>
  <c r="J129" i="19"/>
  <c r="J130" i="19"/>
  <c r="O130" i="19" s="1"/>
  <c r="O131" i="19" s="1"/>
  <c r="J131" i="19"/>
  <c r="J132" i="19"/>
  <c r="J133" i="19"/>
  <c r="J134" i="19"/>
  <c r="J135" i="19"/>
  <c r="J136" i="19"/>
  <c r="J137" i="19"/>
  <c r="J138" i="19"/>
  <c r="J139" i="19"/>
  <c r="J140" i="19"/>
  <c r="J141" i="19"/>
  <c r="J142" i="19"/>
  <c r="J143" i="19"/>
  <c r="J144" i="19"/>
  <c r="J145" i="19"/>
  <c r="J146" i="19"/>
  <c r="J147" i="19"/>
  <c r="J148" i="19"/>
  <c r="J149" i="19"/>
  <c r="J150" i="19"/>
  <c r="J151" i="19"/>
  <c r="J152" i="19"/>
  <c r="J153" i="19"/>
  <c r="J154" i="19"/>
  <c r="J155" i="19"/>
  <c r="J156" i="19"/>
  <c r="J157" i="19"/>
  <c r="J158" i="19"/>
  <c r="J159" i="19"/>
  <c r="J160" i="19"/>
  <c r="J161" i="19"/>
  <c r="J162" i="19"/>
  <c r="J163" i="19"/>
  <c r="J164" i="19"/>
  <c r="J165" i="19"/>
  <c r="J166" i="19"/>
  <c r="J167" i="19"/>
  <c r="J168" i="19"/>
  <c r="J121" i="26"/>
  <c r="Q110" i="26"/>
  <c r="R110" i="26"/>
  <c r="S110" i="26"/>
  <c r="R98" i="26"/>
  <c r="S98" i="26"/>
  <c r="Q98" i="26"/>
  <c r="S7" i="26"/>
  <c r="S10" i="26"/>
  <c r="U10" i="26"/>
  <c r="V10" i="26"/>
  <c r="W10" i="26"/>
  <c r="S18" i="26"/>
  <c r="U18" i="26"/>
  <c r="V18" i="26"/>
  <c r="W18" i="26"/>
  <c r="T18" i="26"/>
  <c r="T10" i="26"/>
  <c r="I2" i="20"/>
  <c r="F346" i="19"/>
  <c r="F345" i="19"/>
  <c r="F344" i="19"/>
  <c r="F343" i="19"/>
  <c r="F342" i="19"/>
  <c r="F341" i="19"/>
  <c r="F340" i="19"/>
  <c r="F339" i="19"/>
  <c r="F338" i="19"/>
  <c r="F337" i="19"/>
  <c r="F336" i="19"/>
  <c r="F335" i="19"/>
  <c r="F334" i="19"/>
  <c r="F333" i="19"/>
  <c r="F332" i="19"/>
  <c r="F331" i="19"/>
  <c r="F330" i="19"/>
  <c r="F329" i="19"/>
  <c r="F328" i="19"/>
  <c r="F327" i="19"/>
  <c r="F326" i="19"/>
  <c r="F325" i="19"/>
  <c r="F324" i="19"/>
  <c r="F323" i="19"/>
  <c r="F322" i="19"/>
  <c r="F321" i="19"/>
  <c r="F320" i="19"/>
  <c r="F319" i="19"/>
  <c r="F318" i="19"/>
  <c r="F317" i="19"/>
  <c r="F316" i="19"/>
  <c r="F315" i="19"/>
  <c r="F314" i="19"/>
  <c r="F313" i="19"/>
  <c r="F312" i="19"/>
  <c r="F311" i="19"/>
  <c r="F310" i="19"/>
  <c r="F309" i="19"/>
  <c r="F308" i="19"/>
  <c r="F307" i="19"/>
  <c r="F306" i="19"/>
  <c r="F305" i="19"/>
  <c r="F304" i="19"/>
  <c r="F303" i="19"/>
  <c r="F302" i="19"/>
  <c r="F301" i="19"/>
  <c r="F300" i="19"/>
  <c r="F299" i="19"/>
  <c r="F298" i="19"/>
  <c r="F297" i="19"/>
  <c r="F296" i="19"/>
  <c r="F295" i="19"/>
  <c r="F294" i="19"/>
  <c r="F293" i="19"/>
  <c r="F292" i="19"/>
  <c r="F291" i="19"/>
  <c r="F290" i="19"/>
  <c r="F289" i="19"/>
  <c r="F288" i="19"/>
  <c r="F287" i="19"/>
  <c r="F286" i="19"/>
  <c r="F285" i="19"/>
  <c r="F284" i="19"/>
  <c r="F283" i="19"/>
  <c r="F282" i="19"/>
  <c r="F281" i="19"/>
  <c r="F280" i="19"/>
  <c r="F279" i="19"/>
  <c r="F278" i="19"/>
  <c r="F277" i="19"/>
  <c r="F276" i="19"/>
  <c r="F275" i="19"/>
  <c r="F274" i="19"/>
  <c r="F273" i="19"/>
  <c r="F272" i="19"/>
  <c r="F271" i="19"/>
  <c r="F270" i="19"/>
  <c r="F269" i="19"/>
  <c r="F268" i="19"/>
  <c r="F267" i="19"/>
  <c r="F266" i="19"/>
  <c r="F265" i="19"/>
  <c r="F264" i="19"/>
  <c r="F263" i="19"/>
  <c r="F262" i="19"/>
  <c r="F261" i="19"/>
  <c r="F260" i="19"/>
  <c r="F259" i="19"/>
  <c r="F258" i="19"/>
  <c r="F257" i="19"/>
  <c r="F256" i="19"/>
  <c r="F255" i="19"/>
  <c r="F254" i="19"/>
  <c r="F253" i="19"/>
  <c r="F252" i="19"/>
  <c r="F251" i="19"/>
  <c r="F250" i="19"/>
  <c r="F249" i="19"/>
  <c r="F248" i="19"/>
  <c r="F247" i="19"/>
  <c r="F246" i="19"/>
  <c r="F245" i="19"/>
  <c r="F244" i="19"/>
  <c r="F243" i="19"/>
  <c r="F242" i="19"/>
  <c r="F241" i="19"/>
  <c r="F240" i="19"/>
  <c r="F239" i="19"/>
  <c r="F238" i="19"/>
  <c r="F237" i="19"/>
  <c r="F236" i="19"/>
  <c r="F235" i="19"/>
  <c r="F234" i="19"/>
  <c r="F233" i="19"/>
  <c r="F232" i="19"/>
  <c r="F231" i="19"/>
  <c r="F230" i="19"/>
  <c r="F229" i="19"/>
  <c r="F228" i="19"/>
  <c r="F227" i="19"/>
  <c r="F226" i="19"/>
  <c r="F225" i="19"/>
  <c r="F224" i="19"/>
  <c r="F223" i="19"/>
  <c r="F222" i="19"/>
  <c r="F221" i="19"/>
  <c r="F220" i="19"/>
  <c r="F219" i="19"/>
  <c r="F218" i="19"/>
  <c r="F217" i="19"/>
  <c r="F216" i="19"/>
  <c r="F215" i="19"/>
  <c r="F214" i="19"/>
  <c r="F213" i="19"/>
  <c r="F212" i="19"/>
  <c r="F211" i="19"/>
  <c r="F210" i="19"/>
  <c r="F209" i="19"/>
  <c r="F208" i="19"/>
  <c r="F207" i="19"/>
  <c r="F206" i="19"/>
  <c r="F205" i="19"/>
  <c r="F204" i="19"/>
  <c r="F203" i="19"/>
  <c r="F202" i="19"/>
  <c r="F201" i="19"/>
  <c r="F200" i="19"/>
  <c r="F199" i="19"/>
  <c r="F198" i="19"/>
  <c r="F197" i="19"/>
  <c r="F196" i="19"/>
  <c r="F195" i="19"/>
  <c r="F194" i="19"/>
  <c r="F193" i="19"/>
  <c r="F192" i="19"/>
  <c r="F191" i="19"/>
  <c r="F190" i="19"/>
  <c r="F189" i="19"/>
  <c r="F188" i="19"/>
  <c r="F187" i="19"/>
  <c r="F186" i="19"/>
  <c r="F185" i="19"/>
  <c r="F184" i="19"/>
  <c r="F183" i="19"/>
  <c r="F182" i="19"/>
  <c r="F181" i="19"/>
  <c r="F180" i="19"/>
  <c r="F179" i="19"/>
  <c r="F178" i="19"/>
  <c r="F177" i="19"/>
  <c r="F176" i="19"/>
  <c r="F175" i="19"/>
  <c r="F174" i="19"/>
  <c r="F173" i="19"/>
  <c r="F172" i="19"/>
  <c r="F171" i="19"/>
  <c r="F170" i="19"/>
  <c r="F169" i="19"/>
  <c r="F168" i="19"/>
  <c r="F167" i="19"/>
  <c r="F166" i="19"/>
  <c r="F165" i="19"/>
  <c r="F164" i="19"/>
  <c r="F163" i="19"/>
  <c r="F162" i="19"/>
  <c r="F161" i="19"/>
  <c r="F160" i="19"/>
  <c r="F159" i="19"/>
  <c r="F158" i="19"/>
  <c r="F157" i="19"/>
  <c r="F156" i="19"/>
  <c r="F155" i="19"/>
  <c r="F154" i="19"/>
  <c r="F153" i="19"/>
  <c r="F152" i="19"/>
  <c r="F151" i="19"/>
  <c r="F150" i="19"/>
  <c r="F149" i="19"/>
  <c r="F148" i="19"/>
  <c r="F147" i="19"/>
  <c r="F146" i="19"/>
  <c r="F145" i="19"/>
  <c r="F144" i="19"/>
  <c r="F143" i="19"/>
  <c r="F142" i="19"/>
  <c r="F141" i="19"/>
  <c r="F140" i="19"/>
  <c r="F139" i="19"/>
  <c r="F138" i="19"/>
  <c r="F137" i="19"/>
  <c r="F136" i="19"/>
  <c r="F135" i="19"/>
  <c r="F134" i="19"/>
  <c r="F133" i="19"/>
  <c r="F132" i="19"/>
  <c r="F131" i="19"/>
  <c r="F130" i="19"/>
  <c r="F129" i="19"/>
  <c r="F128" i="19"/>
  <c r="F127" i="19"/>
  <c r="F126" i="19"/>
  <c r="F125" i="19"/>
  <c r="F124" i="19"/>
  <c r="F123" i="19"/>
  <c r="F122" i="19"/>
  <c r="F121" i="19"/>
  <c r="F120" i="19"/>
  <c r="F119" i="19"/>
  <c r="F118" i="19"/>
  <c r="F117" i="19"/>
  <c r="F116" i="19"/>
  <c r="F115" i="19"/>
  <c r="F114" i="19"/>
  <c r="F113" i="19"/>
  <c r="F112" i="19"/>
  <c r="F111" i="19"/>
  <c r="F110" i="19"/>
  <c r="F109" i="19"/>
  <c r="F108" i="19"/>
  <c r="F107" i="19"/>
  <c r="F106" i="19"/>
  <c r="F105" i="19"/>
  <c r="F104" i="19"/>
  <c r="F103" i="19"/>
  <c r="F102" i="19"/>
  <c r="F101" i="19"/>
  <c r="F100" i="19"/>
  <c r="F99" i="19"/>
  <c r="F98" i="19"/>
  <c r="F97" i="19"/>
  <c r="F96" i="19"/>
  <c r="F95" i="19"/>
  <c r="F94" i="19"/>
  <c r="F93" i="19"/>
  <c r="F92" i="19"/>
  <c r="F91" i="19"/>
  <c r="F90" i="19"/>
  <c r="F89" i="19"/>
  <c r="F88" i="19"/>
  <c r="F87" i="19"/>
  <c r="F86" i="19"/>
  <c r="F85" i="19"/>
  <c r="F84" i="19"/>
  <c r="F83" i="19"/>
  <c r="F82" i="19"/>
  <c r="F81" i="19"/>
  <c r="F80" i="19"/>
  <c r="F79" i="19"/>
  <c r="F78" i="19"/>
  <c r="F77" i="19"/>
  <c r="F76" i="19"/>
  <c r="F75" i="19"/>
  <c r="F74" i="19"/>
  <c r="F73" i="19"/>
  <c r="F72" i="19"/>
  <c r="F71" i="19"/>
  <c r="F70" i="19"/>
  <c r="F69" i="19"/>
  <c r="F68" i="19"/>
  <c r="F67" i="19"/>
  <c r="F66" i="19"/>
  <c r="F65" i="19"/>
  <c r="F64" i="19"/>
  <c r="F63" i="19"/>
  <c r="F62" i="19"/>
  <c r="F61" i="19"/>
  <c r="F60" i="19"/>
  <c r="F59" i="19"/>
  <c r="F58" i="19"/>
  <c r="F57" i="19"/>
  <c r="F56" i="19"/>
  <c r="F55" i="19"/>
  <c r="F54" i="19"/>
  <c r="F53" i="19"/>
  <c r="F52" i="19"/>
  <c r="F51" i="19"/>
  <c r="F50" i="19"/>
  <c r="F49" i="19"/>
  <c r="F48" i="19"/>
  <c r="F47" i="19"/>
  <c r="F46" i="19"/>
  <c r="F45" i="19"/>
  <c r="F44" i="19"/>
  <c r="F43" i="19"/>
  <c r="F42" i="19"/>
  <c r="F41" i="19"/>
  <c r="F40" i="19"/>
  <c r="F39" i="19"/>
  <c r="F38" i="19"/>
  <c r="F37" i="19"/>
  <c r="F36" i="19"/>
  <c r="F35" i="19"/>
  <c r="F34" i="19"/>
  <c r="F33" i="19"/>
  <c r="F32" i="19"/>
  <c r="F31" i="19"/>
  <c r="F30" i="19"/>
  <c r="F29" i="19"/>
  <c r="F28" i="19"/>
  <c r="F27" i="19"/>
  <c r="F26" i="19"/>
  <c r="F25" i="19"/>
  <c r="F24" i="19"/>
  <c r="F23" i="19"/>
  <c r="F22" i="19"/>
  <c r="F21" i="19"/>
  <c r="F20" i="19"/>
  <c r="F19" i="19"/>
  <c r="F18" i="19"/>
  <c r="F17" i="19"/>
  <c r="F16" i="19"/>
  <c r="F15" i="19"/>
  <c r="F14" i="19"/>
  <c r="F13" i="19"/>
  <c r="F12" i="19"/>
  <c r="F11" i="19"/>
  <c r="F10" i="19"/>
  <c r="F9" i="19"/>
  <c r="F8" i="19"/>
  <c r="F7" i="19"/>
  <c r="F6" i="19"/>
  <c r="F5" i="19"/>
  <c r="V66" i="20"/>
  <c r="U66" i="20"/>
  <c r="V65" i="20"/>
  <c r="U65" i="20"/>
  <c r="V64" i="20"/>
  <c r="U64" i="20"/>
  <c r="V63" i="20"/>
  <c r="U63" i="20"/>
  <c r="AC52" i="20"/>
  <c r="AD52" i="20" s="1"/>
  <c r="Y60" i="20" s="1"/>
  <c r="AA52" i="20"/>
  <c r="AB52" i="20" s="1"/>
  <c r="X60" i="20" s="1"/>
  <c r="Y52" i="20"/>
  <c r="Z52" i="20" s="1"/>
  <c r="W60" i="20" s="1"/>
  <c r="W52" i="20"/>
  <c r="X52" i="20" s="1"/>
  <c r="V60" i="20" s="1"/>
  <c r="U52" i="20"/>
  <c r="V52" i="20" s="1"/>
  <c r="U60" i="20" s="1"/>
  <c r="AC51" i="20"/>
  <c r="AA51" i="20"/>
  <c r="X55" i="20" s="1"/>
  <c r="Y51" i="20"/>
  <c r="W55" i="20" s="1"/>
  <c r="W51" i="20"/>
  <c r="V55" i="20" s="1"/>
  <c r="U51" i="20"/>
  <c r="V51" i="20" s="1"/>
  <c r="U59" i="20" s="1"/>
  <c r="T56" i="20"/>
  <c r="T60" i="20" s="1"/>
  <c r="T55" i="20"/>
  <c r="T59" i="20"/>
  <c r="U6" i="25"/>
  <c r="V6" i="25"/>
  <c r="W6" i="25"/>
  <c r="U7" i="25"/>
  <c r="V7" i="25"/>
  <c r="W7" i="25"/>
  <c r="U8" i="25"/>
  <c r="V8" i="25"/>
  <c r="W8" i="25"/>
  <c r="U9" i="25"/>
  <c r="V9" i="25"/>
  <c r="W9" i="25"/>
  <c r="U10" i="25"/>
  <c r="V10" i="25"/>
  <c r="W10" i="25"/>
  <c r="V5" i="25"/>
  <c r="U5" i="25"/>
  <c r="W5" i="25"/>
  <c r="P13" i="24"/>
  <c r="O51" i="18"/>
  <c r="P51" i="18" s="1"/>
  <c r="O59" i="18" s="1"/>
  <c r="Q51" i="18"/>
  <c r="R51" i="18" s="1"/>
  <c r="P59" i="18" s="1"/>
  <c r="S51" i="18"/>
  <c r="T51" i="18" s="1"/>
  <c r="Q59" i="18" s="1"/>
  <c r="U51" i="18"/>
  <c r="R55" i="18" s="1"/>
  <c r="W51" i="18"/>
  <c r="X51" i="18" s="1"/>
  <c r="S59" i="18" s="1"/>
  <c r="O52" i="18"/>
  <c r="P52" i="18" s="1"/>
  <c r="O60" i="18" s="1"/>
  <c r="Q52" i="18"/>
  <c r="P56" i="18" s="1"/>
  <c r="S52" i="18"/>
  <c r="Q56" i="18" s="1"/>
  <c r="U52" i="18"/>
  <c r="V52" i="18" s="1"/>
  <c r="R60" i="18" s="1"/>
  <c r="W52" i="18"/>
  <c r="S56" i="18" s="1"/>
  <c r="N55" i="18"/>
  <c r="N59" i="18"/>
  <c r="N56" i="18"/>
  <c r="N60" i="18"/>
  <c r="R2" i="18"/>
  <c r="R5" i="18" s="1"/>
  <c r="C32" i="20"/>
  <c r="C31" i="20"/>
  <c r="C30" i="20"/>
  <c r="C29" i="20"/>
  <c r="C26" i="20"/>
  <c r="C25" i="20"/>
  <c r="L50" i="19" s="1"/>
  <c r="C24" i="20"/>
  <c r="C23" i="20"/>
  <c r="C20" i="20"/>
  <c r="C19" i="20"/>
  <c r="C18" i="20"/>
  <c r="C17" i="20"/>
  <c r="C8" i="20"/>
  <c r="M134" i="19" s="1"/>
  <c r="C7" i="20"/>
  <c r="L108" i="19" s="1"/>
  <c r="C6" i="20"/>
  <c r="C5" i="20"/>
  <c r="B2" i="20"/>
  <c r="M168" i="19"/>
  <c r="M86" i="19"/>
  <c r="L168" i="19"/>
  <c r="L86" i="19"/>
  <c r="K168" i="19"/>
  <c r="K86" i="19"/>
  <c r="M167" i="19"/>
  <c r="M85" i="19"/>
  <c r="L167" i="19"/>
  <c r="L85" i="19"/>
  <c r="K167" i="19"/>
  <c r="N167" i="19" s="1"/>
  <c r="K85" i="19"/>
  <c r="L166" i="19"/>
  <c r="K166" i="19"/>
  <c r="M83" i="19"/>
  <c r="L83" i="19"/>
  <c r="K83" i="19"/>
  <c r="M81" i="19"/>
  <c r="L81" i="19"/>
  <c r="K81" i="19"/>
  <c r="L80" i="19"/>
  <c r="K80" i="19"/>
  <c r="N80" i="19" s="1"/>
  <c r="M160" i="19"/>
  <c r="M78" i="19"/>
  <c r="L160" i="19"/>
  <c r="L78" i="19"/>
  <c r="K160" i="19"/>
  <c r="K78" i="19"/>
  <c r="M159" i="19"/>
  <c r="L159" i="19"/>
  <c r="K159" i="19"/>
  <c r="M76" i="19"/>
  <c r="L76" i="19"/>
  <c r="K76" i="19"/>
  <c r="N76" i="19" s="1"/>
  <c r="L154" i="19"/>
  <c r="K154" i="19"/>
  <c r="M71" i="19"/>
  <c r="L71" i="19"/>
  <c r="K71" i="19"/>
  <c r="L150" i="19"/>
  <c r="K150" i="19"/>
  <c r="M67" i="19"/>
  <c r="L67" i="19"/>
  <c r="K67" i="19"/>
  <c r="M66" i="19"/>
  <c r="L66" i="19"/>
  <c r="K66" i="19"/>
  <c r="M65" i="19"/>
  <c r="L65" i="19"/>
  <c r="K65" i="19"/>
  <c r="M146" i="19"/>
  <c r="M64" i="19"/>
  <c r="L146" i="19"/>
  <c r="L64" i="19"/>
  <c r="K146" i="19"/>
  <c r="K64" i="19"/>
  <c r="M144" i="19"/>
  <c r="L144" i="19"/>
  <c r="K144" i="19"/>
  <c r="M143" i="19"/>
  <c r="L143" i="19"/>
  <c r="K143" i="19"/>
  <c r="M141" i="19"/>
  <c r="L141" i="19"/>
  <c r="K141" i="19"/>
  <c r="M56" i="19"/>
  <c r="L56" i="19"/>
  <c r="K56" i="19"/>
  <c r="L137" i="19"/>
  <c r="K137" i="19"/>
  <c r="M136" i="19"/>
  <c r="M54" i="19"/>
  <c r="L136" i="19"/>
  <c r="L54" i="19"/>
  <c r="K136" i="19"/>
  <c r="K54" i="19"/>
  <c r="M53" i="19"/>
  <c r="L53" i="19"/>
  <c r="K53" i="19"/>
  <c r="L133" i="19"/>
  <c r="K133" i="19"/>
  <c r="M132" i="19"/>
  <c r="L132" i="19"/>
  <c r="K132" i="19"/>
  <c r="M130" i="19"/>
  <c r="L130" i="19"/>
  <c r="L48" i="19"/>
  <c r="K130" i="19"/>
  <c r="K48" i="19"/>
  <c r="M128" i="19"/>
  <c r="M46" i="19"/>
  <c r="L128" i="19"/>
  <c r="L46" i="19"/>
  <c r="K128" i="19"/>
  <c r="K46" i="19"/>
  <c r="M127" i="19"/>
  <c r="L127" i="19"/>
  <c r="K127" i="19"/>
  <c r="M126" i="19"/>
  <c r="L126" i="19"/>
  <c r="K126" i="19"/>
  <c r="L125" i="19"/>
  <c r="K125" i="19"/>
  <c r="M120" i="19"/>
  <c r="L120" i="19"/>
  <c r="K120" i="19"/>
  <c r="L119" i="19"/>
  <c r="K119" i="19"/>
  <c r="M114" i="19"/>
  <c r="L114" i="19"/>
  <c r="K114" i="19"/>
  <c r="M113" i="19"/>
  <c r="L113" i="19"/>
  <c r="K113" i="19"/>
  <c r="L112" i="19"/>
  <c r="K112" i="19"/>
  <c r="M111" i="19"/>
  <c r="L111" i="19"/>
  <c r="K111" i="19"/>
  <c r="M110" i="19"/>
  <c r="L110" i="19"/>
  <c r="K110" i="19"/>
  <c r="N110" i="19" s="1"/>
  <c r="L109" i="19"/>
  <c r="K109" i="19"/>
  <c r="M102" i="19"/>
  <c r="L102" i="19"/>
  <c r="K102" i="19"/>
  <c r="M100" i="19"/>
  <c r="L100" i="19"/>
  <c r="K100" i="19"/>
  <c r="M99" i="19"/>
  <c r="L99" i="19"/>
  <c r="K99" i="19"/>
  <c r="L98" i="19"/>
  <c r="K98" i="19"/>
  <c r="M94" i="19"/>
  <c r="L94" i="19"/>
  <c r="K94" i="19"/>
  <c r="N94" i="19" s="1"/>
  <c r="M92" i="19"/>
  <c r="L91" i="19"/>
  <c r="K91" i="19"/>
  <c r="M45" i="19"/>
  <c r="L45" i="19"/>
  <c r="K45" i="19"/>
  <c r="M44" i="19"/>
  <c r="L44" i="19"/>
  <c r="K44" i="19"/>
  <c r="N44" i="19" s="1"/>
  <c r="L43" i="19"/>
  <c r="K43" i="19"/>
  <c r="M42" i="19"/>
  <c r="L42" i="19"/>
  <c r="K42" i="19"/>
  <c r="N42" i="19" s="1"/>
  <c r="L41" i="19"/>
  <c r="K41" i="19"/>
  <c r="N41" i="19" s="1"/>
  <c r="M39" i="19"/>
  <c r="L39" i="19"/>
  <c r="K39" i="19"/>
  <c r="M38" i="19"/>
  <c r="L38" i="19"/>
  <c r="K38" i="19"/>
  <c r="N38" i="19" s="1"/>
  <c r="L37" i="19"/>
  <c r="K37" i="19"/>
  <c r="M36" i="19"/>
  <c r="L36" i="19"/>
  <c r="K36" i="19"/>
  <c r="M31" i="19"/>
  <c r="L31" i="19"/>
  <c r="K31" i="19"/>
  <c r="L30" i="19"/>
  <c r="K30" i="19"/>
  <c r="M24" i="19"/>
  <c r="L24" i="19"/>
  <c r="K24" i="19"/>
  <c r="M23" i="19"/>
  <c r="L22" i="19"/>
  <c r="K22" i="19"/>
  <c r="M21" i="19"/>
  <c r="L21" i="19"/>
  <c r="K21" i="19"/>
  <c r="L20" i="19"/>
  <c r="K20" i="19"/>
  <c r="M14" i="19"/>
  <c r="L14" i="19"/>
  <c r="K14" i="19"/>
  <c r="O5" i="19"/>
  <c r="H46" i="18"/>
  <c r="G46" i="18"/>
  <c r="H45" i="18"/>
  <c r="F44" i="18"/>
  <c r="E45" i="18"/>
  <c r="G45" i="18"/>
  <c r="G43" i="18"/>
  <c r="F43" i="18"/>
  <c r="E44" i="18"/>
  <c r="G44" i="18"/>
  <c r="F264" i="2"/>
  <c r="M263" i="2"/>
  <c r="J263" i="2"/>
  <c r="F263" i="2"/>
  <c r="M262" i="2"/>
  <c r="J262" i="2"/>
  <c r="F262" i="2"/>
  <c r="M261" i="2"/>
  <c r="J261" i="2"/>
  <c r="F261" i="2"/>
  <c r="M260" i="2"/>
  <c r="J260" i="2"/>
  <c r="F260" i="2"/>
  <c r="M259" i="2"/>
  <c r="J259" i="2"/>
  <c r="F259" i="2"/>
  <c r="M258" i="2"/>
  <c r="J258" i="2"/>
  <c r="F258" i="2"/>
  <c r="M257" i="2"/>
  <c r="J257" i="2"/>
  <c r="F257" i="2"/>
  <c r="M256" i="2"/>
  <c r="J256" i="2"/>
  <c r="F256" i="2"/>
  <c r="M255" i="2"/>
  <c r="J255" i="2"/>
  <c r="F255" i="2"/>
  <c r="M254" i="2"/>
  <c r="J254" i="2"/>
  <c r="F254" i="2"/>
  <c r="M253" i="2"/>
  <c r="J253" i="2"/>
  <c r="F253" i="2"/>
  <c r="M252" i="2"/>
  <c r="J252" i="2"/>
  <c r="F252" i="2"/>
  <c r="M251" i="2"/>
  <c r="J251" i="2"/>
  <c r="F251" i="2"/>
  <c r="M250" i="2"/>
  <c r="J250" i="2"/>
  <c r="F250" i="2"/>
  <c r="M249" i="2"/>
  <c r="J249" i="2"/>
  <c r="F249" i="2"/>
  <c r="M248" i="2"/>
  <c r="J248" i="2"/>
  <c r="F248" i="2"/>
  <c r="M247" i="2"/>
  <c r="J247" i="2"/>
  <c r="F247" i="2"/>
  <c r="M246" i="2"/>
  <c r="J246" i="2"/>
  <c r="F246" i="2"/>
  <c r="M245" i="2"/>
  <c r="J245" i="2"/>
  <c r="F245" i="2"/>
  <c r="M244" i="2"/>
  <c r="J244" i="2"/>
  <c r="F244" i="2"/>
  <c r="M243" i="2"/>
  <c r="J243" i="2"/>
  <c r="F243" i="2"/>
  <c r="M242" i="2"/>
  <c r="J242" i="2"/>
  <c r="F242" i="2"/>
  <c r="M241" i="2"/>
  <c r="J241" i="2"/>
  <c r="F241" i="2"/>
  <c r="M240" i="2"/>
  <c r="J240" i="2"/>
  <c r="F240" i="2"/>
  <c r="M239" i="2"/>
  <c r="J239" i="2"/>
  <c r="F239" i="2"/>
  <c r="M238" i="2"/>
  <c r="J238" i="2"/>
  <c r="F238" i="2"/>
  <c r="M237" i="2"/>
  <c r="J237" i="2"/>
  <c r="F237" i="2"/>
  <c r="M236" i="2"/>
  <c r="J236" i="2"/>
  <c r="F236" i="2"/>
  <c r="M235" i="2"/>
  <c r="J235" i="2"/>
  <c r="F235" i="2"/>
  <c r="M234" i="2"/>
  <c r="J234" i="2"/>
  <c r="F234" i="2"/>
  <c r="M233" i="2"/>
  <c r="J233" i="2"/>
  <c r="F233" i="2"/>
  <c r="M232" i="2"/>
  <c r="J232" i="2"/>
  <c r="F232" i="2"/>
  <c r="M231" i="2"/>
  <c r="J231" i="2"/>
  <c r="F231" i="2"/>
  <c r="M230" i="2"/>
  <c r="J230" i="2"/>
  <c r="F230" i="2"/>
  <c r="M229" i="2"/>
  <c r="J229" i="2"/>
  <c r="F229" i="2"/>
  <c r="M228" i="2"/>
  <c r="J228" i="2"/>
  <c r="F228" i="2"/>
  <c r="M227" i="2"/>
  <c r="J227" i="2"/>
  <c r="L227" i="2"/>
  <c r="F227" i="2"/>
  <c r="M226" i="2"/>
  <c r="J226" i="2"/>
  <c r="F226" i="2"/>
  <c r="M225" i="2"/>
  <c r="J225" i="2"/>
  <c r="F225" i="2"/>
  <c r="M224" i="2"/>
  <c r="J224" i="2"/>
  <c r="F224" i="2"/>
  <c r="M223" i="2"/>
  <c r="J223" i="2"/>
  <c r="F223" i="2"/>
  <c r="M222" i="2"/>
  <c r="J222" i="2"/>
  <c r="F222" i="2"/>
  <c r="M221" i="2"/>
  <c r="J221" i="2"/>
  <c r="F221" i="2"/>
  <c r="M220" i="2"/>
  <c r="J220" i="2"/>
  <c r="F220" i="2"/>
  <c r="M219" i="2"/>
  <c r="J219" i="2"/>
  <c r="F219" i="2"/>
  <c r="M218" i="2"/>
  <c r="J218" i="2"/>
  <c r="F218" i="2"/>
  <c r="M217" i="2"/>
  <c r="J217" i="2"/>
  <c r="F217" i="2"/>
  <c r="M216" i="2"/>
  <c r="J216" i="2"/>
  <c r="F216" i="2"/>
  <c r="M215" i="2"/>
  <c r="J215" i="2"/>
  <c r="F215" i="2"/>
  <c r="M214" i="2"/>
  <c r="J214" i="2"/>
  <c r="F214" i="2"/>
  <c r="M213" i="2"/>
  <c r="J213" i="2"/>
  <c r="F213" i="2"/>
  <c r="M212" i="2"/>
  <c r="J212" i="2"/>
  <c r="F212" i="2"/>
  <c r="M211" i="2"/>
  <c r="J211" i="2"/>
  <c r="F211" i="2"/>
  <c r="M210" i="2"/>
  <c r="J210" i="2"/>
  <c r="F210" i="2"/>
  <c r="M209" i="2"/>
  <c r="J209" i="2"/>
  <c r="F209" i="2"/>
  <c r="M208" i="2"/>
  <c r="J208" i="2"/>
  <c r="F208" i="2"/>
  <c r="M207" i="2"/>
  <c r="J207" i="2"/>
  <c r="F207" i="2"/>
  <c r="M206" i="2"/>
  <c r="J206" i="2"/>
  <c r="F206" i="2"/>
  <c r="M205" i="2"/>
  <c r="J205" i="2"/>
  <c r="F205" i="2"/>
  <c r="M204" i="2"/>
  <c r="J204" i="2"/>
  <c r="F204" i="2"/>
  <c r="M203" i="2"/>
  <c r="J203" i="2"/>
  <c r="F203" i="2"/>
  <c r="M202" i="2"/>
  <c r="J202" i="2"/>
  <c r="F202" i="2"/>
  <c r="M201" i="2"/>
  <c r="J201" i="2"/>
  <c r="F201" i="2"/>
  <c r="M200" i="2"/>
  <c r="J200" i="2"/>
  <c r="F200" i="2"/>
  <c r="M199" i="2"/>
  <c r="J199" i="2"/>
  <c r="F199" i="2"/>
  <c r="M198" i="2"/>
  <c r="J198" i="2"/>
  <c r="F198" i="2"/>
  <c r="M197" i="2"/>
  <c r="J197" i="2"/>
  <c r="F197" i="2"/>
  <c r="M196" i="2"/>
  <c r="J196" i="2"/>
  <c r="F196" i="2"/>
  <c r="M195" i="2"/>
  <c r="J195" i="2"/>
  <c r="F195" i="2"/>
  <c r="M194" i="2"/>
  <c r="J194" i="2"/>
  <c r="F194" i="2"/>
  <c r="M193" i="2"/>
  <c r="J193" i="2"/>
  <c r="F193" i="2"/>
  <c r="M192" i="2"/>
  <c r="J192" i="2"/>
  <c r="F192" i="2"/>
  <c r="M191" i="2"/>
  <c r="J191" i="2"/>
  <c r="F191" i="2"/>
  <c r="M190" i="2"/>
  <c r="J190" i="2"/>
  <c r="L190" i="2"/>
  <c r="F190" i="2"/>
  <c r="M189" i="2"/>
  <c r="J189" i="2"/>
  <c r="F189" i="2"/>
  <c r="M188" i="2"/>
  <c r="J188" i="2"/>
  <c r="F188" i="2"/>
  <c r="M187" i="2"/>
  <c r="J187" i="2"/>
  <c r="F187" i="2"/>
  <c r="M186" i="2"/>
  <c r="J186" i="2"/>
  <c r="F186" i="2"/>
  <c r="M185" i="2"/>
  <c r="J185" i="2"/>
  <c r="F185" i="2"/>
  <c r="M184" i="2"/>
  <c r="J184" i="2"/>
  <c r="F184" i="2"/>
  <c r="M183" i="2"/>
  <c r="J183" i="2"/>
  <c r="F183" i="2"/>
  <c r="M182" i="2"/>
  <c r="J182" i="2"/>
  <c r="F182" i="2"/>
  <c r="M181" i="2"/>
  <c r="J181" i="2"/>
  <c r="F181" i="2"/>
  <c r="M180" i="2"/>
  <c r="J180" i="2"/>
  <c r="F180" i="2"/>
  <c r="M179" i="2"/>
  <c r="J179" i="2"/>
  <c r="F179" i="2"/>
  <c r="M178" i="2"/>
  <c r="J178" i="2"/>
  <c r="F178" i="2"/>
  <c r="M177" i="2"/>
  <c r="J177" i="2"/>
  <c r="F177" i="2"/>
  <c r="M176" i="2"/>
  <c r="J176" i="2"/>
  <c r="F176" i="2"/>
  <c r="M175" i="2"/>
  <c r="J175" i="2"/>
  <c r="F175" i="2"/>
  <c r="M174" i="2"/>
  <c r="J174" i="2"/>
  <c r="F174" i="2"/>
  <c r="M173" i="2"/>
  <c r="J173" i="2"/>
  <c r="F173" i="2"/>
  <c r="M172" i="2"/>
  <c r="J172" i="2"/>
  <c r="F172" i="2"/>
  <c r="M171" i="2"/>
  <c r="J171" i="2"/>
  <c r="F171" i="2"/>
  <c r="M170" i="2"/>
  <c r="J170" i="2"/>
  <c r="F170" i="2"/>
  <c r="M169" i="2"/>
  <c r="J169" i="2"/>
  <c r="F169" i="2"/>
  <c r="M168" i="2"/>
  <c r="J168" i="2"/>
  <c r="F168" i="2"/>
  <c r="M167" i="2"/>
  <c r="J167" i="2"/>
  <c r="F167" i="2"/>
  <c r="M166" i="2"/>
  <c r="J166" i="2"/>
  <c r="F166" i="2"/>
  <c r="M165" i="2"/>
  <c r="J165" i="2"/>
  <c r="F165" i="2"/>
  <c r="M164" i="2"/>
  <c r="J164" i="2"/>
  <c r="F164" i="2"/>
  <c r="M163" i="2"/>
  <c r="J163" i="2"/>
  <c r="F163" i="2"/>
  <c r="M162" i="2"/>
  <c r="J162" i="2"/>
  <c r="F162" i="2"/>
  <c r="M161" i="2"/>
  <c r="J161" i="2"/>
  <c r="F161" i="2"/>
  <c r="M160" i="2"/>
  <c r="J160" i="2"/>
  <c r="F160" i="2"/>
  <c r="M159" i="2"/>
  <c r="J159" i="2"/>
  <c r="F159" i="2"/>
  <c r="M158" i="2"/>
  <c r="J158" i="2"/>
  <c r="F158" i="2"/>
  <c r="M157" i="2"/>
  <c r="J157" i="2"/>
  <c r="F157" i="2"/>
  <c r="M156" i="2"/>
  <c r="J156" i="2"/>
  <c r="F156" i="2"/>
  <c r="M155" i="2"/>
  <c r="J155" i="2"/>
  <c r="F155" i="2"/>
  <c r="M154" i="2"/>
  <c r="J154" i="2"/>
  <c r="F154" i="2"/>
  <c r="M153" i="2"/>
  <c r="J153" i="2"/>
  <c r="L153" i="2"/>
  <c r="F153" i="2"/>
  <c r="M152" i="2"/>
  <c r="J152" i="2"/>
  <c r="J61" i="2"/>
  <c r="J62" i="2"/>
  <c r="J71" i="2"/>
  <c r="J76" i="2"/>
  <c r="F152" i="2"/>
  <c r="M151" i="2"/>
  <c r="J151" i="2"/>
  <c r="F151" i="2"/>
  <c r="M150" i="2"/>
  <c r="J150" i="2"/>
  <c r="F150" i="2"/>
  <c r="M149" i="2"/>
  <c r="J149" i="2"/>
  <c r="F149" i="2"/>
  <c r="M148" i="2"/>
  <c r="J148" i="2"/>
  <c r="F148" i="2"/>
  <c r="M147" i="2"/>
  <c r="J147" i="2"/>
  <c r="F147" i="2"/>
  <c r="M146" i="2"/>
  <c r="J146" i="2"/>
  <c r="F146" i="2"/>
  <c r="M145" i="2"/>
  <c r="J145" i="2"/>
  <c r="F145" i="2"/>
  <c r="M144" i="2"/>
  <c r="J144" i="2"/>
  <c r="F144" i="2"/>
  <c r="M143" i="2"/>
  <c r="J143" i="2"/>
  <c r="F143" i="2"/>
  <c r="M142" i="2"/>
  <c r="J142" i="2"/>
  <c r="F142" i="2"/>
  <c r="M141" i="2"/>
  <c r="J141" i="2"/>
  <c r="F141" i="2"/>
  <c r="M140" i="2"/>
  <c r="J140" i="2"/>
  <c r="F140" i="2"/>
  <c r="M139" i="2"/>
  <c r="J139" i="2"/>
  <c r="F139" i="2"/>
  <c r="M138" i="2"/>
  <c r="J138" i="2"/>
  <c r="F138" i="2"/>
  <c r="M137" i="2"/>
  <c r="J137" i="2"/>
  <c r="F137" i="2"/>
  <c r="M136" i="2"/>
  <c r="J136" i="2"/>
  <c r="F136" i="2"/>
  <c r="M135" i="2"/>
  <c r="J135" i="2"/>
  <c r="F135" i="2"/>
  <c r="M134" i="2"/>
  <c r="J134" i="2"/>
  <c r="F134" i="2"/>
  <c r="M133" i="2"/>
  <c r="J133" i="2"/>
  <c r="J44" i="2"/>
  <c r="J64" i="2"/>
  <c r="J70" i="2"/>
  <c r="F133" i="2"/>
  <c r="M132" i="2"/>
  <c r="J132" i="2"/>
  <c r="F132" i="2"/>
  <c r="M131" i="2"/>
  <c r="J131" i="2"/>
  <c r="J46" i="2"/>
  <c r="J65" i="2"/>
  <c r="F131" i="2"/>
  <c r="M130" i="2"/>
  <c r="J130" i="2"/>
  <c r="F130" i="2"/>
  <c r="M129" i="2"/>
  <c r="J129" i="2"/>
  <c r="J52" i="2"/>
  <c r="J56" i="2"/>
  <c r="J73" i="2"/>
  <c r="J78" i="2"/>
  <c r="F129" i="2"/>
  <c r="M128" i="2"/>
  <c r="J128" i="2"/>
  <c r="J51" i="2"/>
  <c r="J54" i="2"/>
  <c r="J69" i="2"/>
  <c r="F128" i="2"/>
  <c r="M127" i="2"/>
  <c r="J127" i="2"/>
  <c r="F127" i="2"/>
  <c r="M126" i="2"/>
  <c r="J126" i="2"/>
  <c r="F126" i="2"/>
  <c r="M125" i="2"/>
  <c r="J125" i="2"/>
  <c r="F125" i="2"/>
  <c r="M124" i="2"/>
  <c r="J124" i="2"/>
  <c r="F124" i="2"/>
  <c r="M123" i="2"/>
  <c r="J123" i="2"/>
  <c r="F123" i="2"/>
  <c r="M122" i="2"/>
  <c r="J122" i="2"/>
  <c r="F122" i="2"/>
  <c r="M121" i="2"/>
  <c r="J121" i="2"/>
  <c r="F121" i="2"/>
  <c r="M120" i="2"/>
  <c r="J120" i="2"/>
  <c r="F120" i="2"/>
  <c r="M119" i="2"/>
  <c r="J119" i="2"/>
  <c r="J47" i="2"/>
  <c r="J53" i="2"/>
  <c r="J59" i="2"/>
  <c r="J63" i="2"/>
  <c r="F119" i="2"/>
  <c r="M118" i="2"/>
  <c r="J118" i="2"/>
  <c r="J45" i="2"/>
  <c r="J49" i="2"/>
  <c r="J55" i="2"/>
  <c r="J57" i="2"/>
  <c r="J5" i="2"/>
  <c r="J6" i="2"/>
  <c r="J7" i="2"/>
  <c r="J8" i="2"/>
  <c r="J9" i="2"/>
  <c r="J10" i="2"/>
  <c r="J11" i="2"/>
  <c r="J12" i="2"/>
  <c r="J13" i="2"/>
  <c r="J14" i="2"/>
  <c r="J15" i="2"/>
  <c r="J16" i="2"/>
  <c r="J17" i="2"/>
  <c r="J18" i="2"/>
  <c r="J19" i="2"/>
  <c r="J20" i="2"/>
  <c r="J21" i="2"/>
  <c r="J22" i="2"/>
  <c r="J23" i="2"/>
  <c r="J24" i="2"/>
  <c r="J25" i="2"/>
  <c r="J26" i="2"/>
  <c r="J27" i="2"/>
  <c r="J28" i="2"/>
  <c r="J29" i="2"/>
  <c r="J30" i="2"/>
  <c r="J31" i="2"/>
  <c r="J32" i="2"/>
  <c r="J33" i="2"/>
  <c r="J34" i="2"/>
  <c r="J35" i="2"/>
  <c r="J36" i="2"/>
  <c r="J37" i="2"/>
  <c r="J38" i="2"/>
  <c r="J39" i="2"/>
  <c r="J40" i="2"/>
  <c r="J41" i="2"/>
  <c r="J42" i="2"/>
  <c r="J43" i="2"/>
  <c r="J48" i="2"/>
  <c r="J50" i="2"/>
  <c r="J58" i="2"/>
  <c r="J60" i="2"/>
  <c r="J66" i="2"/>
  <c r="J67" i="2"/>
  <c r="J68" i="2"/>
  <c r="J72" i="2"/>
  <c r="J74" i="2"/>
  <c r="J75" i="2"/>
  <c r="J77" i="2"/>
  <c r="J79" i="2"/>
  <c r="J80" i="2"/>
  <c r="J81" i="2"/>
  <c r="J82" i="2"/>
  <c r="J83" i="2"/>
  <c r="J84" i="2"/>
  <c r="J85" i="2"/>
  <c r="J86" i="2"/>
  <c r="J87" i="2"/>
  <c r="J88" i="2"/>
  <c r="J89" i="2"/>
  <c r="J90" i="2"/>
  <c r="J91" i="2"/>
  <c r="J92" i="2"/>
  <c r="J93" i="2"/>
  <c r="J94" i="2"/>
  <c r="J95" i="2"/>
  <c r="J96" i="2"/>
  <c r="J97" i="2"/>
  <c r="J98" i="2"/>
  <c r="J99" i="2"/>
  <c r="J100" i="2"/>
  <c r="J101" i="2"/>
  <c r="J102" i="2"/>
  <c r="J103" i="2"/>
  <c r="J104" i="2"/>
  <c r="J105" i="2"/>
  <c r="J106" i="2"/>
  <c r="J107" i="2"/>
  <c r="J108" i="2"/>
  <c r="J109" i="2"/>
  <c r="J110" i="2"/>
  <c r="J111" i="2"/>
  <c r="J112" i="2"/>
  <c r="J113" i="2"/>
  <c r="J114" i="2"/>
  <c r="J115" i="2"/>
  <c r="J116" i="2"/>
  <c r="J117" i="2"/>
  <c r="F118" i="2"/>
  <c r="M117" i="2"/>
  <c r="F117" i="2"/>
  <c r="M116" i="2"/>
  <c r="F116" i="2"/>
  <c r="M115" i="2"/>
  <c r="F115" i="2"/>
  <c r="M114" i="2"/>
  <c r="F114" i="2"/>
  <c r="M113" i="2"/>
  <c r="F113" i="2"/>
  <c r="M112" i="2"/>
  <c r="F112" i="2"/>
  <c r="M111" i="2"/>
  <c r="F111" i="2"/>
  <c r="M110" i="2"/>
  <c r="F110" i="2"/>
  <c r="M109" i="2"/>
  <c r="F109" i="2"/>
  <c r="M108" i="2"/>
  <c r="F108" i="2"/>
  <c r="M107" i="2"/>
  <c r="F107" i="2"/>
  <c r="M106" i="2"/>
  <c r="F106" i="2"/>
  <c r="M105" i="2"/>
  <c r="F105" i="2"/>
  <c r="M104" i="2"/>
  <c r="F104" i="2"/>
  <c r="M103" i="2"/>
  <c r="F103" i="2"/>
  <c r="M102" i="2"/>
  <c r="F102" i="2"/>
  <c r="M101" i="2"/>
  <c r="F101" i="2"/>
  <c r="M100" i="2"/>
  <c r="F100" i="2"/>
  <c r="M99" i="2"/>
  <c r="F99" i="2"/>
  <c r="M98" i="2"/>
  <c r="F98" i="2"/>
  <c r="M97" i="2"/>
  <c r="F97" i="2"/>
  <c r="M96" i="2"/>
  <c r="F96" i="2"/>
  <c r="M95" i="2"/>
  <c r="F95" i="2"/>
  <c r="M94" i="2"/>
  <c r="F94" i="2"/>
  <c r="M93" i="2"/>
  <c r="F93" i="2"/>
  <c r="M92" i="2"/>
  <c r="F92" i="2"/>
  <c r="M91" i="2"/>
  <c r="F91" i="2"/>
  <c r="M90" i="2"/>
  <c r="F90" i="2"/>
  <c r="M89" i="2"/>
  <c r="F89" i="2"/>
  <c r="M88" i="2"/>
  <c r="F88" i="2"/>
  <c r="M87" i="2"/>
  <c r="F87" i="2"/>
  <c r="M86" i="2"/>
  <c r="F86" i="2"/>
  <c r="M85" i="2"/>
  <c r="F85" i="2"/>
  <c r="M84" i="2"/>
  <c r="F84" i="2"/>
  <c r="M83" i="2"/>
  <c r="F83" i="2"/>
  <c r="M82" i="2"/>
  <c r="F82" i="2"/>
  <c r="M81" i="2"/>
  <c r="F81" i="2"/>
  <c r="M80" i="2"/>
  <c r="F80" i="2"/>
  <c r="M79" i="2"/>
  <c r="F79" i="2"/>
  <c r="M78" i="2"/>
  <c r="F78" i="2"/>
  <c r="M77" i="2"/>
  <c r="F77" i="2"/>
  <c r="M76" i="2"/>
  <c r="F76" i="2"/>
  <c r="M75" i="2"/>
  <c r="F75" i="2"/>
  <c r="M74" i="2"/>
  <c r="F74" i="2"/>
  <c r="M73" i="2"/>
  <c r="F73" i="2"/>
  <c r="M72" i="2"/>
  <c r="F72" i="2"/>
  <c r="M71" i="2"/>
  <c r="F71" i="2"/>
  <c r="M70" i="2"/>
  <c r="F70" i="2"/>
  <c r="M69" i="2"/>
  <c r="F69" i="2"/>
  <c r="M68" i="2"/>
  <c r="F68" i="2"/>
  <c r="M67" i="2"/>
  <c r="F67" i="2"/>
  <c r="M66" i="2"/>
  <c r="F66" i="2"/>
  <c r="M65" i="2"/>
  <c r="F65" i="2"/>
  <c r="M64" i="2"/>
  <c r="F64" i="2"/>
  <c r="M63" i="2"/>
  <c r="F63" i="2"/>
  <c r="M62" i="2"/>
  <c r="F62" i="2"/>
  <c r="M61" i="2"/>
  <c r="F61" i="2"/>
  <c r="M60" i="2"/>
  <c r="F60" i="2"/>
  <c r="M59" i="2"/>
  <c r="F59" i="2"/>
  <c r="M58" i="2"/>
  <c r="F58" i="2"/>
  <c r="M57" i="2"/>
  <c r="F57" i="2"/>
  <c r="M56" i="2"/>
  <c r="F56" i="2"/>
  <c r="M55" i="2"/>
  <c r="F55" i="2"/>
  <c r="M54" i="2"/>
  <c r="F54" i="2"/>
  <c r="M53" i="2"/>
  <c r="F53" i="2"/>
  <c r="M52" i="2"/>
  <c r="F52" i="2"/>
  <c r="M51" i="2"/>
  <c r="F51" i="2"/>
  <c r="M50" i="2"/>
  <c r="F50" i="2"/>
  <c r="M49" i="2"/>
  <c r="F49" i="2"/>
  <c r="M48" i="2"/>
  <c r="F48" i="2"/>
  <c r="M47" i="2"/>
  <c r="F47" i="2"/>
  <c r="M46" i="2"/>
  <c r="F46" i="2"/>
  <c r="M45" i="2"/>
  <c r="F45" i="2"/>
  <c r="M44" i="2"/>
  <c r="F44" i="2"/>
  <c r="M43" i="2"/>
  <c r="F43" i="2"/>
  <c r="M42" i="2"/>
  <c r="L42" i="2"/>
  <c r="L43" i="2"/>
  <c r="F42" i="2"/>
  <c r="M41" i="2"/>
  <c r="F41" i="2"/>
  <c r="M40" i="2"/>
  <c r="F40" i="2"/>
  <c r="M39" i="2"/>
  <c r="F39" i="2"/>
  <c r="M38" i="2"/>
  <c r="F38" i="2"/>
  <c r="M37" i="2"/>
  <c r="F37" i="2"/>
  <c r="M36" i="2"/>
  <c r="F36" i="2"/>
  <c r="M35" i="2"/>
  <c r="F35" i="2"/>
  <c r="M34" i="2"/>
  <c r="F34" i="2"/>
  <c r="M33" i="2"/>
  <c r="F33" i="2"/>
  <c r="M32" i="2"/>
  <c r="F32" i="2"/>
  <c r="M31" i="2"/>
  <c r="F31" i="2"/>
  <c r="M30" i="2"/>
  <c r="F30" i="2"/>
  <c r="M29" i="2"/>
  <c r="F29" i="2"/>
  <c r="M28" i="2"/>
  <c r="F28" i="2"/>
  <c r="M27" i="2"/>
  <c r="F27" i="2"/>
  <c r="M26" i="2"/>
  <c r="F26" i="2"/>
  <c r="M25" i="2"/>
  <c r="F25" i="2"/>
  <c r="M24" i="2"/>
  <c r="F24" i="2"/>
  <c r="M23" i="2"/>
  <c r="F23" i="2"/>
  <c r="M22" i="2"/>
  <c r="F22" i="2"/>
  <c r="M21" i="2"/>
  <c r="F21" i="2"/>
  <c r="M20" i="2"/>
  <c r="F20" i="2"/>
  <c r="M19" i="2"/>
  <c r="F19" i="2"/>
  <c r="M18" i="2"/>
  <c r="F18" i="2"/>
  <c r="M17" i="2"/>
  <c r="F17" i="2"/>
  <c r="M16" i="2"/>
  <c r="F16" i="2"/>
  <c r="M15" i="2"/>
  <c r="F15" i="2"/>
  <c r="M14" i="2"/>
  <c r="F14" i="2"/>
  <c r="M13" i="2"/>
  <c r="F13" i="2"/>
  <c r="M12" i="2"/>
  <c r="F12" i="2"/>
  <c r="M11" i="2"/>
  <c r="F11" i="2"/>
  <c r="M10" i="2"/>
  <c r="F10" i="2"/>
  <c r="M9" i="2"/>
  <c r="F9" i="2"/>
  <c r="M8" i="2"/>
  <c r="F8" i="2"/>
  <c r="M7" i="2"/>
  <c r="F7" i="2"/>
  <c r="M6" i="2"/>
  <c r="F6" i="2"/>
  <c r="M5" i="2"/>
  <c r="F5" i="2"/>
  <c r="O3" i="2"/>
  <c r="R3" i="19"/>
  <c r="O83" i="24"/>
  <c r="U83" i="24" s="1"/>
  <c r="S83" i="24"/>
  <c r="R83" i="24"/>
  <c r="Q83" i="24"/>
  <c r="J83" i="24"/>
  <c r="I83" i="24"/>
  <c r="H83" i="24"/>
  <c r="F83" i="24"/>
  <c r="L83" i="24" s="1"/>
  <c r="O82" i="24"/>
  <c r="U82" i="24" s="1"/>
  <c r="S82" i="24"/>
  <c r="R82" i="24"/>
  <c r="Q82" i="24"/>
  <c r="J82" i="24"/>
  <c r="I82" i="24"/>
  <c r="H82" i="24"/>
  <c r="F82" i="24"/>
  <c r="L82" i="24" s="1"/>
  <c r="O81" i="24"/>
  <c r="U81" i="24" s="1"/>
  <c r="S81" i="24"/>
  <c r="R81" i="24"/>
  <c r="Q81" i="24"/>
  <c r="J81" i="24"/>
  <c r="I81" i="24"/>
  <c r="H81" i="24"/>
  <c r="F81" i="24"/>
  <c r="L81" i="24" s="1"/>
  <c r="O80" i="24"/>
  <c r="U80" i="24" s="1"/>
  <c r="S80" i="24"/>
  <c r="R80" i="24"/>
  <c r="Q80" i="24"/>
  <c r="J80" i="24"/>
  <c r="I80" i="24"/>
  <c r="H80" i="24"/>
  <c r="F80" i="24"/>
  <c r="L80" i="24" s="1"/>
  <c r="O79" i="24"/>
  <c r="U79" i="24" s="1"/>
  <c r="S79" i="24"/>
  <c r="R79" i="24"/>
  <c r="Q79" i="24"/>
  <c r="J79" i="24"/>
  <c r="I79" i="24"/>
  <c r="H79" i="24"/>
  <c r="F79" i="24"/>
  <c r="L79" i="24" s="1"/>
  <c r="O78" i="24"/>
  <c r="U78" i="24" s="1"/>
  <c r="S78" i="24"/>
  <c r="R78" i="24"/>
  <c r="Q78" i="24"/>
  <c r="J78" i="24"/>
  <c r="I78" i="24"/>
  <c r="H78" i="24"/>
  <c r="F78" i="24"/>
  <c r="O77" i="24"/>
  <c r="S77" i="24"/>
  <c r="W17" i="24" s="1"/>
  <c r="R77" i="24"/>
  <c r="V17" i="24" s="1"/>
  <c r="Q77" i="24"/>
  <c r="U17" i="24" s="1"/>
  <c r="J77" i="24"/>
  <c r="W9" i="24" s="1"/>
  <c r="I77" i="24"/>
  <c r="V9" i="24" s="1"/>
  <c r="H77" i="24"/>
  <c r="U9" i="24" s="1"/>
  <c r="F77" i="24"/>
  <c r="O75" i="24"/>
  <c r="U75" i="24" s="1"/>
  <c r="S75" i="24"/>
  <c r="R75" i="24"/>
  <c r="Q75" i="24"/>
  <c r="J75" i="24"/>
  <c r="I75" i="24"/>
  <c r="H75" i="24"/>
  <c r="F75" i="24"/>
  <c r="L75" i="24" s="1"/>
  <c r="O74" i="24"/>
  <c r="U74" i="24" s="1"/>
  <c r="S74" i="24"/>
  <c r="R74" i="24"/>
  <c r="Q74" i="24"/>
  <c r="J74" i="24"/>
  <c r="I74" i="24"/>
  <c r="H74" i="24"/>
  <c r="F74" i="24"/>
  <c r="L74" i="24" s="1"/>
  <c r="O73" i="24"/>
  <c r="U73" i="24" s="1"/>
  <c r="S73" i="24"/>
  <c r="R73" i="24"/>
  <c r="Q73" i="24"/>
  <c r="J73" i="24"/>
  <c r="I73" i="24"/>
  <c r="H73" i="24"/>
  <c r="F73" i="24"/>
  <c r="L73" i="24" s="1"/>
  <c r="O72" i="24"/>
  <c r="U72" i="24" s="1"/>
  <c r="S72" i="24"/>
  <c r="R72" i="24"/>
  <c r="Q72" i="24"/>
  <c r="J72" i="24"/>
  <c r="I72" i="24"/>
  <c r="H72" i="24"/>
  <c r="F72" i="24"/>
  <c r="L72" i="24" s="1"/>
  <c r="O71" i="24"/>
  <c r="U71" i="24" s="1"/>
  <c r="S71" i="24"/>
  <c r="R71" i="24"/>
  <c r="Q71" i="24"/>
  <c r="J71" i="24"/>
  <c r="I71" i="24"/>
  <c r="H71" i="24"/>
  <c r="F71" i="24"/>
  <c r="L71" i="24" s="1"/>
  <c r="O70" i="24"/>
  <c r="S70" i="24"/>
  <c r="W16" i="24" s="1"/>
  <c r="R70" i="24"/>
  <c r="V16" i="24" s="1"/>
  <c r="Q70" i="24"/>
  <c r="U16" i="24" s="1"/>
  <c r="J70" i="24"/>
  <c r="W8" i="24" s="1"/>
  <c r="I70" i="24"/>
  <c r="V8" i="24" s="1"/>
  <c r="H70" i="24"/>
  <c r="U8" i="24" s="1"/>
  <c r="F70" i="24"/>
  <c r="O68" i="24"/>
  <c r="U68" i="24" s="1"/>
  <c r="S68" i="24"/>
  <c r="R68" i="24"/>
  <c r="Q68" i="24"/>
  <c r="J68" i="24"/>
  <c r="I68" i="24"/>
  <c r="H68" i="24"/>
  <c r="F68" i="24"/>
  <c r="L68" i="24" s="1"/>
  <c r="O67" i="24"/>
  <c r="U67" i="24" s="1"/>
  <c r="S67" i="24"/>
  <c r="R67" i="24"/>
  <c r="Q67" i="24"/>
  <c r="J67" i="24"/>
  <c r="I67" i="24"/>
  <c r="H67" i="24"/>
  <c r="F67" i="24"/>
  <c r="L67" i="24" s="1"/>
  <c r="O66" i="24"/>
  <c r="U66" i="24" s="1"/>
  <c r="S66" i="24"/>
  <c r="R66" i="24"/>
  <c r="Q66" i="24"/>
  <c r="J66" i="24"/>
  <c r="I66" i="24"/>
  <c r="H66" i="24"/>
  <c r="F66" i="24"/>
  <c r="L66" i="24" s="1"/>
  <c r="O65" i="24"/>
  <c r="U65" i="24" s="1"/>
  <c r="S65" i="24"/>
  <c r="R65" i="24"/>
  <c r="Q65" i="24"/>
  <c r="J65" i="24"/>
  <c r="I65" i="24"/>
  <c r="H65" i="24"/>
  <c r="F65" i="24"/>
  <c r="L65" i="24" s="1"/>
  <c r="O64" i="24"/>
  <c r="U64" i="24" s="1"/>
  <c r="S64" i="24"/>
  <c r="R64" i="24"/>
  <c r="Q64" i="24"/>
  <c r="J64" i="24"/>
  <c r="I64" i="24"/>
  <c r="H64" i="24"/>
  <c r="F64" i="24"/>
  <c r="L64" i="24" s="1"/>
  <c r="O63" i="24"/>
  <c r="U63" i="24" s="1"/>
  <c r="S63" i="24"/>
  <c r="R63" i="24"/>
  <c r="Q63" i="24"/>
  <c r="J63" i="24"/>
  <c r="I63" i="24"/>
  <c r="H63" i="24"/>
  <c r="F63" i="24"/>
  <c r="L63" i="24" s="1"/>
  <c r="O62" i="24"/>
  <c r="S62" i="24"/>
  <c r="W15" i="24" s="1"/>
  <c r="R62" i="24"/>
  <c r="V15" i="24" s="1"/>
  <c r="Q62" i="24"/>
  <c r="U15" i="24" s="1"/>
  <c r="J62" i="24"/>
  <c r="W7" i="24" s="1"/>
  <c r="I62" i="24"/>
  <c r="V7" i="24" s="1"/>
  <c r="H62" i="24"/>
  <c r="U7" i="24" s="1"/>
  <c r="F62" i="24"/>
  <c r="L62" i="24" s="1"/>
  <c r="T7" i="24" s="1"/>
  <c r="O60" i="24"/>
  <c r="U60" i="24" s="1"/>
  <c r="S60" i="24"/>
  <c r="R60" i="24"/>
  <c r="Q60" i="24"/>
  <c r="J60" i="24"/>
  <c r="I60" i="24"/>
  <c r="H60" i="24"/>
  <c r="F60" i="24"/>
  <c r="L60" i="24" s="1"/>
  <c r="O59" i="24"/>
  <c r="U59" i="24" s="1"/>
  <c r="S59" i="24"/>
  <c r="R59" i="24"/>
  <c r="Q59" i="24"/>
  <c r="J59" i="24"/>
  <c r="I59" i="24"/>
  <c r="H59" i="24"/>
  <c r="F59" i="24"/>
  <c r="L59" i="24" s="1"/>
  <c r="O58" i="24"/>
  <c r="U58" i="24" s="1"/>
  <c r="S58" i="24"/>
  <c r="R58" i="24"/>
  <c r="Q58" i="24"/>
  <c r="J58" i="24"/>
  <c r="I58" i="24"/>
  <c r="H58" i="24"/>
  <c r="F58" i="24"/>
  <c r="L58" i="24" s="1"/>
  <c r="O57" i="24"/>
  <c r="U57" i="24" s="1"/>
  <c r="S57" i="24"/>
  <c r="R57" i="24"/>
  <c r="Q57" i="24"/>
  <c r="J57" i="24"/>
  <c r="I57" i="24"/>
  <c r="H57" i="24"/>
  <c r="F57" i="24"/>
  <c r="L57" i="24" s="1"/>
  <c r="O56" i="24"/>
  <c r="U56" i="24" s="1"/>
  <c r="S56" i="24"/>
  <c r="R56" i="24"/>
  <c r="Q56" i="24"/>
  <c r="J56" i="24"/>
  <c r="I56" i="24"/>
  <c r="H56" i="24"/>
  <c r="F56" i="24"/>
  <c r="L56" i="24" s="1"/>
  <c r="O55" i="24"/>
  <c r="U55" i="24" s="1"/>
  <c r="S55" i="24"/>
  <c r="R55" i="24"/>
  <c r="Q55" i="24"/>
  <c r="J55" i="24"/>
  <c r="I55" i="24"/>
  <c r="H55" i="24"/>
  <c r="F55" i="24"/>
  <c r="L55" i="24" s="1"/>
  <c r="O54" i="24"/>
  <c r="S54" i="24"/>
  <c r="W14" i="24" s="1"/>
  <c r="R54" i="24"/>
  <c r="V14" i="24" s="1"/>
  <c r="Q54" i="24"/>
  <c r="U14" i="24" s="1"/>
  <c r="J54" i="24"/>
  <c r="W6" i="24" s="1"/>
  <c r="I54" i="24"/>
  <c r="V6" i="24" s="1"/>
  <c r="H54" i="24"/>
  <c r="U6" i="24" s="1"/>
  <c r="F54" i="24"/>
  <c r="L54" i="24" s="1"/>
  <c r="T6" i="24" s="1"/>
  <c r="O52" i="24"/>
  <c r="U52" i="24" s="1"/>
  <c r="S52" i="24"/>
  <c r="R52" i="24"/>
  <c r="Q52" i="24"/>
  <c r="J52" i="24"/>
  <c r="I52" i="24"/>
  <c r="H52" i="24"/>
  <c r="F52" i="24"/>
  <c r="L52" i="24" s="1"/>
  <c r="O51" i="24"/>
  <c r="U51" i="24" s="1"/>
  <c r="S51" i="24"/>
  <c r="R51" i="24"/>
  <c r="Q51" i="24"/>
  <c r="J51" i="24"/>
  <c r="I51" i="24"/>
  <c r="H51" i="24"/>
  <c r="F51" i="24"/>
  <c r="L51" i="24" s="1"/>
  <c r="O50" i="24"/>
  <c r="U50" i="24" s="1"/>
  <c r="S50" i="24"/>
  <c r="R50" i="24"/>
  <c r="Q50" i="24"/>
  <c r="J50" i="24"/>
  <c r="I50" i="24"/>
  <c r="H50" i="24"/>
  <c r="F50" i="24"/>
  <c r="L50" i="24" s="1"/>
  <c r="O49" i="24"/>
  <c r="U49" i="24" s="1"/>
  <c r="S49" i="24"/>
  <c r="R49" i="24"/>
  <c r="Q49" i="24"/>
  <c r="J49" i="24"/>
  <c r="I49" i="24"/>
  <c r="H49" i="24"/>
  <c r="F49" i="24"/>
  <c r="L49" i="24" s="1"/>
  <c r="O48" i="24"/>
  <c r="U48" i="24" s="1"/>
  <c r="S48" i="24"/>
  <c r="R48" i="24"/>
  <c r="R85" i="24" s="1"/>
  <c r="V18" i="24" s="1"/>
  <c r="Q48" i="24"/>
  <c r="J48" i="24"/>
  <c r="J85" i="24" s="1"/>
  <c r="W10" i="24" s="1"/>
  <c r="I48" i="24"/>
  <c r="H48" i="24"/>
  <c r="H85" i="24" s="1"/>
  <c r="U10" i="24" s="1"/>
  <c r="F48" i="24"/>
  <c r="L48" i="24" s="1"/>
  <c r="O47" i="24"/>
  <c r="U47" i="24" s="1"/>
  <c r="T13" i="24" s="1"/>
  <c r="S47" i="24"/>
  <c r="W13" i="24" s="1"/>
  <c r="R47" i="24"/>
  <c r="V13" i="24" s="1"/>
  <c r="Q47" i="24"/>
  <c r="U13" i="24" s="1"/>
  <c r="J47" i="24"/>
  <c r="W5" i="24" s="1"/>
  <c r="I47" i="24"/>
  <c r="V5" i="24" s="1"/>
  <c r="H47" i="24"/>
  <c r="U5" i="24" s="1"/>
  <c r="J2" i="24"/>
  <c r="I2" i="24"/>
  <c r="H2" i="24"/>
  <c r="G2" i="24"/>
  <c r="F2" i="24"/>
  <c r="Y324" i="25"/>
  <c r="AA324" i="25" s="1"/>
  <c r="O324" i="25"/>
  <c r="L324" i="25"/>
  <c r="E324" i="25"/>
  <c r="R324" i="25" s="1"/>
  <c r="Y323" i="25"/>
  <c r="AA323" i="25" s="1"/>
  <c r="O323" i="25"/>
  <c r="L323" i="25"/>
  <c r="E323" i="25"/>
  <c r="R323" i="25" s="1"/>
  <c r="Y322" i="25"/>
  <c r="AA322" i="25" s="1"/>
  <c r="O322" i="25"/>
  <c r="L322" i="25"/>
  <c r="E322" i="25"/>
  <c r="R322" i="25" s="1"/>
  <c r="Y321" i="25"/>
  <c r="AA321" i="25" s="1"/>
  <c r="O321" i="25"/>
  <c r="L321" i="25"/>
  <c r="E321" i="25"/>
  <c r="R321" i="25" s="1"/>
  <c r="Y320" i="25"/>
  <c r="AA320" i="25" s="1"/>
  <c r="O320" i="25"/>
  <c r="L320" i="25"/>
  <c r="E320" i="25"/>
  <c r="R320" i="25" s="1"/>
  <c r="Y319" i="25"/>
  <c r="AA319" i="25" s="1"/>
  <c r="O319" i="25"/>
  <c r="L319" i="25"/>
  <c r="E319" i="25"/>
  <c r="R319" i="25" s="1"/>
  <c r="Y316" i="25"/>
  <c r="AA316" i="25" s="1"/>
  <c r="O316" i="25"/>
  <c r="L316" i="25"/>
  <c r="E316" i="25"/>
  <c r="R316" i="25" s="1"/>
  <c r="Y315" i="25"/>
  <c r="AA315" i="25" s="1"/>
  <c r="O315" i="25"/>
  <c r="L315" i="25"/>
  <c r="E315" i="25"/>
  <c r="R315" i="25" s="1"/>
  <c r="Y314" i="25"/>
  <c r="AA314" i="25" s="1"/>
  <c r="O314" i="25"/>
  <c r="L314" i="25"/>
  <c r="E314" i="25"/>
  <c r="R314" i="25" s="1"/>
  <c r="Y313" i="25"/>
  <c r="AA313" i="25" s="1"/>
  <c r="O313" i="25"/>
  <c r="L313" i="25"/>
  <c r="E313" i="25"/>
  <c r="R313" i="25" s="1"/>
  <c r="Y312" i="25"/>
  <c r="AA312" i="25" s="1"/>
  <c r="O312" i="25"/>
  <c r="L312" i="25"/>
  <c r="E312" i="25"/>
  <c r="R312" i="25" s="1"/>
  <c r="Y309" i="25"/>
  <c r="AA309" i="25" s="1"/>
  <c r="O309" i="25"/>
  <c r="L309" i="25"/>
  <c r="E309" i="25"/>
  <c r="R309" i="25" s="1"/>
  <c r="Y308" i="25"/>
  <c r="AA308" i="25" s="1"/>
  <c r="O308" i="25"/>
  <c r="L308" i="25"/>
  <c r="E308" i="25"/>
  <c r="R308" i="25" s="1"/>
  <c r="Y307" i="25"/>
  <c r="AA307" i="25" s="1"/>
  <c r="O307" i="25"/>
  <c r="L307" i="25"/>
  <c r="E307" i="25"/>
  <c r="R307" i="25" s="1"/>
  <c r="Y306" i="25"/>
  <c r="AA306" i="25" s="1"/>
  <c r="O306" i="25"/>
  <c r="L306" i="25"/>
  <c r="E306" i="25"/>
  <c r="R306" i="25" s="1"/>
  <c r="Y305" i="25"/>
  <c r="AA305" i="25" s="1"/>
  <c r="O305" i="25"/>
  <c r="L305" i="25"/>
  <c r="E305" i="25"/>
  <c r="R305" i="25" s="1"/>
  <c r="Y304" i="25"/>
  <c r="AA304" i="25" s="1"/>
  <c r="O304" i="25"/>
  <c r="L304" i="25"/>
  <c r="E304" i="25"/>
  <c r="R304" i="25" s="1"/>
  <c r="Y301" i="25"/>
  <c r="AA301" i="25" s="1"/>
  <c r="O301" i="25"/>
  <c r="L301" i="25"/>
  <c r="E301" i="25"/>
  <c r="R301" i="25" s="1"/>
  <c r="Y300" i="25"/>
  <c r="AA300" i="25" s="1"/>
  <c r="O300" i="25"/>
  <c r="L300" i="25"/>
  <c r="E300" i="25"/>
  <c r="R300" i="25" s="1"/>
  <c r="Y299" i="25"/>
  <c r="AA299" i="25" s="1"/>
  <c r="O299" i="25"/>
  <c r="L299" i="25"/>
  <c r="E299" i="25"/>
  <c r="R299" i="25" s="1"/>
  <c r="Y298" i="25"/>
  <c r="AA298" i="25" s="1"/>
  <c r="O298" i="25"/>
  <c r="L298" i="25"/>
  <c r="E298" i="25"/>
  <c r="R298" i="25" s="1"/>
  <c r="Y297" i="25"/>
  <c r="AA297" i="25" s="1"/>
  <c r="O297" i="25"/>
  <c r="L297" i="25"/>
  <c r="E297" i="25"/>
  <c r="R297" i="25" s="1"/>
  <c r="Y296" i="25"/>
  <c r="AA296" i="25" s="1"/>
  <c r="O296" i="25"/>
  <c r="L296" i="25"/>
  <c r="E296" i="25"/>
  <c r="R296" i="25" s="1"/>
  <c r="Y293" i="25"/>
  <c r="AA293" i="25" s="1"/>
  <c r="O293" i="25"/>
  <c r="L293" i="25"/>
  <c r="E293" i="25"/>
  <c r="R293" i="25" s="1"/>
  <c r="Y292" i="25"/>
  <c r="AA292" i="25" s="1"/>
  <c r="O292" i="25"/>
  <c r="L292" i="25"/>
  <c r="E292" i="25"/>
  <c r="R292" i="25" s="1"/>
  <c r="Y291" i="25"/>
  <c r="AA291" i="25" s="1"/>
  <c r="O291" i="25"/>
  <c r="L291" i="25"/>
  <c r="E291" i="25"/>
  <c r="R291" i="25" s="1"/>
  <c r="Y290" i="25"/>
  <c r="AA290" i="25" s="1"/>
  <c r="O290" i="25"/>
  <c r="L290" i="25"/>
  <c r="E290" i="25"/>
  <c r="R290" i="25" s="1"/>
  <c r="Y289" i="25"/>
  <c r="AA289" i="25" s="1"/>
  <c r="O289" i="25"/>
  <c r="L289" i="25"/>
  <c r="E289" i="25"/>
  <c r="R289" i="25" s="1"/>
  <c r="Y221" i="25"/>
  <c r="AA221" i="25" s="1"/>
  <c r="O221" i="25"/>
  <c r="L221" i="25"/>
  <c r="E221" i="25"/>
  <c r="R221" i="25" s="1"/>
  <c r="Y220" i="25"/>
  <c r="AA220" i="25" s="1"/>
  <c r="O220" i="25"/>
  <c r="L220" i="25"/>
  <c r="E220" i="25"/>
  <c r="R220" i="25" s="1"/>
  <c r="Y219" i="25"/>
  <c r="AA219" i="25" s="1"/>
  <c r="O219" i="25"/>
  <c r="L219" i="25"/>
  <c r="E219" i="25"/>
  <c r="R219" i="25" s="1"/>
  <c r="Y218" i="25"/>
  <c r="AA218" i="25" s="1"/>
  <c r="O218" i="25"/>
  <c r="L218" i="25"/>
  <c r="E218" i="25"/>
  <c r="R218" i="25" s="1"/>
  <c r="Y217" i="25"/>
  <c r="AA217" i="25" s="1"/>
  <c r="O217" i="25"/>
  <c r="L217" i="25"/>
  <c r="E217" i="25"/>
  <c r="R217" i="25" s="1"/>
  <c r="Y216" i="25"/>
  <c r="AA216" i="25" s="1"/>
  <c r="O216" i="25"/>
  <c r="L216" i="25"/>
  <c r="E216" i="25"/>
  <c r="R216" i="25" s="1"/>
  <c r="Y215" i="25"/>
  <c r="AA215" i="25" s="1"/>
  <c r="O215" i="25"/>
  <c r="L215" i="25"/>
  <c r="E215" i="25"/>
  <c r="R215" i="25" s="1"/>
  <c r="Y214" i="25"/>
  <c r="AA214" i="25" s="1"/>
  <c r="O214" i="25"/>
  <c r="L214" i="25"/>
  <c r="E214" i="25"/>
  <c r="R214" i="25" s="1"/>
  <c r="Y213" i="25"/>
  <c r="AE213" i="25" s="1"/>
  <c r="O213" i="25"/>
  <c r="L213" i="25"/>
  <c r="E213" i="25"/>
  <c r="U213" i="25" s="1"/>
  <c r="Y211" i="25"/>
  <c r="AA211" i="25" s="1"/>
  <c r="O211" i="25"/>
  <c r="L211" i="25"/>
  <c r="E211" i="25"/>
  <c r="R211" i="25" s="1"/>
  <c r="Y210" i="25"/>
  <c r="AA210" i="25" s="1"/>
  <c r="O210" i="25"/>
  <c r="L210" i="25"/>
  <c r="E210" i="25"/>
  <c r="R210" i="25" s="1"/>
  <c r="Y209" i="25"/>
  <c r="AA209" i="25" s="1"/>
  <c r="O209" i="25"/>
  <c r="L209" i="25"/>
  <c r="E209" i="25"/>
  <c r="R209" i="25" s="1"/>
  <c r="Y208" i="25"/>
  <c r="AA208" i="25" s="1"/>
  <c r="O208" i="25"/>
  <c r="L208" i="25"/>
  <c r="E208" i="25"/>
  <c r="R208" i="25" s="1"/>
  <c r="Y207" i="25"/>
  <c r="AA207" i="25" s="1"/>
  <c r="O207" i="25"/>
  <c r="L207" i="25"/>
  <c r="E207" i="25"/>
  <c r="R207" i="25" s="1"/>
  <c r="Y206" i="25"/>
  <c r="AA206" i="25" s="1"/>
  <c r="O206" i="25"/>
  <c r="L206" i="25"/>
  <c r="E206" i="25"/>
  <c r="R206" i="25" s="1"/>
  <c r="Y205" i="25"/>
  <c r="AA205" i="25" s="1"/>
  <c r="O205" i="25"/>
  <c r="L205" i="25"/>
  <c r="E205" i="25"/>
  <c r="R205" i="25" s="1"/>
  <c r="Y204" i="25"/>
  <c r="AA204" i="25" s="1"/>
  <c r="O204" i="25"/>
  <c r="L204" i="25"/>
  <c r="E204" i="25"/>
  <c r="R204" i="25" s="1"/>
  <c r="Y203" i="25"/>
  <c r="AF203" i="25" s="1"/>
  <c r="O203" i="25"/>
  <c r="L203" i="25"/>
  <c r="E203" i="25"/>
  <c r="U203" i="25" s="1"/>
  <c r="Y201" i="25"/>
  <c r="AA201" i="25" s="1"/>
  <c r="O201" i="25"/>
  <c r="L201" i="25"/>
  <c r="E201" i="25"/>
  <c r="R201" i="25" s="1"/>
  <c r="Y200" i="25"/>
  <c r="AA200" i="25" s="1"/>
  <c r="O200" i="25"/>
  <c r="L200" i="25"/>
  <c r="E200" i="25"/>
  <c r="R200" i="25" s="1"/>
  <c r="Y199" i="25"/>
  <c r="AA199" i="25" s="1"/>
  <c r="O199" i="25"/>
  <c r="L199" i="25"/>
  <c r="E199" i="25"/>
  <c r="R199" i="25" s="1"/>
  <c r="Y198" i="25"/>
  <c r="AA198" i="25" s="1"/>
  <c r="O198" i="25"/>
  <c r="L198" i="25"/>
  <c r="E198" i="25"/>
  <c r="R198" i="25" s="1"/>
  <c r="Y197" i="25"/>
  <c r="AA197" i="25" s="1"/>
  <c r="O197" i="25"/>
  <c r="L197" i="25"/>
  <c r="E197" i="25"/>
  <c r="R197" i="25" s="1"/>
  <c r="Y196" i="25"/>
  <c r="AA196" i="25" s="1"/>
  <c r="O196" i="25"/>
  <c r="L196" i="25"/>
  <c r="E196" i="25"/>
  <c r="R196" i="25" s="1"/>
  <c r="Y195" i="25"/>
  <c r="AE195" i="25" s="1"/>
  <c r="O195" i="25"/>
  <c r="L195" i="25"/>
  <c r="E195" i="25"/>
  <c r="W195" i="25" s="1"/>
  <c r="Y193" i="25"/>
  <c r="AA193" i="25" s="1"/>
  <c r="O193" i="25"/>
  <c r="L193" i="25"/>
  <c r="E193" i="25"/>
  <c r="R193" i="25" s="1"/>
  <c r="Y192" i="25"/>
  <c r="AA192" i="25" s="1"/>
  <c r="O192" i="25"/>
  <c r="L192" i="25"/>
  <c r="E192" i="25"/>
  <c r="R192" i="25" s="1"/>
  <c r="Y191" i="25"/>
  <c r="AA191" i="25" s="1"/>
  <c r="O191" i="25"/>
  <c r="L191" i="25"/>
  <c r="E191" i="25"/>
  <c r="R191" i="25" s="1"/>
  <c r="Y190" i="25"/>
  <c r="AA190" i="25" s="1"/>
  <c r="O190" i="25"/>
  <c r="L190" i="25"/>
  <c r="E190" i="25"/>
  <c r="R190" i="25" s="1"/>
  <c r="Y189" i="25"/>
  <c r="AA189" i="25" s="1"/>
  <c r="O189" i="25"/>
  <c r="L189" i="25"/>
  <c r="E189" i="25"/>
  <c r="R189" i="25" s="1"/>
  <c r="Y188" i="25"/>
  <c r="AA188" i="25" s="1"/>
  <c r="O188" i="25"/>
  <c r="L188" i="25"/>
  <c r="E188" i="25"/>
  <c r="R188" i="25" s="1"/>
  <c r="Y187" i="25"/>
  <c r="AA187" i="25" s="1"/>
  <c r="O187" i="25"/>
  <c r="L187" i="25"/>
  <c r="E187" i="25"/>
  <c r="Y186" i="25"/>
  <c r="AE186" i="25" s="1"/>
  <c r="O186" i="25"/>
  <c r="L186" i="25"/>
  <c r="E186" i="25"/>
  <c r="W186" i="25" s="1"/>
  <c r="Y184" i="25"/>
  <c r="AA184" i="25" s="1"/>
  <c r="O184" i="25"/>
  <c r="L184" i="25"/>
  <c r="E184" i="25"/>
  <c r="R184" i="25" s="1"/>
  <c r="Y183" i="25"/>
  <c r="AA183" i="25" s="1"/>
  <c r="O183" i="25"/>
  <c r="L183" i="25"/>
  <c r="E183" i="25"/>
  <c r="R183" i="25" s="1"/>
  <c r="Y182" i="25"/>
  <c r="AA182" i="25" s="1"/>
  <c r="O182" i="25"/>
  <c r="L182" i="25"/>
  <c r="E182" i="25"/>
  <c r="R182" i="25" s="1"/>
  <c r="Y181" i="25"/>
  <c r="AA181" i="25" s="1"/>
  <c r="O181" i="25"/>
  <c r="L181" i="25"/>
  <c r="E181" i="25"/>
  <c r="R181" i="25" s="1"/>
  <c r="Y180" i="25"/>
  <c r="AA180" i="25" s="1"/>
  <c r="O180" i="25"/>
  <c r="L180" i="25"/>
  <c r="E180" i="25"/>
  <c r="R180" i="25" s="1"/>
  <c r="Y179" i="25"/>
  <c r="AA179" i="25" s="1"/>
  <c r="O179" i="25"/>
  <c r="L179" i="25"/>
  <c r="E179" i="25"/>
  <c r="R179" i="25" s="1"/>
  <c r="Y178" i="25"/>
  <c r="AA178" i="25" s="1"/>
  <c r="O178" i="25"/>
  <c r="L178" i="25"/>
  <c r="E178" i="25"/>
  <c r="R178" i="25" s="1"/>
  <c r="Y177" i="25"/>
  <c r="AA177" i="25" s="1"/>
  <c r="O177" i="25"/>
  <c r="L177" i="25"/>
  <c r="E177" i="25"/>
  <c r="Y176" i="25"/>
  <c r="AE176" i="25" s="1"/>
  <c r="O176" i="25"/>
  <c r="L176" i="25"/>
  <c r="E176" i="25"/>
  <c r="I176" i="25" s="1"/>
  <c r="Y174" i="25"/>
  <c r="AA174" i="25" s="1"/>
  <c r="O174" i="25"/>
  <c r="L174" i="25"/>
  <c r="E174" i="25"/>
  <c r="R174" i="25" s="1"/>
  <c r="Y173" i="25"/>
  <c r="AA173" i="25" s="1"/>
  <c r="O173" i="25"/>
  <c r="L173" i="25"/>
  <c r="E173" i="25"/>
  <c r="R173" i="25" s="1"/>
  <c r="Y172" i="25"/>
  <c r="AA172" i="25" s="1"/>
  <c r="O172" i="25"/>
  <c r="L172" i="25"/>
  <c r="E172" i="25"/>
  <c r="R172" i="25" s="1"/>
  <c r="Y171" i="25"/>
  <c r="AA171" i="25" s="1"/>
  <c r="O171" i="25"/>
  <c r="L171" i="25"/>
  <c r="E171" i="25"/>
  <c r="R171" i="25" s="1"/>
  <c r="Y170" i="25"/>
  <c r="AA170" i="25" s="1"/>
  <c r="O170" i="25"/>
  <c r="L170" i="25"/>
  <c r="E170" i="25"/>
  <c r="R170" i="25" s="1"/>
  <c r="Y169" i="25"/>
  <c r="AA169" i="25" s="1"/>
  <c r="O169" i="25"/>
  <c r="L169" i="25"/>
  <c r="E169" i="25"/>
  <c r="W169" i="25" s="1"/>
  <c r="Y168" i="25"/>
  <c r="AE168" i="25" s="1"/>
  <c r="O168" i="25"/>
  <c r="L168" i="25"/>
  <c r="E168" i="25"/>
  <c r="R168" i="25" s="1"/>
  <c r="Y165" i="25"/>
  <c r="AA165" i="25" s="1"/>
  <c r="O165" i="25"/>
  <c r="L165" i="25"/>
  <c r="E165" i="25"/>
  <c r="R165" i="25" s="1"/>
  <c r="Y164" i="25"/>
  <c r="AA164" i="25" s="1"/>
  <c r="O164" i="25"/>
  <c r="L164" i="25"/>
  <c r="E164" i="25"/>
  <c r="R164" i="25" s="1"/>
  <c r="Y163" i="25"/>
  <c r="O163" i="25"/>
  <c r="L163" i="25"/>
  <c r="E163" i="25"/>
  <c r="R163" i="25" s="1"/>
  <c r="Y162" i="25"/>
  <c r="AA162" i="25" s="1"/>
  <c r="O162" i="25"/>
  <c r="L162" i="25"/>
  <c r="E162" i="25"/>
  <c r="R162" i="25" s="1"/>
  <c r="Y161" i="25"/>
  <c r="AA161" i="25" s="1"/>
  <c r="O161" i="25"/>
  <c r="L161" i="25"/>
  <c r="E161" i="25"/>
  <c r="R161" i="25" s="1"/>
  <c r="Y160" i="25"/>
  <c r="AA160" i="25" s="1"/>
  <c r="O160" i="25"/>
  <c r="L160" i="25"/>
  <c r="E160" i="25"/>
  <c r="R160" i="25" s="1"/>
  <c r="Y159" i="25"/>
  <c r="O159" i="25"/>
  <c r="L159" i="25"/>
  <c r="E159" i="25"/>
  <c r="R159" i="25" s="1"/>
  <c r="Y158" i="25"/>
  <c r="AA158" i="25" s="1"/>
  <c r="O158" i="25"/>
  <c r="L158" i="25"/>
  <c r="E158" i="25"/>
  <c r="R158" i="25" s="1"/>
  <c r="Y156" i="25"/>
  <c r="AA156" i="25" s="1"/>
  <c r="O156" i="25"/>
  <c r="L156" i="25"/>
  <c r="E156" i="25"/>
  <c r="R156" i="25" s="1"/>
  <c r="Y155" i="25"/>
  <c r="AA155" i="25" s="1"/>
  <c r="O155" i="25"/>
  <c r="L155" i="25"/>
  <c r="E155" i="25"/>
  <c r="R155" i="25" s="1"/>
  <c r="Y154" i="25"/>
  <c r="AA154" i="25" s="1"/>
  <c r="O154" i="25"/>
  <c r="L154" i="25"/>
  <c r="E154" i="25"/>
  <c r="R154" i="25" s="1"/>
  <c r="Y153" i="25"/>
  <c r="AA153" i="25" s="1"/>
  <c r="O153" i="25"/>
  <c r="L153" i="25"/>
  <c r="E153" i="25"/>
  <c r="R153" i="25" s="1"/>
  <c r="AO152" i="25"/>
  <c r="AN152" i="25"/>
  <c r="AM152" i="25"/>
  <c r="AL152" i="25"/>
  <c r="Y152" i="25"/>
  <c r="AH152" i="25" s="1"/>
  <c r="O152" i="25"/>
  <c r="L152" i="25"/>
  <c r="E152" i="25"/>
  <c r="U152" i="25" s="1"/>
  <c r="Y150" i="25"/>
  <c r="AA150" i="25" s="1"/>
  <c r="O150" i="25"/>
  <c r="L150" i="25"/>
  <c r="E150" i="25"/>
  <c r="R150" i="25" s="1"/>
  <c r="Y149" i="25"/>
  <c r="AA149" i="25" s="1"/>
  <c r="O149" i="25"/>
  <c r="L149" i="25"/>
  <c r="E149" i="25"/>
  <c r="R149" i="25" s="1"/>
  <c r="Y148" i="25"/>
  <c r="AA148" i="25" s="1"/>
  <c r="O148" i="25"/>
  <c r="L148" i="25"/>
  <c r="E148" i="25"/>
  <c r="Y147" i="25"/>
  <c r="AA147" i="25" s="1"/>
  <c r="O147" i="25"/>
  <c r="L147" i="25"/>
  <c r="E147" i="25"/>
  <c r="R147" i="25" s="1"/>
  <c r="Y146" i="25"/>
  <c r="AA146" i="25" s="1"/>
  <c r="O146" i="25"/>
  <c r="L146" i="25"/>
  <c r="E146" i="25"/>
  <c r="R146" i="25" s="1"/>
  <c r="Y145" i="25"/>
  <c r="AA145" i="25" s="1"/>
  <c r="O145" i="25"/>
  <c r="L145" i="25"/>
  <c r="E145" i="25"/>
  <c r="R145" i="25" s="1"/>
  <c r="Y144" i="25"/>
  <c r="AA144" i="25" s="1"/>
  <c r="O144" i="25"/>
  <c r="L144" i="25"/>
  <c r="E144" i="25"/>
  <c r="R144" i="25" s="1"/>
  <c r="Y143" i="25"/>
  <c r="AA143" i="25" s="1"/>
  <c r="O143" i="25"/>
  <c r="L143" i="25"/>
  <c r="E143" i="25"/>
  <c r="R143" i="25" s="1"/>
  <c r="Y141" i="25"/>
  <c r="AA141" i="25" s="1"/>
  <c r="O141" i="25"/>
  <c r="L141" i="25"/>
  <c r="E141" i="25"/>
  <c r="R141" i="25" s="1"/>
  <c r="Y140" i="25"/>
  <c r="AA140" i="25" s="1"/>
  <c r="O140" i="25"/>
  <c r="L140" i="25"/>
  <c r="E140" i="25"/>
  <c r="R140" i="25" s="1"/>
  <c r="Y139" i="25"/>
  <c r="AA139" i="25" s="1"/>
  <c r="O139" i="25"/>
  <c r="L139" i="25"/>
  <c r="E139" i="25"/>
  <c r="Y138" i="25"/>
  <c r="AA138" i="25" s="1"/>
  <c r="O138" i="25"/>
  <c r="L138" i="25"/>
  <c r="E138" i="25"/>
  <c r="R138" i="25" s="1"/>
  <c r="Y137" i="25"/>
  <c r="AA137" i="25" s="1"/>
  <c r="O137" i="25"/>
  <c r="L137" i="25"/>
  <c r="E137" i="25"/>
  <c r="R137" i="25" s="1"/>
  <c r="Y136" i="25"/>
  <c r="AA136" i="25" s="1"/>
  <c r="O136" i="25"/>
  <c r="L136" i="25"/>
  <c r="E136" i="25"/>
  <c r="R136" i="25" s="1"/>
  <c r="Y135" i="25"/>
  <c r="AA135" i="25" s="1"/>
  <c r="O135" i="25"/>
  <c r="L135" i="25"/>
  <c r="E135" i="25"/>
  <c r="R135" i="25" s="1"/>
  <c r="Y134" i="25"/>
  <c r="AF134" i="25" s="1"/>
  <c r="O134" i="25"/>
  <c r="L134" i="25"/>
  <c r="E134" i="25"/>
  <c r="U134" i="25" s="1"/>
  <c r="Y132" i="25"/>
  <c r="AA132" i="25" s="1"/>
  <c r="O132" i="25"/>
  <c r="L132" i="25"/>
  <c r="E132" i="25"/>
  <c r="R132" i="25" s="1"/>
  <c r="Y131" i="25"/>
  <c r="AA131" i="25" s="1"/>
  <c r="O131" i="25"/>
  <c r="L131" i="25"/>
  <c r="E131" i="25"/>
  <c r="R131" i="25" s="1"/>
  <c r="Y130" i="25"/>
  <c r="AA130" i="25" s="1"/>
  <c r="O130" i="25"/>
  <c r="L130" i="25"/>
  <c r="E130" i="25"/>
  <c r="R130" i="25" s="1"/>
  <c r="Y129" i="25"/>
  <c r="AA129" i="25" s="1"/>
  <c r="O129" i="25"/>
  <c r="L129" i="25"/>
  <c r="E129" i="25"/>
  <c r="R129" i="25" s="1"/>
  <c r="Y128" i="25"/>
  <c r="AD128" i="25" s="1"/>
  <c r="O128" i="25"/>
  <c r="L128" i="25"/>
  <c r="E128" i="25"/>
  <c r="V128" i="25" s="1"/>
  <c r="Y127" i="25"/>
  <c r="AL127" i="25" s="1"/>
  <c r="O127" i="25"/>
  <c r="L127" i="25"/>
  <c r="E127" i="25"/>
  <c r="V127" i="25" s="1"/>
  <c r="Y124" i="25"/>
  <c r="AA124" i="25" s="1"/>
  <c r="O124" i="25"/>
  <c r="L124" i="25"/>
  <c r="E124" i="25"/>
  <c r="R124" i="25" s="1"/>
  <c r="Y123" i="25"/>
  <c r="AA123" i="25" s="1"/>
  <c r="O123" i="25"/>
  <c r="L123" i="25"/>
  <c r="E123" i="25"/>
  <c r="R123" i="25" s="1"/>
  <c r="Y122" i="25"/>
  <c r="AA122" i="25" s="1"/>
  <c r="O122" i="25"/>
  <c r="L122" i="25"/>
  <c r="E122" i="25"/>
  <c r="R122" i="25" s="1"/>
  <c r="Y121" i="25"/>
  <c r="AA121" i="25" s="1"/>
  <c r="O121" i="25"/>
  <c r="L121" i="25"/>
  <c r="E121" i="25"/>
  <c r="R121" i="25" s="1"/>
  <c r="Y120" i="25"/>
  <c r="AA120" i="25" s="1"/>
  <c r="O120" i="25"/>
  <c r="L120" i="25"/>
  <c r="E120" i="25"/>
  <c r="R120" i="25" s="1"/>
  <c r="Y119" i="25"/>
  <c r="AA119" i="25" s="1"/>
  <c r="O119" i="25"/>
  <c r="L119" i="25"/>
  <c r="E119" i="25"/>
  <c r="V119" i="25" s="1"/>
  <c r="Y117" i="25"/>
  <c r="AA117" i="25" s="1"/>
  <c r="O117" i="25"/>
  <c r="L117" i="25"/>
  <c r="E117" i="25"/>
  <c r="R117" i="25" s="1"/>
  <c r="Y116" i="25"/>
  <c r="AA116" i="25" s="1"/>
  <c r="O116" i="25"/>
  <c r="L116" i="25"/>
  <c r="E116" i="25"/>
  <c r="R116" i="25" s="1"/>
  <c r="Y115" i="25"/>
  <c r="AA115" i="25" s="1"/>
  <c r="O115" i="25"/>
  <c r="L115" i="25"/>
  <c r="E115" i="25"/>
  <c r="R115" i="25" s="1"/>
  <c r="Y114" i="25"/>
  <c r="AA114" i="25" s="1"/>
  <c r="O114" i="25"/>
  <c r="L114" i="25"/>
  <c r="E114" i="25"/>
  <c r="Y113" i="25"/>
  <c r="AA113" i="25" s="1"/>
  <c r="O113" i="25"/>
  <c r="L113" i="25"/>
  <c r="E113" i="25"/>
  <c r="Y112" i="25"/>
  <c r="AD112" i="25" s="1"/>
  <c r="O112" i="25"/>
  <c r="L112" i="25"/>
  <c r="E112" i="25"/>
  <c r="V112" i="25" s="1"/>
  <c r="Y110" i="25"/>
  <c r="AA110" i="25" s="1"/>
  <c r="O110" i="25"/>
  <c r="L110" i="25"/>
  <c r="E110" i="25"/>
  <c r="R110" i="25" s="1"/>
  <c r="Y109" i="25"/>
  <c r="AA109" i="25" s="1"/>
  <c r="O109" i="25"/>
  <c r="L109" i="25"/>
  <c r="E109" i="25"/>
  <c r="R109" i="25" s="1"/>
  <c r="Y108" i="25"/>
  <c r="AA108" i="25" s="1"/>
  <c r="O108" i="25"/>
  <c r="L108" i="25"/>
  <c r="E108" i="25"/>
  <c r="R108" i="25" s="1"/>
  <c r="Y107" i="25"/>
  <c r="AA107" i="25" s="1"/>
  <c r="O107" i="25"/>
  <c r="L107" i="25"/>
  <c r="E107" i="25"/>
  <c r="Y106" i="25"/>
  <c r="AA106" i="25" s="1"/>
  <c r="O106" i="25"/>
  <c r="L106" i="25"/>
  <c r="E106" i="25"/>
  <c r="R106" i="25" s="1"/>
  <c r="Y105" i="25"/>
  <c r="AA105" i="25" s="1"/>
  <c r="O105" i="25"/>
  <c r="L105" i="25"/>
  <c r="E105" i="25"/>
  <c r="W105" i="25" s="1"/>
  <c r="Y103" i="25"/>
  <c r="AA103" i="25" s="1"/>
  <c r="O103" i="25"/>
  <c r="L103" i="25"/>
  <c r="E103" i="25"/>
  <c r="Y102" i="25"/>
  <c r="AA102" i="25" s="1"/>
  <c r="O102" i="25"/>
  <c r="L102" i="25"/>
  <c r="E102" i="25"/>
  <c r="R102" i="25" s="1"/>
  <c r="Y101" i="25"/>
  <c r="AA101" i="25" s="1"/>
  <c r="O101" i="25"/>
  <c r="L101" i="25"/>
  <c r="E101" i="25"/>
  <c r="R101" i="25" s="1"/>
  <c r="Y100" i="25"/>
  <c r="AA100" i="25" s="1"/>
  <c r="O100" i="25"/>
  <c r="L100" i="25"/>
  <c r="E100" i="25"/>
  <c r="R100" i="25" s="1"/>
  <c r="Y99" i="25"/>
  <c r="AA99" i="25" s="1"/>
  <c r="O99" i="25"/>
  <c r="L99" i="25"/>
  <c r="E99" i="25"/>
  <c r="R99" i="25" s="1"/>
  <c r="Y98" i="25"/>
  <c r="AE98" i="25" s="1"/>
  <c r="O98" i="25"/>
  <c r="L98" i="25"/>
  <c r="E98" i="25"/>
  <c r="V98" i="25" s="1"/>
  <c r="Y96" i="25"/>
  <c r="AA96" i="25" s="1"/>
  <c r="O96" i="25"/>
  <c r="L96" i="25"/>
  <c r="E96" i="25"/>
  <c r="R96" i="25" s="1"/>
  <c r="Y95" i="25"/>
  <c r="AA95" i="25" s="1"/>
  <c r="O95" i="25"/>
  <c r="L95" i="25"/>
  <c r="E95" i="25"/>
  <c r="Y94" i="25"/>
  <c r="AA94" i="25" s="1"/>
  <c r="O94" i="25"/>
  <c r="L94" i="25"/>
  <c r="E94" i="25"/>
  <c r="R94" i="25" s="1"/>
  <c r="Y93" i="25"/>
  <c r="AA93" i="25" s="1"/>
  <c r="O93" i="25"/>
  <c r="L93" i="25"/>
  <c r="E93" i="25"/>
  <c r="Y92" i="25"/>
  <c r="AA92" i="25" s="1"/>
  <c r="O92" i="25"/>
  <c r="L92" i="25"/>
  <c r="E92" i="25"/>
  <c r="R92" i="25" s="1"/>
  <c r="Y91" i="25"/>
  <c r="AA91" i="25" s="1"/>
  <c r="O91" i="25"/>
  <c r="L91" i="25"/>
  <c r="E91" i="25"/>
  <c r="R91" i="25" s="1"/>
  <c r="Y90" i="25"/>
  <c r="AA90" i="25" s="1"/>
  <c r="O90" i="25"/>
  <c r="L90" i="25"/>
  <c r="E90" i="25"/>
  <c r="R90" i="25" s="1"/>
  <c r="Y89" i="25"/>
  <c r="AE89" i="25" s="1"/>
  <c r="O89" i="25"/>
  <c r="L89" i="25"/>
  <c r="E89" i="25"/>
  <c r="U89" i="25" s="1"/>
  <c r="Y87" i="25"/>
  <c r="AA87" i="25" s="1"/>
  <c r="O87" i="25"/>
  <c r="L87" i="25"/>
  <c r="E87" i="25"/>
  <c r="Y86" i="25"/>
  <c r="AA86" i="25" s="1"/>
  <c r="O86" i="25"/>
  <c r="L86" i="25"/>
  <c r="E86" i="25"/>
  <c r="R86" i="25" s="1"/>
  <c r="Y85" i="25"/>
  <c r="AA85" i="25" s="1"/>
  <c r="O85" i="25"/>
  <c r="L85" i="25"/>
  <c r="E85" i="25"/>
  <c r="R85" i="25" s="1"/>
  <c r="Y84" i="25"/>
  <c r="AA84" i="25" s="1"/>
  <c r="O84" i="25"/>
  <c r="L84" i="25"/>
  <c r="E84" i="25"/>
  <c r="R84" i="25" s="1"/>
  <c r="Y83" i="25"/>
  <c r="AA83" i="25" s="1"/>
  <c r="O83" i="25"/>
  <c r="L83" i="25"/>
  <c r="E83" i="25"/>
  <c r="Y82" i="25"/>
  <c r="AA82" i="25" s="1"/>
  <c r="O82" i="25"/>
  <c r="L82" i="25"/>
  <c r="E82" i="25"/>
  <c r="R82" i="25" s="1"/>
  <c r="Y81" i="25"/>
  <c r="AA81" i="25" s="1"/>
  <c r="O81" i="25"/>
  <c r="L81" i="25"/>
  <c r="E81" i="25"/>
  <c r="V81" i="25" s="1"/>
  <c r="Y80" i="25"/>
  <c r="AA80" i="25" s="1"/>
  <c r="O80" i="25"/>
  <c r="L80" i="25"/>
  <c r="E80" i="25"/>
  <c r="W80" i="25" s="1"/>
  <c r="Y77" i="25"/>
  <c r="AA77" i="25" s="1"/>
  <c r="O77" i="25"/>
  <c r="L77" i="25"/>
  <c r="E77" i="25"/>
  <c r="R77" i="25" s="1"/>
  <c r="Y76" i="25"/>
  <c r="AA76" i="25" s="1"/>
  <c r="O76" i="25"/>
  <c r="L76" i="25"/>
  <c r="E76" i="25"/>
  <c r="R76" i="25" s="1"/>
  <c r="Y75" i="25"/>
  <c r="AA75" i="25" s="1"/>
  <c r="O75" i="25"/>
  <c r="L75" i="25"/>
  <c r="E75" i="25"/>
  <c r="R75" i="25" s="1"/>
  <c r="Y74" i="25"/>
  <c r="AA74" i="25" s="1"/>
  <c r="O74" i="25"/>
  <c r="L74" i="25"/>
  <c r="E74" i="25"/>
  <c r="R74" i="25" s="1"/>
  <c r="Y73" i="25"/>
  <c r="AA73" i="25" s="1"/>
  <c r="O73" i="25"/>
  <c r="L73" i="25"/>
  <c r="E73" i="25"/>
  <c r="R73" i="25" s="1"/>
  <c r="Y72" i="25"/>
  <c r="AA72" i="25" s="1"/>
  <c r="O72" i="25"/>
  <c r="L72" i="25"/>
  <c r="E72" i="25"/>
  <c r="R72" i="25" s="1"/>
  <c r="Y71" i="25"/>
  <c r="AA71" i="25" s="1"/>
  <c r="O71" i="25"/>
  <c r="L71" i="25"/>
  <c r="E71" i="25"/>
  <c r="Y70" i="25"/>
  <c r="AA70" i="25" s="1"/>
  <c r="O70" i="25"/>
  <c r="L70" i="25"/>
  <c r="E70" i="25"/>
  <c r="R70" i="25" s="1"/>
  <c r="Y69" i="25"/>
  <c r="AA69" i="25" s="1"/>
  <c r="O69" i="25"/>
  <c r="L69" i="25"/>
  <c r="E69" i="25"/>
  <c r="U69" i="25" s="1"/>
  <c r="Y67" i="25"/>
  <c r="AA67" i="25" s="1"/>
  <c r="O67" i="25"/>
  <c r="L67" i="25"/>
  <c r="E67" i="25"/>
  <c r="R67" i="25" s="1"/>
  <c r="Y66" i="25"/>
  <c r="AA66" i="25" s="1"/>
  <c r="O66" i="25"/>
  <c r="L66" i="25"/>
  <c r="E66" i="25"/>
  <c r="R66" i="25" s="1"/>
  <c r="Y65" i="25"/>
  <c r="AA65" i="25" s="1"/>
  <c r="O65" i="25"/>
  <c r="L65" i="25"/>
  <c r="E65" i="25"/>
  <c r="R65" i="25" s="1"/>
  <c r="Y64" i="25"/>
  <c r="AH64" i="25" s="1"/>
  <c r="O64" i="25"/>
  <c r="L64" i="25"/>
  <c r="E64" i="25"/>
  <c r="W64" i="25" s="1"/>
  <c r="Y62" i="25"/>
  <c r="AA62" i="25" s="1"/>
  <c r="O62" i="25"/>
  <c r="L62" i="25"/>
  <c r="E62" i="25"/>
  <c r="R62" i="25" s="1"/>
  <c r="Y61" i="25"/>
  <c r="AA61" i="25" s="1"/>
  <c r="O61" i="25"/>
  <c r="L61" i="25"/>
  <c r="E61" i="25"/>
  <c r="R61" i="25" s="1"/>
  <c r="Y60" i="25"/>
  <c r="AA60" i="25" s="1"/>
  <c r="O60" i="25"/>
  <c r="L60" i="25"/>
  <c r="E60" i="25"/>
  <c r="R60" i="25" s="1"/>
  <c r="Y59" i="25"/>
  <c r="AA59" i="25" s="1"/>
  <c r="O59" i="25"/>
  <c r="L59" i="25"/>
  <c r="E59" i="25"/>
  <c r="R59" i="25" s="1"/>
  <c r="Y58" i="25"/>
  <c r="AF58" i="25" s="1"/>
  <c r="O58" i="25"/>
  <c r="L58" i="25"/>
  <c r="E58" i="25"/>
  <c r="V58" i="25" s="1"/>
  <c r="Y56" i="25"/>
  <c r="AA56" i="25" s="1"/>
  <c r="O56" i="25"/>
  <c r="L56" i="25"/>
  <c r="E56" i="25"/>
  <c r="R56" i="25" s="1"/>
  <c r="Y55" i="25"/>
  <c r="AA55" i="25" s="1"/>
  <c r="O55" i="25"/>
  <c r="L55" i="25"/>
  <c r="E55" i="25"/>
  <c r="R55" i="25" s="1"/>
  <c r="Y54" i="25"/>
  <c r="AA54" i="25" s="1"/>
  <c r="O54" i="25"/>
  <c r="L54" i="25"/>
  <c r="E54" i="25"/>
  <c r="R54" i="25" s="1"/>
  <c r="Y53" i="25"/>
  <c r="AA53" i="25" s="1"/>
  <c r="O53" i="25"/>
  <c r="L53" i="25"/>
  <c r="E53" i="25"/>
  <c r="R53" i="25" s="1"/>
  <c r="Y52" i="25"/>
  <c r="AA52" i="25" s="1"/>
  <c r="O52" i="25"/>
  <c r="L52" i="25"/>
  <c r="E52" i="25"/>
  <c r="R52" i="25" s="1"/>
  <c r="Y51" i="25"/>
  <c r="AF51" i="25" s="1"/>
  <c r="O51" i="25"/>
  <c r="L51" i="25"/>
  <c r="E51" i="25"/>
  <c r="R51" i="25" s="1"/>
  <c r="Y49" i="25"/>
  <c r="AA49" i="25" s="1"/>
  <c r="O49" i="25"/>
  <c r="L49" i="25"/>
  <c r="E49" i="25"/>
  <c r="R49" i="25" s="1"/>
  <c r="Y48" i="25"/>
  <c r="AA48" i="25" s="1"/>
  <c r="O48" i="25"/>
  <c r="L48" i="25"/>
  <c r="E48" i="25"/>
  <c r="R48" i="25" s="1"/>
  <c r="Y47" i="25"/>
  <c r="AA47" i="25" s="1"/>
  <c r="O47" i="25"/>
  <c r="L47" i="25"/>
  <c r="E47" i="25"/>
  <c r="R47" i="25" s="1"/>
  <c r="Y46" i="25"/>
  <c r="AA46" i="25" s="1"/>
  <c r="O46" i="25"/>
  <c r="L46" i="25"/>
  <c r="E46" i="25"/>
  <c r="U46" i="25" s="1"/>
  <c r="Y44" i="25"/>
  <c r="AA44" i="25" s="1"/>
  <c r="O44" i="25"/>
  <c r="L44" i="25"/>
  <c r="E44" i="25"/>
  <c r="Y43" i="25"/>
  <c r="AA43" i="25" s="1"/>
  <c r="O43" i="25"/>
  <c r="L43" i="25"/>
  <c r="E43" i="25"/>
  <c r="R43" i="25" s="1"/>
  <c r="Y42" i="25"/>
  <c r="AA42" i="25" s="1"/>
  <c r="O42" i="25"/>
  <c r="L42" i="25"/>
  <c r="E42" i="25"/>
  <c r="Y41" i="25"/>
  <c r="AA41" i="25" s="1"/>
  <c r="O41" i="25"/>
  <c r="L41" i="25"/>
  <c r="E41" i="25"/>
  <c r="R41" i="25" s="1"/>
  <c r="Y40" i="25"/>
  <c r="AA40" i="25" s="1"/>
  <c r="O40" i="25"/>
  <c r="L40" i="25"/>
  <c r="E40" i="25"/>
  <c r="R40" i="25" s="1"/>
  <c r="Y39" i="25"/>
  <c r="AA39" i="25" s="1"/>
  <c r="O39" i="25"/>
  <c r="L39" i="25"/>
  <c r="E39" i="25"/>
  <c r="R39" i="25" s="1"/>
  <c r="Y38" i="25"/>
  <c r="AA38" i="25" s="1"/>
  <c r="O38" i="25"/>
  <c r="L38" i="25"/>
  <c r="E38" i="25"/>
  <c r="R38" i="25" s="1"/>
  <c r="Y37" i="25"/>
  <c r="AA37" i="25" s="1"/>
  <c r="O37" i="25"/>
  <c r="L37" i="25"/>
  <c r="E37" i="25"/>
  <c r="V37" i="25" s="1"/>
  <c r="Y35" i="25"/>
  <c r="AA35" i="25" s="1"/>
  <c r="O35" i="25"/>
  <c r="L35" i="25"/>
  <c r="E35" i="25"/>
  <c r="J35" i="25" s="1"/>
  <c r="Y32" i="25"/>
  <c r="AA32" i="25" s="1"/>
  <c r="O32" i="25"/>
  <c r="L32" i="25"/>
  <c r="E32" i="25"/>
  <c r="R32" i="25" s="1"/>
  <c r="Y31" i="25"/>
  <c r="AA31" i="25" s="1"/>
  <c r="O31" i="25"/>
  <c r="L31" i="25"/>
  <c r="E31" i="25"/>
  <c r="R31" i="25" s="1"/>
  <c r="Y30" i="25"/>
  <c r="AA30" i="25" s="1"/>
  <c r="O30" i="25"/>
  <c r="L30" i="25"/>
  <c r="E30" i="25"/>
  <c r="R30" i="25" s="1"/>
  <c r="Y29" i="25"/>
  <c r="AA29" i="25" s="1"/>
  <c r="O29" i="25"/>
  <c r="L29" i="25"/>
  <c r="E29" i="25"/>
  <c r="R29" i="25" s="1"/>
  <c r="Y28" i="25"/>
  <c r="AA28" i="25" s="1"/>
  <c r="O28" i="25"/>
  <c r="L28" i="25"/>
  <c r="E28" i="25"/>
  <c r="R28" i="25" s="1"/>
  <c r="Y27" i="25"/>
  <c r="AA27" i="25" s="1"/>
  <c r="O27" i="25"/>
  <c r="L27" i="25"/>
  <c r="E27" i="25"/>
  <c r="R27" i="25" s="1"/>
  <c r="Y26" i="25"/>
  <c r="AA26" i="25" s="1"/>
  <c r="O26" i="25"/>
  <c r="L26" i="25"/>
  <c r="E26" i="25"/>
  <c r="R26" i="25" s="1"/>
  <c r="Y25" i="25"/>
  <c r="AE25" i="25" s="1"/>
  <c r="O25" i="25"/>
  <c r="L25" i="25"/>
  <c r="E25" i="25"/>
  <c r="W25" i="25" s="1"/>
  <c r="Y23" i="25"/>
  <c r="AA23" i="25" s="1"/>
  <c r="O23" i="25"/>
  <c r="L23" i="25"/>
  <c r="E23" i="25"/>
  <c r="R23" i="25" s="1"/>
  <c r="Y22" i="25"/>
  <c r="AA22" i="25" s="1"/>
  <c r="O22" i="25"/>
  <c r="L22" i="25"/>
  <c r="E22" i="25"/>
  <c r="R22" i="25" s="1"/>
  <c r="Y21" i="25"/>
  <c r="AA21" i="25" s="1"/>
  <c r="O21" i="25"/>
  <c r="L21" i="25"/>
  <c r="E21" i="25"/>
  <c r="W21" i="25" s="1"/>
  <c r="Y19" i="25"/>
  <c r="AA19" i="25" s="1"/>
  <c r="O19" i="25"/>
  <c r="L19" i="25"/>
  <c r="E19" i="25"/>
  <c r="R19" i="25" s="1"/>
  <c r="Y18" i="25"/>
  <c r="AA18" i="25" s="1"/>
  <c r="O18" i="25"/>
  <c r="L18" i="25"/>
  <c r="E18" i="25"/>
  <c r="R18" i="25" s="1"/>
  <c r="Y17" i="25"/>
  <c r="AA17" i="25" s="1"/>
  <c r="O17" i="25"/>
  <c r="L17" i="25"/>
  <c r="E17" i="25"/>
  <c r="R17" i="25" s="1"/>
  <c r="Y16" i="25"/>
  <c r="AF16" i="25" s="1"/>
  <c r="O16" i="25"/>
  <c r="L16" i="25"/>
  <c r="E16" i="25"/>
  <c r="W16" i="25" s="1"/>
  <c r="Y14" i="25"/>
  <c r="AA14" i="25" s="1"/>
  <c r="O14" i="25"/>
  <c r="L14" i="25"/>
  <c r="E14" i="25"/>
  <c r="R14" i="25" s="1"/>
  <c r="Y13" i="25"/>
  <c r="AA13" i="25" s="1"/>
  <c r="O13" i="25"/>
  <c r="L13" i="25"/>
  <c r="E13" i="25"/>
  <c r="R13" i="25" s="1"/>
  <c r="Y12" i="25"/>
  <c r="AA12" i="25" s="1"/>
  <c r="O12" i="25"/>
  <c r="L12" i="25"/>
  <c r="E12" i="25"/>
  <c r="V12" i="25" s="1"/>
  <c r="Y10" i="25"/>
  <c r="AA10" i="25" s="1"/>
  <c r="O10" i="25"/>
  <c r="L10" i="25"/>
  <c r="E10" i="25"/>
  <c r="R10" i="25" s="1"/>
  <c r="Y9" i="25"/>
  <c r="AA9" i="25" s="1"/>
  <c r="O9" i="25"/>
  <c r="L9" i="25"/>
  <c r="E9" i="25"/>
  <c r="R9" i="25" s="1"/>
  <c r="Y8" i="25"/>
  <c r="AA8" i="25" s="1"/>
  <c r="O8" i="25"/>
  <c r="L8" i="25"/>
  <c r="E8" i="25"/>
  <c r="R8" i="25" s="1"/>
  <c r="Y7" i="25"/>
  <c r="AA7" i="25" s="1"/>
  <c r="O7" i="25"/>
  <c r="L7" i="25"/>
  <c r="E7" i="25"/>
  <c r="R7" i="25" s="1"/>
  <c r="Y6" i="25"/>
  <c r="AA6" i="25" s="1"/>
  <c r="O6" i="25"/>
  <c r="L6" i="25"/>
  <c r="E6" i="25"/>
  <c r="R6" i="25" s="1"/>
  <c r="Y5" i="25"/>
  <c r="AA5" i="25" s="1"/>
  <c r="O5" i="25"/>
  <c r="L5" i="25"/>
  <c r="E5" i="25"/>
  <c r="Y4" i="25"/>
  <c r="AA4" i="25" s="1"/>
  <c r="O4" i="25"/>
  <c r="L4" i="25"/>
  <c r="E4" i="25"/>
  <c r="U4" i="25" s="1"/>
  <c r="Y3" i="25"/>
  <c r="AF3" i="25" s="1"/>
  <c r="O3" i="25"/>
  <c r="L3" i="25"/>
  <c r="E3" i="25"/>
  <c r="W3" i="25" s="1"/>
  <c r="L198" i="26"/>
  <c r="L204" i="26"/>
  <c r="L202" i="26"/>
  <c r="L172" i="26"/>
  <c r="L205" i="26"/>
  <c r="L219" i="26"/>
  <c r="L236" i="26"/>
  <c r="L210" i="26"/>
  <c r="U224" i="26"/>
  <c r="U217" i="26"/>
  <c r="U219" i="26"/>
  <c r="L152" i="26"/>
  <c r="U176" i="26"/>
  <c r="U177" i="26"/>
  <c r="U178" i="26"/>
  <c r="L217" i="26"/>
  <c r="L220" i="26"/>
  <c r="L148" i="26"/>
  <c r="U182" i="26"/>
  <c r="U152" i="26"/>
  <c r="L83" i="26"/>
  <c r="L130" i="26"/>
  <c r="U90" i="26"/>
  <c r="L90" i="26"/>
  <c r="O128" i="19"/>
  <c r="O129" i="19" s="1"/>
  <c r="O46" i="19"/>
  <c r="O47" i="19" s="1"/>
  <c r="O48" i="19" s="1"/>
  <c r="S5" i="18"/>
  <c r="X5" i="18"/>
  <c r="U5" i="18"/>
  <c r="T5" i="18"/>
  <c r="AA5" i="18"/>
  <c r="L116" i="2"/>
  <c r="N43" i="2"/>
  <c r="N190" i="2"/>
  <c r="V51" i="18"/>
  <c r="R59" i="18" s="1"/>
  <c r="O6" i="19"/>
  <c r="Q6" i="19" s="1"/>
  <c r="R6" i="19" s="1"/>
  <c r="U54" i="24"/>
  <c r="T14" i="24" s="1"/>
  <c r="S14" i="24"/>
  <c r="U62" i="24"/>
  <c r="T15" i="24" s="1"/>
  <c r="S15" i="24"/>
  <c r="U70" i="24"/>
  <c r="T16" i="24" s="1"/>
  <c r="S16" i="24"/>
  <c r="U77" i="24"/>
  <c r="T17" i="24" s="1"/>
  <c r="S17" i="24"/>
  <c r="L47" i="24"/>
  <c r="T5" i="24" s="1"/>
  <c r="S5" i="24"/>
  <c r="S6" i="24"/>
  <c r="S7" i="24"/>
  <c r="L70" i="24"/>
  <c r="T8" i="24" s="1"/>
  <c r="S8" i="24"/>
  <c r="L77" i="24"/>
  <c r="T9" i="24" s="1"/>
  <c r="S9" i="24"/>
  <c r="H43" i="18"/>
  <c r="H44" i="18"/>
  <c r="K84" i="2"/>
  <c r="K21" i="2"/>
  <c r="K51" i="2"/>
  <c r="K259" i="2"/>
  <c r="K180" i="2"/>
  <c r="K225" i="2"/>
  <c r="K32" i="2"/>
  <c r="N42" i="2"/>
  <c r="O42" i="2"/>
  <c r="K79" i="2"/>
  <c r="L79" i="2"/>
  <c r="K53" i="2"/>
  <c r="K55" i="2"/>
  <c r="K47" i="2"/>
  <c r="K95" i="2"/>
  <c r="N153" i="2"/>
  <c r="O153" i="2"/>
  <c r="K29" i="2"/>
  <c r="K64" i="2"/>
  <c r="L78" i="24"/>
  <c r="L5" i="2"/>
  <c r="L44" i="2"/>
  <c r="N44" i="2"/>
  <c r="K85" i="2"/>
  <c r="K114" i="2"/>
  <c r="K98" i="2"/>
  <c r="K145" i="2"/>
  <c r="K56" i="2"/>
  <c r="K82" i="2"/>
  <c r="O43" i="2"/>
  <c r="K48" i="2"/>
  <c r="K127" i="2"/>
  <c r="K169" i="2"/>
  <c r="K186" i="2"/>
  <c r="K223" i="2"/>
  <c r="K119" i="2"/>
  <c r="K126" i="2"/>
  <c r="K118" i="2"/>
  <c r="K194" i="2"/>
  <c r="K157" i="2"/>
  <c r="L154" i="2"/>
  <c r="L155" i="2"/>
  <c r="K185" i="2"/>
  <c r="K195" i="2"/>
  <c r="K77" i="2"/>
  <c r="K161" i="2"/>
  <c r="K103" i="2"/>
  <c r="K111" i="2"/>
  <c r="N116" i="2"/>
  <c r="O116" i="2"/>
  <c r="L191" i="2"/>
  <c r="N191" i="2"/>
  <c r="K191" i="2"/>
  <c r="L228" i="2"/>
  <c r="L229" i="2"/>
  <c r="L230" i="2"/>
  <c r="L192" i="2"/>
  <c r="K235" i="2"/>
  <c r="K241" i="2"/>
  <c r="K245" i="2"/>
  <c r="K237" i="2"/>
  <c r="K213" i="2"/>
  <c r="K205" i="2"/>
  <c r="K239" i="2"/>
  <c r="K159" i="2"/>
  <c r="O190" i="2"/>
  <c r="K199" i="2"/>
  <c r="K215" i="2"/>
  <c r="K247" i="2"/>
  <c r="N227" i="2"/>
  <c r="O227" i="2"/>
  <c r="K255" i="2"/>
  <c r="K230" i="2"/>
  <c r="K262" i="2"/>
  <c r="Q5" i="19"/>
  <c r="R5" i="19" s="1"/>
  <c r="O87" i="19"/>
  <c r="Q87" i="19" s="1"/>
  <c r="R87" i="19" s="1"/>
  <c r="O44" i="2"/>
  <c r="K206" i="2"/>
  <c r="K229" i="2"/>
  <c r="K227" i="2"/>
  <c r="O191" i="2"/>
  <c r="K211" i="2"/>
  <c r="K210" i="2"/>
  <c r="K143" i="2"/>
  <c r="K34" i="2"/>
  <c r="K94" i="2"/>
  <c r="K142" i="2"/>
  <c r="AM112" i="25"/>
  <c r="K170" i="2"/>
  <c r="K72" i="2"/>
  <c r="K16" i="2"/>
  <c r="K243" i="2"/>
  <c r="K222" i="2"/>
  <c r="N228" i="2"/>
  <c r="O228" i="2"/>
  <c r="K254" i="2"/>
  <c r="K183" i="2"/>
  <c r="K33" i="2"/>
  <c r="K73" i="2"/>
  <c r="K78" i="2"/>
  <c r="K193" i="2"/>
  <c r="AM143" i="25"/>
  <c r="K231" i="2"/>
  <c r="K253" i="2"/>
  <c r="K263" i="2"/>
  <c r="AN64" i="25"/>
  <c r="K209" i="2"/>
  <c r="K154" i="2"/>
  <c r="K151" i="2"/>
  <c r="K24" i="2"/>
  <c r="K69" i="2"/>
  <c r="K9" i="2"/>
  <c r="K45" i="2"/>
  <c r="K92" i="2"/>
  <c r="K113" i="2"/>
  <c r="K164" i="2"/>
  <c r="K249" i="2"/>
  <c r="L117" i="2"/>
  <c r="K246" i="2"/>
  <c r="K175" i="2"/>
  <c r="K228" i="2"/>
  <c r="K240" i="2"/>
  <c r="N154" i="2"/>
  <c r="O154" i="2"/>
  <c r="K135" i="2"/>
  <c r="K166" i="2"/>
  <c r="K122" i="2"/>
  <c r="K61" i="2"/>
  <c r="K25" i="2"/>
  <c r="L45" i="2"/>
  <c r="K31" i="2"/>
  <c r="K49" i="2"/>
  <c r="K57" i="2"/>
  <c r="K89" i="2"/>
  <c r="K97" i="2"/>
  <c r="K6" i="2"/>
  <c r="K7" i="2"/>
  <c r="K8" i="2"/>
  <c r="K10" i="2"/>
  <c r="K11" i="2"/>
  <c r="K12" i="2"/>
  <c r="K13" i="2"/>
  <c r="K14" i="2"/>
  <c r="K15" i="2"/>
  <c r="K17" i="2"/>
  <c r="K18" i="2"/>
  <c r="K19" i="2"/>
  <c r="K20" i="2"/>
  <c r="K22" i="2"/>
  <c r="K23" i="2"/>
  <c r="K26" i="2"/>
  <c r="K27" i="2"/>
  <c r="K28" i="2"/>
  <c r="K30" i="2"/>
  <c r="K35" i="2"/>
  <c r="K36" i="2"/>
  <c r="K37" i="2"/>
  <c r="K38" i="2"/>
  <c r="K39" i="2"/>
  <c r="K40" i="2"/>
  <c r="K41" i="2"/>
  <c r="K42" i="2"/>
  <c r="K43" i="2"/>
  <c r="K44" i="2"/>
  <c r="K46" i="2"/>
  <c r="K50" i="2"/>
  <c r="K52" i="2"/>
  <c r="K54" i="2"/>
  <c r="K58" i="2"/>
  <c r="K59" i="2"/>
  <c r="K60" i="2"/>
  <c r="K62" i="2"/>
  <c r="K63" i="2"/>
  <c r="K65" i="2"/>
  <c r="K66" i="2"/>
  <c r="K67" i="2"/>
  <c r="K68" i="2"/>
  <c r="K70" i="2"/>
  <c r="K71" i="2"/>
  <c r="K74" i="2"/>
  <c r="K75" i="2"/>
  <c r="K76" i="2"/>
  <c r="K80" i="2"/>
  <c r="K81" i="2"/>
  <c r="K83" i="2"/>
  <c r="K86" i="2"/>
  <c r="K87" i="2"/>
  <c r="K88" i="2"/>
  <c r="K90" i="2"/>
  <c r="K91" i="2"/>
  <c r="K93" i="2"/>
  <c r="K96" i="2"/>
  <c r="K99" i="2"/>
  <c r="K100" i="2"/>
  <c r="K101" i="2"/>
  <c r="K102" i="2"/>
  <c r="K104" i="2"/>
  <c r="K105" i="2"/>
  <c r="K106" i="2"/>
  <c r="K107" i="2"/>
  <c r="K108" i="2"/>
  <c r="K109" i="2"/>
  <c r="K110" i="2"/>
  <c r="K112" i="2"/>
  <c r="K115" i="2"/>
  <c r="K116" i="2"/>
  <c r="K117" i="2"/>
  <c r="K120" i="2"/>
  <c r="K121" i="2"/>
  <c r="K123" i="2"/>
  <c r="K124" i="2"/>
  <c r="K125" i="2"/>
  <c r="K128" i="2"/>
  <c r="K129" i="2"/>
  <c r="K130" i="2"/>
  <c r="K131" i="2"/>
  <c r="K132" i="2"/>
  <c r="K133" i="2"/>
  <c r="K134" i="2"/>
  <c r="K136" i="2"/>
  <c r="K137" i="2"/>
  <c r="K138" i="2"/>
  <c r="K139" i="2"/>
  <c r="K140" i="2"/>
  <c r="K141" i="2"/>
  <c r="K144" i="2"/>
  <c r="K146" i="2"/>
  <c r="K147" i="2"/>
  <c r="K148" i="2"/>
  <c r="K149" i="2"/>
  <c r="K150" i="2"/>
  <c r="K152" i="2"/>
  <c r="K153" i="2"/>
  <c r="K155" i="2"/>
  <c r="K156" i="2"/>
  <c r="K158" i="2"/>
  <c r="K160" i="2"/>
  <c r="K162" i="2"/>
  <c r="K163" i="2"/>
  <c r="K165" i="2"/>
  <c r="K167" i="2"/>
  <c r="K168" i="2"/>
  <c r="K171" i="2"/>
  <c r="K172" i="2"/>
  <c r="K173" i="2"/>
  <c r="K174" i="2"/>
  <c r="K176" i="2"/>
  <c r="K177" i="2"/>
  <c r="K178" i="2"/>
  <c r="K179" i="2"/>
  <c r="K181" i="2"/>
  <c r="K182" i="2"/>
  <c r="K184" i="2"/>
  <c r="K187" i="2"/>
  <c r="K188" i="2"/>
  <c r="K189" i="2"/>
  <c r="K190" i="2"/>
  <c r="K192" i="2"/>
  <c r="K196" i="2"/>
  <c r="K197" i="2"/>
  <c r="K198" i="2"/>
  <c r="K200" i="2"/>
  <c r="K201" i="2"/>
  <c r="K202" i="2"/>
  <c r="K203" i="2"/>
  <c r="K204" i="2"/>
  <c r="K207" i="2"/>
  <c r="K208" i="2"/>
  <c r="K212" i="2"/>
  <c r="K214" i="2"/>
  <c r="K216" i="2"/>
  <c r="K217" i="2"/>
  <c r="K218" i="2"/>
  <c r="K219" i="2"/>
  <c r="K220" i="2"/>
  <c r="K221" i="2"/>
  <c r="K224" i="2"/>
  <c r="K226" i="2"/>
  <c r="K232" i="2"/>
  <c r="K233" i="2"/>
  <c r="K234" i="2"/>
  <c r="K236" i="2"/>
  <c r="K238" i="2"/>
  <c r="K242" i="2"/>
  <c r="K244" i="2"/>
  <c r="K248" i="2"/>
  <c r="K250" i="2"/>
  <c r="K251" i="2"/>
  <c r="K252" i="2"/>
  <c r="K256" i="2"/>
  <c r="K257" i="2"/>
  <c r="K258" i="2"/>
  <c r="K260" i="2"/>
  <c r="K261" i="2"/>
  <c r="AL158" i="25"/>
  <c r="O7" i="19"/>
  <c r="Q7" i="19" s="1"/>
  <c r="R7" i="19" s="1"/>
  <c r="AL69" i="25"/>
  <c r="AM158" i="25"/>
  <c r="AN143" i="25"/>
  <c r="AL37" i="25"/>
  <c r="AN51" i="25"/>
  <c r="L231" i="2"/>
  <c r="N230" i="2"/>
  <c r="O230" i="2"/>
  <c r="AO98" i="25"/>
  <c r="AN98" i="25"/>
  <c r="AM98" i="25"/>
  <c r="AL98" i="25"/>
  <c r="N229" i="2"/>
  <c r="O229" i="2"/>
  <c r="N155" i="2"/>
  <c r="L156" i="2"/>
  <c r="O155" i="2"/>
  <c r="AM51" i="25"/>
  <c r="AO51" i="25"/>
  <c r="AN203" i="25"/>
  <c r="AL203" i="25"/>
  <c r="AO203" i="25"/>
  <c r="AM203" i="25"/>
  <c r="AO64" i="25"/>
  <c r="AL64" i="25"/>
  <c r="L46" i="2"/>
  <c r="N45" i="2"/>
  <c r="O45" i="2"/>
  <c r="AO81" i="25"/>
  <c r="AN81" i="25"/>
  <c r="AM81" i="25"/>
  <c r="AL81" i="25"/>
  <c r="AO37" i="25"/>
  <c r="AN37" i="25"/>
  <c r="AM37" i="25"/>
  <c r="N192" i="2"/>
  <c r="O192" i="2"/>
  <c r="L193" i="2"/>
  <c r="N79" i="2"/>
  <c r="O79" i="2"/>
  <c r="L80" i="2"/>
  <c r="AO158" i="25"/>
  <c r="AN158" i="25"/>
  <c r="AL143" i="25"/>
  <c r="AO143" i="25"/>
  <c r="AO112" i="25"/>
  <c r="AN112" i="25"/>
  <c r="AL112" i="25"/>
  <c r="AN169" i="25"/>
  <c r="AM169" i="25"/>
  <c r="AL169" i="25"/>
  <c r="AO169" i="25"/>
  <c r="AM25" i="25"/>
  <c r="AN25" i="25"/>
  <c r="AO25" i="25"/>
  <c r="AL25" i="25"/>
  <c r="N5" i="2"/>
  <c r="O5" i="2"/>
  <c r="L6" i="2"/>
  <c r="AL4" i="25"/>
  <c r="AO4" i="25"/>
  <c r="AN4" i="25"/>
  <c r="AM4" i="25"/>
  <c r="AO128" i="25"/>
  <c r="AN128" i="25"/>
  <c r="AM128" i="25"/>
  <c r="AL128" i="25"/>
  <c r="AL105" i="25"/>
  <c r="AO105" i="25"/>
  <c r="AN105" i="25"/>
  <c r="AM105" i="25"/>
  <c r="AO134" i="25"/>
  <c r="AN134" i="25"/>
  <c r="AM134" i="25"/>
  <c r="AL134" i="25"/>
  <c r="AN195" i="25"/>
  <c r="AL195" i="25"/>
  <c r="AO195" i="25"/>
  <c r="AM195" i="25"/>
  <c r="AO89" i="25"/>
  <c r="AN89" i="25"/>
  <c r="AM89" i="25"/>
  <c r="AL89" i="25"/>
  <c r="AN213" i="25"/>
  <c r="AL213" i="25"/>
  <c r="AO213" i="25"/>
  <c r="AM213" i="25"/>
  <c r="AN119" i="25"/>
  <c r="AM119" i="25"/>
  <c r="AL119" i="25"/>
  <c r="AO119" i="25"/>
  <c r="AO186" i="25"/>
  <c r="AM186" i="25"/>
  <c r="AN186" i="25"/>
  <c r="AL186" i="25"/>
  <c r="AM64" i="25"/>
  <c r="AL51" i="25"/>
  <c r="L118" i="2"/>
  <c r="N117" i="2"/>
  <c r="O63" i="18"/>
  <c r="O64" i="18"/>
  <c r="O65" i="18"/>
  <c r="O66" i="18"/>
  <c r="V5" i="18"/>
  <c r="P65" i="18"/>
  <c r="P63" i="18"/>
  <c r="P64" i="18"/>
  <c r="P66" i="18"/>
  <c r="AN69" i="25"/>
  <c r="AO12" i="25"/>
  <c r="AN12" i="25"/>
  <c r="AM12" i="25"/>
  <c r="AL12" i="25"/>
  <c r="AO69" i="25"/>
  <c r="AO21" i="25"/>
  <c r="AN21" i="25"/>
  <c r="AM21" i="25"/>
  <c r="AL21" i="25"/>
  <c r="AO58" i="25"/>
  <c r="AN58" i="25"/>
  <c r="AM58" i="25"/>
  <c r="AL58" i="25"/>
  <c r="AM69" i="25"/>
  <c r="AO176" i="25"/>
  <c r="AN176" i="25"/>
  <c r="AM176" i="25"/>
  <c r="AL176" i="25"/>
  <c r="AO46" i="25"/>
  <c r="AN46" i="25"/>
  <c r="AM46" i="25"/>
  <c r="AL46" i="25"/>
  <c r="AN16" i="25"/>
  <c r="AL16" i="25"/>
  <c r="AM16" i="25"/>
  <c r="AO16" i="25"/>
  <c r="L7" i="2"/>
  <c r="N6" i="2"/>
  <c r="O6" i="2"/>
  <c r="N231" i="2"/>
  <c r="O231" i="2"/>
  <c r="L232" i="2"/>
  <c r="N80" i="2"/>
  <c r="O80" i="2"/>
  <c r="L81" i="2"/>
  <c r="L157" i="2"/>
  <c r="N156" i="2"/>
  <c r="O156" i="2"/>
  <c r="L194" i="2"/>
  <c r="N193" i="2"/>
  <c r="O193" i="2"/>
  <c r="L47" i="2"/>
  <c r="N46" i="2"/>
  <c r="O46" i="2"/>
  <c r="O117" i="2"/>
  <c r="W5" i="18"/>
  <c r="N118" i="2"/>
  <c r="L119" i="2"/>
  <c r="L158" i="2"/>
  <c r="N157" i="2"/>
  <c r="O157" i="2"/>
  <c r="N81" i="2"/>
  <c r="L82" i="2"/>
  <c r="N7" i="2"/>
  <c r="O7" i="2"/>
  <c r="L8" i="2"/>
  <c r="L195" i="2"/>
  <c r="N194" i="2"/>
  <c r="O194" i="2"/>
  <c r="N47" i="2"/>
  <c r="O47" i="2"/>
  <c r="L48" i="2"/>
  <c r="N232" i="2"/>
  <c r="O232" i="2"/>
  <c r="L233" i="2"/>
  <c r="L120" i="2"/>
  <c r="N119" i="2"/>
  <c r="O118" i="2"/>
  <c r="Z5" i="18"/>
  <c r="Y5" i="18"/>
  <c r="N195" i="2"/>
  <c r="O195" i="2"/>
  <c r="L196" i="2"/>
  <c r="L83" i="2"/>
  <c r="N82" i="2"/>
  <c r="O82" i="2"/>
  <c r="O81" i="2"/>
  <c r="L234" i="2"/>
  <c r="N233" i="2"/>
  <c r="O233" i="2"/>
  <c r="L49" i="2"/>
  <c r="N48" i="2"/>
  <c r="O48" i="2"/>
  <c r="N8" i="2"/>
  <c r="O8" i="2"/>
  <c r="L9" i="2"/>
  <c r="N158" i="2"/>
  <c r="O158" i="2"/>
  <c r="L159" i="2"/>
  <c r="O119" i="2"/>
  <c r="N120" i="2"/>
  <c r="L121" i="2"/>
  <c r="N9" i="2"/>
  <c r="O9" i="2"/>
  <c r="L10" i="2"/>
  <c r="N49" i="2"/>
  <c r="O49" i="2"/>
  <c r="L50" i="2"/>
  <c r="L197" i="2"/>
  <c r="N196" i="2"/>
  <c r="O196" i="2"/>
  <c r="L235" i="2"/>
  <c r="N234" i="2"/>
  <c r="O234" i="2"/>
  <c r="L160" i="2"/>
  <c r="N159" i="2"/>
  <c r="O159" i="2"/>
  <c r="L84" i="2"/>
  <c r="N83" i="2"/>
  <c r="O83" i="2"/>
  <c r="O120" i="2"/>
  <c r="N121" i="2"/>
  <c r="L122" i="2"/>
  <c r="L85" i="2"/>
  <c r="N84" i="2"/>
  <c r="L51" i="2"/>
  <c r="N50" i="2"/>
  <c r="O50" i="2"/>
  <c r="N235" i="2"/>
  <c r="O235" i="2"/>
  <c r="L236" i="2"/>
  <c r="L11" i="2"/>
  <c r="N10" i="2"/>
  <c r="O10" i="2"/>
  <c r="N160" i="2"/>
  <c r="O160" i="2"/>
  <c r="L161" i="2"/>
  <c r="L198" i="2"/>
  <c r="N197" i="2"/>
  <c r="O197" i="2"/>
  <c r="L123" i="2"/>
  <c r="N122" i="2"/>
  <c r="O121" i="2"/>
  <c r="L199" i="2"/>
  <c r="N198" i="2"/>
  <c r="O198" i="2"/>
  <c r="L237" i="2"/>
  <c r="N236" i="2"/>
  <c r="O236" i="2"/>
  <c r="N161" i="2"/>
  <c r="O161" i="2"/>
  <c r="L162" i="2"/>
  <c r="N11" i="2"/>
  <c r="O11" i="2"/>
  <c r="L12" i="2"/>
  <c r="N51" i="2"/>
  <c r="O51" i="2"/>
  <c r="L52" i="2"/>
  <c r="L86" i="2"/>
  <c r="N85" i="2"/>
  <c r="O85" i="2"/>
  <c r="O84" i="2"/>
  <c r="O122" i="2"/>
  <c r="L124" i="2"/>
  <c r="N123" i="2"/>
  <c r="N52" i="2"/>
  <c r="O52" i="2"/>
  <c r="L53" i="2"/>
  <c r="L13" i="2"/>
  <c r="N12" i="2"/>
  <c r="O12" i="2"/>
  <c r="L163" i="2"/>
  <c r="N162" i="2"/>
  <c r="O162" i="2"/>
  <c r="N237" i="2"/>
  <c r="O237" i="2"/>
  <c r="L238" i="2"/>
  <c r="N86" i="2"/>
  <c r="L87" i="2"/>
  <c r="L200" i="2"/>
  <c r="N199" i="2"/>
  <c r="O199" i="2"/>
  <c r="O123" i="2"/>
  <c r="L125" i="2"/>
  <c r="N124" i="2"/>
  <c r="N200" i="2"/>
  <c r="O200" i="2"/>
  <c r="L201" i="2"/>
  <c r="N163" i="2"/>
  <c r="O163" i="2"/>
  <c r="L164" i="2"/>
  <c r="N87" i="2"/>
  <c r="O87" i="2"/>
  <c r="L88" i="2"/>
  <c r="L14" i="2"/>
  <c r="N13" i="2"/>
  <c r="O13" i="2"/>
  <c r="L54" i="2"/>
  <c r="N53" i="2"/>
  <c r="O53" i="2"/>
  <c r="O86" i="2"/>
  <c r="N238" i="2"/>
  <c r="O238" i="2"/>
  <c r="L239" i="2"/>
  <c r="O124" i="2"/>
  <c r="L126" i="2"/>
  <c r="N125" i="2"/>
  <c r="N239" i="2"/>
  <c r="O239" i="2"/>
  <c r="L240" i="2"/>
  <c r="L55" i="2"/>
  <c r="N54" i="2"/>
  <c r="O54" i="2"/>
  <c r="N14" i="2"/>
  <c r="O14" i="2"/>
  <c r="L15" i="2"/>
  <c r="L165" i="2"/>
  <c r="N164" i="2"/>
  <c r="O164" i="2"/>
  <c r="L202" i="2"/>
  <c r="N201" i="2"/>
  <c r="O201" i="2"/>
  <c r="L89" i="2"/>
  <c r="N88" i="2"/>
  <c r="O125" i="2"/>
  <c r="L127" i="2"/>
  <c r="N126" i="2"/>
  <c r="N55" i="2"/>
  <c r="O55" i="2"/>
  <c r="L56" i="2"/>
  <c r="N89" i="2"/>
  <c r="L90" i="2"/>
  <c r="L203" i="2"/>
  <c r="N202" i="2"/>
  <c r="O202" i="2"/>
  <c r="N15" i="2"/>
  <c r="L16" i="2"/>
  <c r="O15" i="2"/>
  <c r="N240" i="2"/>
  <c r="O240" i="2"/>
  <c r="L241" i="2"/>
  <c r="O88" i="2"/>
  <c r="L166" i="2"/>
  <c r="N165" i="2"/>
  <c r="O165" i="2"/>
  <c r="O126" i="2"/>
  <c r="N127" i="2"/>
  <c r="L128" i="2"/>
  <c r="L57" i="2"/>
  <c r="N56" i="2"/>
  <c r="O56" i="2"/>
  <c r="N203" i="2"/>
  <c r="O203" i="2"/>
  <c r="L204" i="2"/>
  <c r="L91" i="2"/>
  <c r="N90" i="2"/>
  <c r="L17" i="2"/>
  <c r="N16" i="2"/>
  <c r="O16" i="2"/>
  <c r="O89" i="2"/>
  <c r="N166" i="2"/>
  <c r="O166" i="2"/>
  <c r="L167" i="2"/>
  <c r="N241" i="2"/>
  <c r="L242" i="2"/>
  <c r="O241" i="2"/>
  <c r="N128" i="2"/>
  <c r="L129" i="2"/>
  <c r="O127" i="2"/>
  <c r="L18" i="2"/>
  <c r="N17" i="2"/>
  <c r="O17" i="2"/>
  <c r="L243" i="2"/>
  <c r="N242" i="2"/>
  <c r="O242" i="2"/>
  <c r="L205" i="2"/>
  <c r="N204" i="2"/>
  <c r="O204" i="2"/>
  <c r="N167" i="2"/>
  <c r="O167" i="2"/>
  <c r="L168" i="2"/>
  <c r="O90" i="2"/>
  <c r="N91" i="2"/>
  <c r="L92" i="2"/>
  <c r="N57" i="2"/>
  <c r="O57" i="2"/>
  <c r="L58" i="2"/>
  <c r="O128" i="2"/>
  <c r="L130" i="2"/>
  <c r="N129" i="2"/>
  <c r="N243" i="2"/>
  <c r="O243" i="2"/>
  <c r="L244" i="2"/>
  <c r="N92" i="2"/>
  <c r="L93" i="2"/>
  <c r="L206" i="2"/>
  <c r="N205" i="2"/>
  <c r="O205" i="2"/>
  <c r="O91" i="2"/>
  <c r="N168" i="2"/>
  <c r="O168" i="2"/>
  <c r="L169" i="2"/>
  <c r="L59" i="2"/>
  <c r="N58" i="2"/>
  <c r="O58" i="2"/>
  <c r="L19" i="2"/>
  <c r="N18" i="2"/>
  <c r="O18" i="2"/>
  <c r="O129" i="2"/>
  <c r="L131" i="2"/>
  <c r="N130" i="2"/>
  <c r="L94" i="2"/>
  <c r="N93" i="2"/>
  <c r="O93" i="2"/>
  <c r="N19" i="2"/>
  <c r="O19" i="2"/>
  <c r="L20" i="2"/>
  <c r="O92" i="2"/>
  <c r="N206" i="2"/>
  <c r="O206" i="2"/>
  <c r="L207" i="2"/>
  <c r="L245" i="2"/>
  <c r="N244" i="2"/>
  <c r="O244" i="2"/>
  <c r="N169" i="2"/>
  <c r="O169" i="2"/>
  <c r="L170" i="2"/>
  <c r="N59" i="2"/>
  <c r="O59" i="2"/>
  <c r="L60" i="2"/>
  <c r="O130" i="2"/>
  <c r="N131" i="2"/>
  <c r="L132" i="2"/>
  <c r="O131" i="2"/>
  <c r="N245" i="2"/>
  <c r="L246" i="2"/>
  <c r="O245" i="2"/>
  <c r="N20" i="2"/>
  <c r="O20" i="2"/>
  <c r="L21" i="2"/>
  <c r="N60" i="2"/>
  <c r="O60" i="2"/>
  <c r="L61" i="2"/>
  <c r="L208" i="2"/>
  <c r="N207" i="2"/>
  <c r="O207" i="2"/>
  <c r="L171" i="2"/>
  <c r="N170" i="2"/>
  <c r="O170" i="2"/>
  <c r="N94" i="2"/>
  <c r="L95" i="2"/>
  <c r="L133" i="2"/>
  <c r="N132" i="2"/>
  <c r="L22" i="2"/>
  <c r="N21" i="2"/>
  <c r="O21" i="2"/>
  <c r="O94" i="2"/>
  <c r="N171" i="2"/>
  <c r="L172" i="2"/>
  <c r="O171" i="2"/>
  <c r="L62" i="2"/>
  <c r="N61" i="2"/>
  <c r="O61" i="2"/>
  <c r="N208" i="2"/>
  <c r="O208" i="2"/>
  <c r="L209" i="2"/>
  <c r="L247" i="2"/>
  <c r="N246" i="2"/>
  <c r="O246" i="2"/>
  <c r="L96" i="2"/>
  <c r="N95" i="2"/>
  <c r="O95" i="2"/>
  <c r="O132" i="2"/>
  <c r="L134" i="2"/>
  <c r="N133" i="2"/>
  <c r="L173" i="2"/>
  <c r="N172" i="2"/>
  <c r="O172" i="2"/>
  <c r="N247" i="2"/>
  <c r="O247" i="2"/>
  <c r="L248" i="2"/>
  <c r="N96" i="2"/>
  <c r="O96" i="2"/>
  <c r="L97" i="2"/>
  <c r="N209" i="2"/>
  <c r="O209" i="2"/>
  <c r="L210" i="2"/>
  <c r="L63" i="2"/>
  <c r="N62" i="2"/>
  <c r="O62" i="2"/>
  <c r="L23" i="2"/>
  <c r="N22" i="2"/>
  <c r="O22" i="2"/>
  <c r="O133" i="2"/>
  <c r="L135" i="2"/>
  <c r="N134" i="2"/>
  <c r="N23" i="2"/>
  <c r="L24" i="2"/>
  <c r="O23" i="2"/>
  <c r="L211" i="2"/>
  <c r="N210" i="2"/>
  <c r="O210" i="2"/>
  <c r="N248" i="2"/>
  <c r="O248" i="2"/>
  <c r="L249" i="2"/>
  <c r="N97" i="2"/>
  <c r="O97" i="2"/>
  <c r="L98" i="2"/>
  <c r="N63" i="2"/>
  <c r="O63" i="2"/>
  <c r="L64" i="2"/>
  <c r="L174" i="2"/>
  <c r="N173" i="2"/>
  <c r="O173" i="2"/>
  <c r="O134" i="2"/>
  <c r="N135" i="2"/>
  <c r="L136" i="2"/>
  <c r="N211" i="2"/>
  <c r="O211" i="2"/>
  <c r="L212" i="2"/>
  <c r="N174" i="2"/>
  <c r="O174" i="2"/>
  <c r="L175" i="2"/>
  <c r="L250" i="2"/>
  <c r="N249" i="2"/>
  <c r="O249" i="2"/>
  <c r="L65" i="2"/>
  <c r="N64" i="2"/>
  <c r="O64" i="2"/>
  <c r="L99" i="2"/>
  <c r="N98" i="2"/>
  <c r="O98" i="2"/>
  <c r="L25" i="2"/>
  <c r="N24" i="2"/>
  <c r="O24" i="2"/>
  <c r="L137" i="2"/>
  <c r="N136" i="2"/>
  <c r="O135" i="2"/>
  <c r="L251" i="2"/>
  <c r="N250" i="2"/>
  <c r="O250" i="2"/>
  <c r="N175" i="2"/>
  <c r="O175" i="2"/>
  <c r="L176" i="2"/>
  <c r="N25" i="2"/>
  <c r="O25" i="2"/>
  <c r="L26" i="2"/>
  <c r="N99" i="2"/>
  <c r="L100" i="2"/>
  <c r="L213" i="2"/>
  <c r="N212" i="2"/>
  <c r="O212" i="2"/>
  <c r="L66" i="2"/>
  <c r="N65" i="2"/>
  <c r="O65" i="2"/>
  <c r="O136" i="2"/>
  <c r="N137" i="2"/>
  <c r="L138" i="2"/>
  <c r="L67" i="2"/>
  <c r="N66" i="2"/>
  <c r="O66" i="2"/>
  <c r="L27" i="2"/>
  <c r="N26" i="2"/>
  <c r="O26" i="2"/>
  <c r="N251" i="2"/>
  <c r="O251" i="2"/>
  <c r="L252" i="2"/>
  <c r="L214" i="2"/>
  <c r="N213" i="2"/>
  <c r="O213" i="2"/>
  <c r="N100" i="2"/>
  <c r="L101" i="2"/>
  <c r="O99" i="2"/>
  <c r="N176" i="2"/>
  <c r="O176" i="2"/>
  <c r="L177" i="2"/>
  <c r="O137" i="2"/>
  <c r="L139" i="2"/>
  <c r="N138" i="2"/>
  <c r="N27" i="2"/>
  <c r="O27" i="2"/>
  <c r="L28" i="2"/>
  <c r="N67" i="2"/>
  <c r="O67" i="2"/>
  <c r="L68" i="2"/>
  <c r="N177" i="2"/>
  <c r="O177" i="2"/>
  <c r="L178" i="2"/>
  <c r="L102" i="2"/>
  <c r="N101" i="2"/>
  <c r="L253" i="2"/>
  <c r="N252" i="2"/>
  <c r="O252" i="2"/>
  <c r="N214" i="2"/>
  <c r="O214" i="2"/>
  <c r="L215" i="2"/>
  <c r="O100" i="2"/>
  <c r="O138" i="2"/>
  <c r="L140" i="2"/>
  <c r="N139" i="2"/>
  <c r="O139" i="2"/>
  <c r="N102" i="2"/>
  <c r="L103" i="2"/>
  <c r="N253" i="2"/>
  <c r="O253" i="2"/>
  <c r="L254" i="2"/>
  <c r="L179" i="2"/>
  <c r="N178" i="2"/>
  <c r="O178" i="2"/>
  <c r="L216" i="2"/>
  <c r="N215" i="2"/>
  <c r="O215" i="2"/>
  <c r="N68" i="2"/>
  <c r="O68" i="2"/>
  <c r="L69" i="2"/>
  <c r="N28" i="2"/>
  <c r="O28" i="2"/>
  <c r="L29" i="2"/>
  <c r="O101" i="2"/>
  <c r="N140" i="2"/>
  <c r="L141" i="2"/>
  <c r="O140" i="2"/>
  <c r="L30" i="2"/>
  <c r="N29" i="2"/>
  <c r="O29" i="2"/>
  <c r="N216" i="2"/>
  <c r="O216" i="2"/>
  <c r="L217" i="2"/>
  <c r="N179" i="2"/>
  <c r="O179" i="2"/>
  <c r="L180" i="2"/>
  <c r="L104" i="2"/>
  <c r="N103" i="2"/>
  <c r="O103" i="2"/>
  <c r="L70" i="2"/>
  <c r="N69" i="2"/>
  <c r="O69" i="2"/>
  <c r="L255" i="2"/>
  <c r="N254" i="2"/>
  <c r="O254" i="2"/>
  <c r="O102" i="2"/>
  <c r="L142" i="2"/>
  <c r="N141" i="2"/>
  <c r="L181" i="2"/>
  <c r="N180" i="2"/>
  <c r="O180" i="2"/>
  <c r="L218" i="2"/>
  <c r="N217" i="2"/>
  <c r="O217" i="2"/>
  <c r="L71" i="2"/>
  <c r="N70" i="2"/>
  <c r="O70" i="2"/>
  <c r="N30" i="2"/>
  <c r="O30" i="2"/>
  <c r="L31" i="2"/>
  <c r="N255" i="2"/>
  <c r="L256" i="2"/>
  <c r="O255" i="2"/>
  <c r="N104" i="2"/>
  <c r="L105" i="2"/>
  <c r="O141" i="2"/>
  <c r="L143" i="2"/>
  <c r="N142" i="2"/>
  <c r="N31" i="2"/>
  <c r="O31" i="2"/>
  <c r="L32" i="2"/>
  <c r="L219" i="2"/>
  <c r="N218" i="2"/>
  <c r="O218" i="2"/>
  <c r="N105" i="2"/>
  <c r="L106" i="2"/>
  <c r="N71" i="2"/>
  <c r="O71" i="2"/>
  <c r="L72" i="2"/>
  <c r="N256" i="2"/>
  <c r="O256" i="2"/>
  <c r="L257" i="2"/>
  <c r="O104" i="2"/>
  <c r="L182" i="2"/>
  <c r="N181" i="2"/>
  <c r="O181" i="2"/>
  <c r="O142" i="2"/>
  <c r="N143" i="2"/>
  <c r="L144" i="2"/>
  <c r="L107" i="2"/>
  <c r="N106" i="2"/>
  <c r="O105" i="2"/>
  <c r="L33" i="2"/>
  <c r="N32" i="2"/>
  <c r="O32" i="2"/>
  <c r="L73" i="2"/>
  <c r="N72" i="2"/>
  <c r="O72" i="2"/>
  <c r="N219" i="2"/>
  <c r="O219" i="2"/>
  <c r="L220" i="2"/>
  <c r="N182" i="2"/>
  <c r="O182" i="2"/>
  <c r="L183" i="2"/>
  <c r="L258" i="2"/>
  <c r="N257" i="2"/>
  <c r="O257" i="2"/>
  <c r="N144" i="2"/>
  <c r="L145" i="2"/>
  <c r="O143" i="2"/>
  <c r="L74" i="2"/>
  <c r="N73" i="2"/>
  <c r="O73" i="2"/>
  <c r="O106" i="2"/>
  <c r="L221" i="2"/>
  <c r="N220" i="2"/>
  <c r="O220" i="2"/>
  <c r="L34" i="2"/>
  <c r="N33" i="2"/>
  <c r="O33" i="2"/>
  <c r="N107" i="2"/>
  <c r="O107" i="2"/>
  <c r="L108" i="2"/>
  <c r="L259" i="2"/>
  <c r="N258" i="2"/>
  <c r="O258" i="2"/>
  <c r="L184" i="2"/>
  <c r="N183" i="2"/>
  <c r="O183" i="2"/>
  <c r="L146" i="2"/>
  <c r="N145" i="2"/>
  <c r="O144" i="2"/>
  <c r="N259" i="2"/>
  <c r="O259" i="2"/>
  <c r="L260" i="2"/>
  <c r="L222" i="2"/>
  <c r="N221" i="2"/>
  <c r="O221" i="2"/>
  <c r="N184" i="2"/>
  <c r="O184" i="2"/>
  <c r="L185" i="2"/>
  <c r="N34" i="2"/>
  <c r="O34" i="2"/>
  <c r="L35" i="2"/>
  <c r="L75" i="2"/>
  <c r="N74" i="2"/>
  <c r="O74" i="2"/>
  <c r="N108" i="2"/>
  <c r="L109" i="2"/>
  <c r="L147" i="2"/>
  <c r="N146" i="2"/>
  <c r="O145" i="2"/>
  <c r="L110" i="2"/>
  <c r="N109" i="2"/>
  <c r="O109" i="2"/>
  <c r="L36" i="2"/>
  <c r="N35" i="2"/>
  <c r="O35" i="2"/>
  <c r="L223" i="2"/>
  <c r="N222" i="2"/>
  <c r="O222" i="2"/>
  <c r="N75" i="2"/>
  <c r="O75" i="2"/>
  <c r="L76" i="2"/>
  <c r="L261" i="2"/>
  <c r="N260" i="2"/>
  <c r="O260" i="2"/>
  <c r="O108" i="2"/>
  <c r="N185" i="2"/>
  <c r="O185" i="2"/>
  <c r="L186" i="2"/>
  <c r="N147" i="2"/>
  <c r="L148" i="2"/>
  <c r="O146" i="2"/>
  <c r="N36" i="2"/>
  <c r="O36" i="2"/>
  <c r="L37" i="2"/>
  <c r="N261" i="2"/>
  <c r="O261" i="2"/>
  <c r="L262" i="2"/>
  <c r="N110" i="2"/>
  <c r="O110" i="2"/>
  <c r="L111" i="2"/>
  <c r="L187" i="2"/>
  <c r="N186" i="2"/>
  <c r="O186" i="2"/>
  <c r="L224" i="2"/>
  <c r="N223" i="2"/>
  <c r="O223" i="2"/>
  <c r="N76" i="2"/>
  <c r="O76" i="2"/>
  <c r="L77" i="2"/>
  <c r="N148" i="2"/>
  <c r="L149" i="2"/>
  <c r="O147" i="2"/>
  <c r="L78" i="2"/>
  <c r="N77" i="2"/>
  <c r="O77" i="2"/>
  <c r="N262" i="2"/>
  <c r="O262" i="2"/>
  <c r="L263" i="2"/>
  <c r="N224" i="2"/>
  <c r="O224" i="2"/>
  <c r="L225" i="2"/>
  <c r="N187" i="2"/>
  <c r="O187" i="2"/>
  <c r="L188" i="2"/>
  <c r="L112" i="2"/>
  <c r="N111" i="2"/>
  <c r="L38" i="2"/>
  <c r="N37" i="2"/>
  <c r="O37" i="2"/>
  <c r="O148" i="2"/>
  <c r="L150" i="2"/>
  <c r="N149" i="2"/>
  <c r="L226" i="2"/>
  <c r="N225" i="2"/>
  <c r="O225" i="2"/>
  <c r="N263" i="2"/>
  <c r="O263" i="2"/>
  <c r="L39" i="2"/>
  <c r="N38" i="2"/>
  <c r="O38" i="2"/>
  <c r="L189" i="2"/>
  <c r="N188" i="2"/>
  <c r="O188" i="2"/>
  <c r="N112" i="2"/>
  <c r="L113" i="2"/>
  <c r="O112" i="2"/>
  <c r="O111" i="2"/>
  <c r="N78" i="2"/>
  <c r="O78" i="2"/>
  <c r="N150" i="2"/>
  <c r="L151" i="2"/>
  <c r="O149" i="2"/>
  <c r="N226" i="2"/>
  <c r="O226" i="2"/>
  <c r="N189" i="2"/>
  <c r="O189" i="2"/>
  <c r="N113" i="2"/>
  <c r="O113" i="2"/>
  <c r="L114" i="2"/>
  <c r="N39" i="2"/>
  <c r="O39" i="2"/>
  <c r="L40" i="2"/>
  <c r="L152" i="2"/>
  <c r="N151" i="2"/>
  <c r="O150" i="2"/>
  <c r="L115" i="2"/>
  <c r="N114" i="2"/>
  <c r="L41" i="2"/>
  <c r="N40" i="2"/>
  <c r="O40" i="2"/>
  <c r="O151" i="2"/>
  <c r="N152" i="2"/>
  <c r="N41" i="2"/>
  <c r="O41" i="2"/>
  <c r="O114" i="2"/>
  <c r="N115" i="2"/>
  <c r="O152" i="2"/>
  <c r="O115" i="2"/>
  <c r="AC8" i="20" l="1"/>
  <c r="AB8" i="20"/>
  <c r="AI8" i="20"/>
  <c r="AA8" i="20"/>
  <c r="AF8" i="20"/>
  <c r="AC40" i="20"/>
  <c r="AB40" i="20"/>
  <c r="AI40" i="20"/>
  <c r="AA40" i="20"/>
  <c r="AF40" i="20"/>
  <c r="AC33" i="20"/>
  <c r="AB33" i="20"/>
  <c r="AI33" i="20"/>
  <c r="AA33" i="20"/>
  <c r="AF33" i="20"/>
  <c r="AD33" i="20"/>
  <c r="AB26" i="20"/>
  <c r="AI26" i="20"/>
  <c r="AA26" i="20"/>
  <c r="AF26" i="20"/>
  <c r="AC26" i="20"/>
  <c r="AC15" i="20"/>
  <c r="AB15" i="20"/>
  <c r="AI15" i="20"/>
  <c r="AA15" i="20"/>
  <c r="AF15" i="20"/>
  <c r="AF12" i="20"/>
  <c r="AC12" i="20"/>
  <c r="AB12" i="20"/>
  <c r="AI12" i="20"/>
  <c r="AA12" i="20"/>
  <c r="AF5" i="20"/>
  <c r="AE5" i="20"/>
  <c r="AC5" i="20"/>
  <c r="AA5" i="20"/>
  <c r="AB5" i="20"/>
  <c r="AI5" i="20"/>
  <c r="AF37" i="20"/>
  <c r="AD37" i="20"/>
  <c r="AC37" i="20"/>
  <c r="AB37" i="20"/>
  <c r="AI37" i="20"/>
  <c r="AA37" i="20"/>
  <c r="AF30" i="20"/>
  <c r="AC30" i="20"/>
  <c r="AB30" i="20"/>
  <c r="AI30" i="20"/>
  <c r="AA30" i="20"/>
  <c r="AI19" i="20"/>
  <c r="AF19" i="20"/>
  <c r="AC19" i="20"/>
  <c r="AB19" i="20"/>
  <c r="AA19" i="20"/>
  <c r="AC16" i="20"/>
  <c r="AB16" i="20"/>
  <c r="AI16" i="20"/>
  <c r="AA16" i="20"/>
  <c r="AF16" i="20"/>
  <c r="AB9" i="20"/>
  <c r="AI9" i="20"/>
  <c r="AA9" i="20"/>
  <c r="AF9" i="20"/>
  <c r="AC9" i="20"/>
  <c r="AC41" i="20"/>
  <c r="AB41" i="20"/>
  <c r="AI41" i="20"/>
  <c r="AA41" i="20"/>
  <c r="AF41" i="20"/>
  <c r="AB34" i="20"/>
  <c r="AI34" i="20"/>
  <c r="AA34" i="20"/>
  <c r="AF34" i="20"/>
  <c r="AC34" i="20"/>
  <c r="AC23" i="20"/>
  <c r="AB23" i="20"/>
  <c r="AI23" i="20"/>
  <c r="AA23" i="20"/>
  <c r="AF23" i="20"/>
  <c r="AF20" i="20"/>
  <c r="AC20" i="20"/>
  <c r="AB20" i="20"/>
  <c r="AI20" i="20"/>
  <c r="AA20" i="20"/>
  <c r="AF13" i="20"/>
  <c r="AC13" i="20"/>
  <c r="AA13" i="20"/>
  <c r="AB13" i="20"/>
  <c r="AI13" i="20"/>
  <c r="AC6" i="20"/>
  <c r="AB6" i="20"/>
  <c r="AI6" i="20"/>
  <c r="AA6" i="20"/>
  <c r="AF6" i="20"/>
  <c r="AF38" i="20"/>
  <c r="AC38" i="20"/>
  <c r="AB38" i="20"/>
  <c r="AI38" i="20"/>
  <c r="AA38" i="20"/>
  <c r="AI27" i="20"/>
  <c r="AA27" i="20"/>
  <c r="AF27" i="20"/>
  <c r="AC27" i="20"/>
  <c r="AB27" i="20"/>
  <c r="AC24" i="20"/>
  <c r="AB24" i="20"/>
  <c r="AI24" i="20"/>
  <c r="AA24" i="20"/>
  <c r="AF24" i="20"/>
  <c r="AB17" i="20"/>
  <c r="AA17" i="20"/>
  <c r="AI17" i="20"/>
  <c r="AF17" i="20"/>
  <c r="AC17" i="20"/>
  <c r="AB10" i="20"/>
  <c r="AI10" i="20"/>
  <c r="AA10" i="20"/>
  <c r="AF10" i="20"/>
  <c r="AC10" i="20"/>
  <c r="AB42" i="20"/>
  <c r="AI42" i="20"/>
  <c r="AA42" i="20"/>
  <c r="AF42" i="20"/>
  <c r="AC42" i="20"/>
  <c r="AC31" i="20"/>
  <c r="AB31" i="20"/>
  <c r="AI31" i="20"/>
  <c r="AA31" i="20"/>
  <c r="AF31" i="20"/>
  <c r="AF28" i="20"/>
  <c r="AB28" i="20"/>
  <c r="AC28" i="20"/>
  <c r="AI28" i="20"/>
  <c r="AA28" i="20"/>
  <c r="AF21" i="20"/>
  <c r="AC21" i="20"/>
  <c r="AA21" i="20"/>
  <c r="AB21" i="20"/>
  <c r="AI21" i="20"/>
  <c r="AC14" i="20"/>
  <c r="AB14" i="20"/>
  <c r="AI14" i="20"/>
  <c r="AA14" i="20"/>
  <c r="AF14" i="20"/>
  <c r="AA3" i="20"/>
  <c r="AF3" i="20"/>
  <c r="AE3" i="20"/>
  <c r="AB3" i="20"/>
  <c r="AI3" i="20"/>
  <c r="AC3" i="20"/>
  <c r="AI35" i="20"/>
  <c r="AA35" i="20"/>
  <c r="AF35" i="20"/>
  <c r="AC35" i="20"/>
  <c r="AB35" i="20"/>
  <c r="AD32" i="20"/>
  <c r="AC32" i="20"/>
  <c r="AB32" i="20"/>
  <c r="AI32" i="20"/>
  <c r="AA32" i="20"/>
  <c r="AF32" i="20"/>
  <c r="AC25" i="20"/>
  <c r="AB25" i="20"/>
  <c r="AI25" i="20"/>
  <c r="AA25" i="20"/>
  <c r="AF25" i="20"/>
  <c r="AB18" i="20"/>
  <c r="AI18" i="20"/>
  <c r="AA18" i="20"/>
  <c r="AF18" i="20"/>
  <c r="AC18" i="20"/>
  <c r="AC7" i="20"/>
  <c r="AB7" i="20"/>
  <c r="AI7" i="20"/>
  <c r="AA7" i="20"/>
  <c r="AF7" i="20"/>
  <c r="AC39" i="20"/>
  <c r="AB39" i="20"/>
  <c r="AI39" i="20"/>
  <c r="AA39" i="20"/>
  <c r="AF39" i="20"/>
  <c r="AF4" i="20"/>
  <c r="AB4" i="20"/>
  <c r="AE4" i="20"/>
  <c r="AC4" i="20"/>
  <c r="AI4" i="20"/>
  <c r="AA4" i="20"/>
  <c r="AF36" i="20"/>
  <c r="AB36" i="20"/>
  <c r="AC36" i="20"/>
  <c r="AI36" i="20"/>
  <c r="AA36" i="20"/>
  <c r="AF29" i="20"/>
  <c r="AC29" i="20"/>
  <c r="AI29" i="20"/>
  <c r="AB29" i="20"/>
  <c r="AA29" i="20"/>
  <c r="AF22" i="20"/>
  <c r="AC22" i="20"/>
  <c r="AB22" i="20"/>
  <c r="AI22" i="20"/>
  <c r="AA22" i="20"/>
  <c r="AF11" i="20"/>
  <c r="AC11" i="20"/>
  <c r="AB11" i="20"/>
  <c r="AI11" i="20"/>
  <c r="AA11" i="20"/>
  <c r="AI43" i="20"/>
  <c r="AA43" i="20"/>
  <c r="AF43" i="20"/>
  <c r="AC43" i="20"/>
  <c r="AB43" i="20"/>
  <c r="L96" i="19"/>
  <c r="M69" i="19"/>
  <c r="M55" i="19"/>
  <c r="L101" i="19"/>
  <c r="M101" i="19"/>
  <c r="L9" i="19"/>
  <c r="CL5" i="20"/>
  <c r="CL7" i="20"/>
  <c r="CL9" i="20"/>
  <c r="CL11" i="20"/>
  <c r="CL13" i="20"/>
  <c r="CL15" i="20"/>
  <c r="CL17" i="20"/>
  <c r="CL19" i="20"/>
  <c r="CL21" i="20"/>
  <c r="CL23" i="20"/>
  <c r="CL25" i="20"/>
  <c r="CL27" i="20"/>
  <c r="CL29" i="20"/>
  <c r="CL31" i="20"/>
  <c r="CL33" i="20"/>
  <c r="CL35" i="20"/>
  <c r="CL37" i="20"/>
  <c r="CL39" i="20"/>
  <c r="CL41" i="20"/>
  <c r="CL43" i="20"/>
  <c r="CL3" i="20"/>
  <c r="CL4" i="20"/>
  <c r="CL6" i="20"/>
  <c r="CL8" i="20"/>
  <c r="CL10" i="20"/>
  <c r="CL12" i="20"/>
  <c r="CL14" i="20"/>
  <c r="CL16" i="20"/>
  <c r="CL18" i="20"/>
  <c r="CL20" i="20"/>
  <c r="CL22" i="20"/>
  <c r="CL24" i="20"/>
  <c r="CL26" i="20"/>
  <c r="CL28" i="20"/>
  <c r="CL30" i="20"/>
  <c r="CL32" i="20"/>
  <c r="CL34" i="20"/>
  <c r="CL36" i="20"/>
  <c r="CL38" i="20"/>
  <c r="CL40" i="20"/>
  <c r="CL42" i="20"/>
  <c r="L157" i="19"/>
  <c r="DD5" i="20"/>
  <c r="DD7" i="20"/>
  <c r="DD9" i="20"/>
  <c r="DD11" i="20"/>
  <c r="DD13" i="20"/>
  <c r="DD15" i="20"/>
  <c r="DD17" i="20"/>
  <c r="DD19" i="20"/>
  <c r="DD21" i="20"/>
  <c r="DD23" i="20"/>
  <c r="DD25" i="20"/>
  <c r="DD27" i="20"/>
  <c r="DD29" i="20"/>
  <c r="DD31" i="20"/>
  <c r="DD33" i="20"/>
  <c r="DD35" i="20"/>
  <c r="DD37" i="20"/>
  <c r="DD39" i="20"/>
  <c r="DD41" i="20"/>
  <c r="DD43" i="20"/>
  <c r="DD3" i="20"/>
  <c r="DD4" i="20"/>
  <c r="DD6" i="20"/>
  <c r="DD8" i="20"/>
  <c r="DD10" i="20"/>
  <c r="DD12" i="20"/>
  <c r="DD14" i="20"/>
  <c r="DD16" i="20"/>
  <c r="DD18" i="20"/>
  <c r="DD20" i="20"/>
  <c r="DD30" i="20"/>
  <c r="DD36" i="20"/>
  <c r="DD26" i="20"/>
  <c r="DD42" i="20"/>
  <c r="DD32" i="20"/>
  <c r="DD22" i="20"/>
  <c r="DD38" i="20"/>
  <c r="DD28" i="20"/>
  <c r="DD24" i="20"/>
  <c r="DD40" i="20"/>
  <c r="DD34" i="20"/>
  <c r="M151" i="19"/>
  <c r="CM5" i="20"/>
  <c r="CM7" i="20"/>
  <c r="CM9" i="20"/>
  <c r="CM11" i="20"/>
  <c r="CM13" i="20"/>
  <c r="CM15" i="20"/>
  <c r="CM17" i="20"/>
  <c r="CM19" i="20"/>
  <c r="CM21" i="20"/>
  <c r="CM23" i="20"/>
  <c r="CM25" i="20"/>
  <c r="CM27" i="20"/>
  <c r="CM29" i="20"/>
  <c r="CM31" i="20"/>
  <c r="CM33" i="20"/>
  <c r="CM35" i="20"/>
  <c r="CM37" i="20"/>
  <c r="CM39" i="20"/>
  <c r="CM43" i="20"/>
  <c r="CM3" i="20"/>
  <c r="CM4" i="20"/>
  <c r="CM6" i="20"/>
  <c r="CM8" i="20"/>
  <c r="CM10" i="20"/>
  <c r="CM12" i="20"/>
  <c r="CM14" i="20"/>
  <c r="CM16" i="20"/>
  <c r="CM18" i="20"/>
  <c r="CM20" i="20"/>
  <c r="CM22" i="20"/>
  <c r="CM24" i="20"/>
  <c r="CM26" i="20"/>
  <c r="CM28" i="20"/>
  <c r="CM30" i="20"/>
  <c r="CM32" i="20"/>
  <c r="CM34" i="20"/>
  <c r="CM36" i="20"/>
  <c r="CM38" i="20"/>
  <c r="CM40" i="20"/>
  <c r="CM42" i="20"/>
  <c r="CM41" i="20"/>
  <c r="M17" i="19"/>
  <c r="DE4" i="20"/>
  <c r="DE6" i="20"/>
  <c r="DE8" i="20"/>
  <c r="DE10" i="20"/>
  <c r="DE12" i="20"/>
  <c r="DE14" i="20"/>
  <c r="DE16" i="20"/>
  <c r="DE18" i="20"/>
  <c r="DE20" i="20"/>
  <c r="DE22" i="20"/>
  <c r="DE24" i="20"/>
  <c r="DE26" i="20"/>
  <c r="DE28" i="20"/>
  <c r="DE30" i="20"/>
  <c r="DE32" i="20"/>
  <c r="DE34" i="20"/>
  <c r="DE36" i="20"/>
  <c r="DE38" i="20"/>
  <c r="DE40" i="20"/>
  <c r="DE42" i="20"/>
  <c r="DE11" i="20"/>
  <c r="DE19" i="20"/>
  <c r="DE25" i="20"/>
  <c r="DE41" i="20"/>
  <c r="DE31" i="20"/>
  <c r="DE5" i="20"/>
  <c r="DE13" i="20"/>
  <c r="DE21" i="20"/>
  <c r="DE37" i="20"/>
  <c r="DE27" i="20"/>
  <c r="DE43" i="20"/>
  <c r="DE7" i="20"/>
  <c r="DE15" i="20"/>
  <c r="DE33" i="20"/>
  <c r="DE3" i="20"/>
  <c r="DE23" i="20"/>
  <c r="DE39" i="20"/>
  <c r="DE35" i="20"/>
  <c r="DE29" i="20"/>
  <c r="DE17" i="20"/>
  <c r="DE9" i="20"/>
  <c r="K74" i="19"/>
  <c r="N74" i="19" s="1"/>
  <c r="AD31" i="20" s="1"/>
  <c r="DU3" i="20"/>
  <c r="DU42" i="20"/>
  <c r="DU40" i="20"/>
  <c r="DU38" i="20"/>
  <c r="DU36" i="20"/>
  <c r="DU34" i="20"/>
  <c r="DU32" i="20"/>
  <c r="DU30" i="20"/>
  <c r="DU28" i="20"/>
  <c r="DU26" i="20"/>
  <c r="DU24" i="20"/>
  <c r="DU22" i="20"/>
  <c r="DU20" i="20"/>
  <c r="DU18" i="20"/>
  <c r="DU16" i="20"/>
  <c r="DU14" i="20"/>
  <c r="DU12" i="20"/>
  <c r="DU10" i="20"/>
  <c r="DU8" i="20"/>
  <c r="DU6" i="20"/>
  <c r="DU4" i="20"/>
  <c r="DU43" i="20"/>
  <c r="DU35" i="20"/>
  <c r="DU27" i="20"/>
  <c r="DU19" i="20"/>
  <c r="DU11" i="20"/>
  <c r="DU41" i="20"/>
  <c r="DU33" i="20"/>
  <c r="DU25" i="20"/>
  <c r="DU17" i="20"/>
  <c r="DU9" i="20"/>
  <c r="DU39" i="20"/>
  <c r="DU31" i="20"/>
  <c r="DU23" i="20"/>
  <c r="DU15" i="20"/>
  <c r="DU7" i="20"/>
  <c r="DU37" i="20"/>
  <c r="DU29" i="20"/>
  <c r="DU21" i="20"/>
  <c r="DU13" i="20"/>
  <c r="DU5" i="20"/>
  <c r="M122" i="19"/>
  <c r="L74" i="19"/>
  <c r="DV42" i="20"/>
  <c r="DV40" i="20"/>
  <c r="DV38" i="20"/>
  <c r="DV36" i="20"/>
  <c r="DV34" i="20"/>
  <c r="DV32" i="20"/>
  <c r="DV30" i="20"/>
  <c r="DV28" i="20"/>
  <c r="DV26" i="20"/>
  <c r="DV24" i="20"/>
  <c r="DV22" i="20"/>
  <c r="DV20" i="20"/>
  <c r="DV18" i="20"/>
  <c r="DV16" i="20"/>
  <c r="DV14" i="20"/>
  <c r="DV12" i="20"/>
  <c r="DV10" i="20"/>
  <c r="DV8" i="20"/>
  <c r="DV6" i="20"/>
  <c r="DV4" i="20"/>
  <c r="DV43" i="20"/>
  <c r="DV35" i="20"/>
  <c r="DV27" i="20"/>
  <c r="DV19" i="20"/>
  <c r="DV11" i="20"/>
  <c r="DV3" i="20"/>
  <c r="DV41" i="20"/>
  <c r="DV33" i="20"/>
  <c r="DV25" i="20"/>
  <c r="DV17" i="20"/>
  <c r="DV9" i="20"/>
  <c r="DV39" i="20"/>
  <c r="DV31" i="20"/>
  <c r="DV23" i="20"/>
  <c r="DV15" i="20"/>
  <c r="DV7" i="20"/>
  <c r="DV37" i="20"/>
  <c r="DV29" i="20"/>
  <c r="DV21" i="20"/>
  <c r="DV13" i="20"/>
  <c r="DV5" i="20"/>
  <c r="M153" i="19"/>
  <c r="DW43" i="20"/>
  <c r="DW41" i="20"/>
  <c r="DW39" i="20"/>
  <c r="DW37" i="20"/>
  <c r="DW35" i="20"/>
  <c r="DW33" i="20"/>
  <c r="DW31" i="20"/>
  <c r="DW29" i="20"/>
  <c r="DW27" i="20"/>
  <c r="DW25" i="20"/>
  <c r="DW23" i="20"/>
  <c r="DW21" i="20"/>
  <c r="DW19" i="20"/>
  <c r="DW17" i="20"/>
  <c r="DW15" i="20"/>
  <c r="DW13" i="20"/>
  <c r="DW11" i="20"/>
  <c r="DW9" i="20"/>
  <c r="DW7" i="20"/>
  <c r="DW5" i="20"/>
  <c r="DW3" i="20"/>
  <c r="DW42" i="20"/>
  <c r="DW40" i="20"/>
  <c r="DW38" i="20"/>
  <c r="DW36" i="20"/>
  <c r="DW34" i="20"/>
  <c r="DW32" i="20"/>
  <c r="DW30" i="20"/>
  <c r="DW28" i="20"/>
  <c r="DW26" i="20"/>
  <c r="DW24" i="20"/>
  <c r="DW22" i="20"/>
  <c r="DW20" i="20"/>
  <c r="DW18" i="20"/>
  <c r="DW16" i="20"/>
  <c r="DW14" i="20"/>
  <c r="DW12" i="20"/>
  <c r="DW10" i="20"/>
  <c r="DW8" i="20"/>
  <c r="DW6" i="20"/>
  <c r="DW4" i="20"/>
  <c r="M12" i="19"/>
  <c r="M57" i="19"/>
  <c r="DB5" i="20"/>
  <c r="DB7" i="20"/>
  <c r="DB9" i="20"/>
  <c r="DB11" i="20"/>
  <c r="DB13" i="20"/>
  <c r="DB15" i="20"/>
  <c r="DB17" i="20"/>
  <c r="DB19" i="20"/>
  <c r="DB21" i="20"/>
  <c r="DB23" i="20"/>
  <c r="DB25" i="20"/>
  <c r="DB27" i="20"/>
  <c r="DB29" i="20"/>
  <c r="DB31" i="20"/>
  <c r="DB33" i="20"/>
  <c r="DB35" i="20"/>
  <c r="DB37" i="20"/>
  <c r="DB39" i="20"/>
  <c r="DB41" i="20"/>
  <c r="DB43" i="20"/>
  <c r="DB36" i="20"/>
  <c r="DB4" i="20"/>
  <c r="DB12" i="20"/>
  <c r="DB20" i="20"/>
  <c r="DB26" i="20"/>
  <c r="DB42" i="20"/>
  <c r="DB32" i="20"/>
  <c r="DB6" i="20"/>
  <c r="DB14" i="20"/>
  <c r="DB22" i="20"/>
  <c r="DB38" i="20"/>
  <c r="DB28" i="20"/>
  <c r="DB8" i="20"/>
  <c r="DB16" i="20"/>
  <c r="DB34" i="20"/>
  <c r="DB10" i="20"/>
  <c r="DB18" i="20"/>
  <c r="DB30" i="20"/>
  <c r="CJ13" i="20"/>
  <c r="CJ27" i="20"/>
  <c r="CJ39" i="20"/>
  <c r="CJ17" i="20"/>
  <c r="CJ43" i="20"/>
  <c r="DB40" i="20"/>
  <c r="DB3" i="20"/>
  <c r="CJ4" i="20"/>
  <c r="CJ6" i="20"/>
  <c r="CJ8" i="20"/>
  <c r="CJ10" i="20"/>
  <c r="CJ12" i="20"/>
  <c r="CJ14" i="20"/>
  <c r="CJ16" i="20"/>
  <c r="CJ18" i="20"/>
  <c r="CJ20" i="20"/>
  <c r="CJ22" i="20"/>
  <c r="CJ24" i="20"/>
  <c r="CJ26" i="20"/>
  <c r="CJ28" i="20"/>
  <c r="CJ30" i="20"/>
  <c r="CJ32" i="20"/>
  <c r="CJ34" i="20"/>
  <c r="CJ36" i="20"/>
  <c r="CJ38" i="20"/>
  <c r="CJ40" i="20"/>
  <c r="CJ42" i="20"/>
  <c r="CJ7" i="20"/>
  <c r="CJ23" i="20"/>
  <c r="CJ33" i="20"/>
  <c r="CJ9" i="20"/>
  <c r="CJ21" i="20"/>
  <c r="CJ35" i="20"/>
  <c r="CJ15" i="20"/>
  <c r="CJ25" i="20"/>
  <c r="CJ37" i="20"/>
  <c r="CJ3" i="20"/>
  <c r="CJ11" i="20"/>
  <c r="CJ29" i="20"/>
  <c r="CJ41" i="20"/>
  <c r="DB24" i="20"/>
  <c r="CJ5" i="20"/>
  <c r="CJ19" i="20"/>
  <c r="CJ31" i="20"/>
  <c r="DT43" i="20"/>
  <c r="DT41" i="20"/>
  <c r="DT39" i="20"/>
  <c r="DT37" i="20"/>
  <c r="DT35" i="20"/>
  <c r="DT33" i="20"/>
  <c r="DT31" i="20"/>
  <c r="DT29" i="20"/>
  <c r="DT27" i="20"/>
  <c r="DT25" i="20"/>
  <c r="DT23" i="20"/>
  <c r="DT21" i="20"/>
  <c r="DT19" i="20"/>
  <c r="DT17" i="20"/>
  <c r="DT15" i="20"/>
  <c r="DT13" i="20"/>
  <c r="DT11" i="20"/>
  <c r="DT9" i="20"/>
  <c r="DT7" i="20"/>
  <c r="DT5" i="20"/>
  <c r="DT42" i="20"/>
  <c r="DT40" i="20"/>
  <c r="DT38" i="20"/>
  <c r="DT36" i="20"/>
  <c r="DT34" i="20"/>
  <c r="DT32" i="20"/>
  <c r="DT30" i="20"/>
  <c r="DT28" i="20"/>
  <c r="DT26" i="20"/>
  <c r="DT24" i="20"/>
  <c r="DT22" i="20"/>
  <c r="DT20" i="20"/>
  <c r="DT18" i="20"/>
  <c r="DT16" i="20"/>
  <c r="DT14" i="20"/>
  <c r="DT12" i="20"/>
  <c r="DT10" i="20"/>
  <c r="DT8" i="20"/>
  <c r="DT6" i="20"/>
  <c r="DT4" i="20"/>
  <c r="DT3" i="20"/>
  <c r="K122" i="19"/>
  <c r="N122" i="19" s="1"/>
  <c r="CK4" i="20"/>
  <c r="CK6" i="20"/>
  <c r="CK8" i="20"/>
  <c r="CK10" i="20"/>
  <c r="CK12" i="20"/>
  <c r="CK14" i="20"/>
  <c r="CK16" i="20"/>
  <c r="CK18" i="20"/>
  <c r="CK20" i="20"/>
  <c r="CK22" i="20"/>
  <c r="CK24" i="20"/>
  <c r="CK26" i="20"/>
  <c r="CK28" i="20"/>
  <c r="CK30" i="20"/>
  <c r="CK32" i="20"/>
  <c r="CK34" i="20"/>
  <c r="CK36" i="20"/>
  <c r="CK38" i="20"/>
  <c r="CK40" i="20"/>
  <c r="CK42" i="20"/>
  <c r="CK3" i="20"/>
  <c r="CK5" i="20"/>
  <c r="CK7" i="20"/>
  <c r="CK9" i="20"/>
  <c r="CK11" i="20"/>
  <c r="CK13" i="20"/>
  <c r="CK15" i="20"/>
  <c r="CK17" i="20"/>
  <c r="CK19" i="20"/>
  <c r="CK21" i="20"/>
  <c r="CK23" i="20"/>
  <c r="CK25" i="20"/>
  <c r="CK27" i="20"/>
  <c r="CK29" i="20"/>
  <c r="CK31" i="20"/>
  <c r="CK33" i="20"/>
  <c r="CK35" i="20"/>
  <c r="CK37" i="20"/>
  <c r="CK39" i="20"/>
  <c r="CK41" i="20"/>
  <c r="CK43" i="20"/>
  <c r="K63" i="19"/>
  <c r="DC4" i="20"/>
  <c r="DC6" i="20"/>
  <c r="DC8" i="20"/>
  <c r="DC10" i="20"/>
  <c r="DC12" i="20"/>
  <c r="DC14" i="20"/>
  <c r="DC16" i="20"/>
  <c r="DC18" i="20"/>
  <c r="DC20" i="20"/>
  <c r="DC22" i="20"/>
  <c r="DC24" i="20"/>
  <c r="DC26" i="20"/>
  <c r="DC28" i="20"/>
  <c r="DC30" i="20"/>
  <c r="DC32" i="20"/>
  <c r="DC34" i="20"/>
  <c r="DC36" i="20"/>
  <c r="DC38" i="20"/>
  <c r="DC40" i="20"/>
  <c r="DC42" i="20"/>
  <c r="DC5" i="20"/>
  <c r="DC7" i="20"/>
  <c r="DC9" i="20"/>
  <c r="DC11" i="20"/>
  <c r="DC13" i="20"/>
  <c r="DC15" i="20"/>
  <c r="DC17" i="20"/>
  <c r="DC19" i="20"/>
  <c r="DC21" i="20"/>
  <c r="DC23" i="20"/>
  <c r="DC25" i="20"/>
  <c r="DC27" i="20"/>
  <c r="DC29" i="20"/>
  <c r="DC31" i="20"/>
  <c r="DC33" i="20"/>
  <c r="DC35" i="20"/>
  <c r="DC37" i="20"/>
  <c r="DC39" i="20"/>
  <c r="DC41" i="20"/>
  <c r="DC43" i="20"/>
  <c r="DC3" i="20"/>
  <c r="O98" i="26"/>
  <c r="U98" i="26" s="1"/>
  <c r="Q129" i="19"/>
  <c r="R129" i="19" s="1"/>
  <c r="Q46" i="19"/>
  <c r="R46" i="19" s="1"/>
  <c r="AH3" i="20" s="1"/>
  <c r="AL3" i="20"/>
  <c r="CO3" i="20" s="1"/>
  <c r="N43" i="19"/>
  <c r="Q128" i="19"/>
  <c r="R128" i="19" s="1"/>
  <c r="O8" i="19"/>
  <c r="O9" i="19" s="1"/>
  <c r="O88" i="19"/>
  <c r="O89" i="19" s="1"/>
  <c r="Q89" i="19" s="1"/>
  <c r="R89" i="19" s="1"/>
  <c r="H128" i="26"/>
  <c r="M22" i="19"/>
  <c r="M30" i="19"/>
  <c r="M43" i="19"/>
  <c r="M109" i="19"/>
  <c r="M137" i="19"/>
  <c r="M147" i="19"/>
  <c r="M72" i="19"/>
  <c r="M80" i="19"/>
  <c r="K95" i="19"/>
  <c r="BS43" i="20"/>
  <c r="BS41" i="20"/>
  <c r="BS39" i="20"/>
  <c r="BS37" i="20"/>
  <c r="BS35" i="20"/>
  <c r="BS33" i="20"/>
  <c r="BS31" i="20"/>
  <c r="BS29" i="20"/>
  <c r="BS27" i="20"/>
  <c r="BS25" i="20"/>
  <c r="BS23" i="20"/>
  <c r="BS21" i="20"/>
  <c r="BS19" i="20"/>
  <c r="BS17" i="20"/>
  <c r="BS15" i="20"/>
  <c r="BS13" i="20"/>
  <c r="BS11" i="20"/>
  <c r="BS9" i="20"/>
  <c r="BS7" i="20"/>
  <c r="BS5" i="20"/>
  <c r="BS3" i="20"/>
  <c r="BS24" i="20"/>
  <c r="BS14" i="20"/>
  <c r="BS6" i="20"/>
  <c r="BS22" i="20"/>
  <c r="BS12" i="20"/>
  <c r="BS16" i="20"/>
  <c r="BS8" i="20"/>
  <c r="BS20" i="20"/>
  <c r="BS10" i="20"/>
  <c r="BS42" i="20"/>
  <c r="BS40" i="20"/>
  <c r="BS38" i="20"/>
  <c r="BS36" i="20"/>
  <c r="BS34" i="20"/>
  <c r="BS32" i="20"/>
  <c r="BS30" i="20"/>
  <c r="BS28" i="20"/>
  <c r="BS26" i="20"/>
  <c r="BS18" i="20"/>
  <c r="BS4" i="20"/>
  <c r="M37" i="19"/>
  <c r="M91" i="19"/>
  <c r="M98" i="19"/>
  <c r="M112" i="19"/>
  <c r="M125" i="19"/>
  <c r="M150" i="19"/>
  <c r="M154" i="19"/>
  <c r="M166" i="19"/>
  <c r="L55" i="19"/>
  <c r="BT10" i="20"/>
  <c r="BT41" i="20"/>
  <c r="BT29" i="20"/>
  <c r="BT19" i="20"/>
  <c r="BT7" i="20"/>
  <c r="BT22" i="20"/>
  <c r="BT14" i="20"/>
  <c r="BT6" i="20"/>
  <c r="BT43" i="20"/>
  <c r="BT31" i="20"/>
  <c r="BT17" i="20"/>
  <c r="BT3" i="20"/>
  <c r="BT42" i="20"/>
  <c r="BT40" i="20"/>
  <c r="BT36" i="20"/>
  <c r="BT34" i="20"/>
  <c r="BT30" i="20"/>
  <c r="BT28" i="20"/>
  <c r="BT24" i="20"/>
  <c r="BT18" i="20"/>
  <c r="BT12" i="20"/>
  <c r="BT4" i="20"/>
  <c r="BT35" i="20"/>
  <c r="BT23" i="20"/>
  <c r="BT11" i="20"/>
  <c r="BT38" i="20"/>
  <c r="BT32" i="20"/>
  <c r="BT26" i="20"/>
  <c r="BT20" i="20"/>
  <c r="BT16" i="20"/>
  <c r="BT8" i="20"/>
  <c r="BT37" i="20"/>
  <c r="BT25" i="20"/>
  <c r="BT13" i="20"/>
  <c r="BT39" i="20"/>
  <c r="BT27" i="20"/>
  <c r="BT15" i="20"/>
  <c r="BT5" i="20"/>
  <c r="BT33" i="20"/>
  <c r="BT21" i="20"/>
  <c r="BT9" i="20"/>
  <c r="M20" i="19"/>
  <c r="N24" i="19"/>
  <c r="M41" i="19"/>
  <c r="M119" i="19"/>
  <c r="M48" i="19"/>
  <c r="M133" i="19"/>
  <c r="N133" i="19" s="1"/>
  <c r="M61" i="19"/>
  <c r="M138" i="19"/>
  <c r="BU41" i="20"/>
  <c r="BU23" i="20"/>
  <c r="BU11" i="20"/>
  <c r="BU35" i="20"/>
  <c r="BU25" i="20"/>
  <c r="BU13" i="20"/>
  <c r="BU42" i="20"/>
  <c r="BU40" i="20"/>
  <c r="BU38" i="20"/>
  <c r="BU36" i="20"/>
  <c r="BU34" i="20"/>
  <c r="BU32" i="20"/>
  <c r="BU30" i="20"/>
  <c r="BU28" i="20"/>
  <c r="BU26" i="20"/>
  <c r="BU24" i="20"/>
  <c r="BU22" i="20"/>
  <c r="BU20" i="20"/>
  <c r="BU18" i="20"/>
  <c r="BU16" i="20"/>
  <c r="BU14" i="20"/>
  <c r="BU12" i="20"/>
  <c r="BU10" i="20"/>
  <c r="BU8" i="20"/>
  <c r="BU6" i="20"/>
  <c r="BU4" i="20"/>
  <c r="BU37" i="20"/>
  <c r="BU29" i="20"/>
  <c r="BU17" i="20"/>
  <c r="BU5" i="20"/>
  <c r="BU33" i="20"/>
  <c r="BU21" i="20"/>
  <c r="BU9" i="20"/>
  <c r="BU43" i="20"/>
  <c r="BU31" i="20"/>
  <c r="BU19" i="20"/>
  <c r="BU7" i="20"/>
  <c r="BU39" i="20"/>
  <c r="BU27" i="20"/>
  <c r="BU15" i="20"/>
  <c r="BU3" i="20"/>
  <c r="AL30" i="20"/>
  <c r="CO30" i="20" s="1"/>
  <c r="BC43" i="20"/>
  <c r="BC41" i="20"/>
  <c r="BC39" i="20"/>
  <c r="BC37" i="20"/>
  <c r="BC35" i="20"/>
  <c r="BC33" i="20"/>
  <c r="BC31" i="20"/>
  <c r="BC29" i="20"/>
  <c r="BC27" i="20"/>
  <c r="BC25" i="20"/>
  <c r="BC23" i="20"/>
  <c r="BC21" i="20"/>
  <c r="BC19" i="20"/>
  <c r="BC17" i="20"/>
  <c r="BC15" i="20"/>
  <c r="BC13" i="20"/>
  <c r="BC11" i="20"/>
  <c r="BC9" i="20"/>
  <c r="BC7" i="20"/>
  <c r="BC5" i="20"/>
  <c r="BC42" i="20"/>
  <c r="BC40" i="20"/>
  <c r="BC38" i="20"/>
  <c r="BC36" i="20"/>
  <c r="BC34" i="20"/>
  <c r="BC32" i="20"/>
  <c r="BC30" i="20"/>
  <c r="BC28" i="20"/>
  <c r="BC26" i="20"/>
  <c r="BC24" i="20"/>
  <c r="BC22" i="20"/>
  <c r="BC20" i="20"/>
  <c r="BC18" i="20"/>
  <c r="BC16" i="20"/>
  <c r="BC14" i="20"/>
  <c r="BC12" i="20"/>
  <c r="BC10" i="20"/>
  <c r="BC8" i="20"/>
  <c r="BC6" i="20"/>
  <c r="BC4" i="20"/>
  <c r="M7" i="19"/>
  <c r="M116" i="19"/>
  <c r="M152" i="19"/>
  <c r="M156" i="19"/>
  <c r="K13" i="19"/>
  <c r="K153" i="19"/>
  <c r="L142" i="19"/>
  <c r="L27" i="19"/>
  <c r="M105" i="19"/>
  <c r="M52" i="19"/>
  <c r="K138" i="19"/>
  <c r="M60" i="19"/>
  <c r="M163" i="19"/>
  <c r="I121" i="26"/>
  <c r="O132" i="19"/>
  <c r="Q131" i="19"/>
  <c r="R131" i="19" s="1"/>
  <c r="AL14" i="20"/>
  <c r="CO14" i="20" s="1"/>
  <c r="AL24" i="20"/>
  <c r="CO24" i="20" s="1"/>
  <c r="AL42" i="20"/>
  <c r="CO42" i="20" s="1"/>
  <c r="AL36" i="20"/>
  <c r="CO36" i="20" s="1"/>
  <c r="AL6" i="20"/>
  <c r="CO6" i="20" s="1"/>
  <c r="AL20" i="20"/>
  <c r="CO20" i="20" s="1"/>
  <c r="AL34" i="20"/>
  <c r="CO34" i="20" s="1"/>
  <c r="AL38" i="20"/>
  <c r="CO38" i="20" s="1"/>
  <c r="AL31" i="20"/>
  <c r="AL23" i="20"/>
  <c r="AL37" i="20"/>
  <c r="AL7" i="20"/>
  <c r="CO7" i="20" s="1"/>
  <c r="Q130" i="19"/>
  <c r="R130" i="19" s="1"/>
  <c r="AL43" i="20"/>
  <c r="CO43" i="20" s="1"/>
  <c r="AL16" i="20"/>
  <c r="CO16" i="20" s="1"/>
  <c r="AL19" i="20"/>
  <c r="CO19" i="20" s="1"/>
  <c r="AL15" i="20"/>
  <c r="CO15" i="20" s="1"/>
  <c r="AL11" i="20"/>
  <c r="AL22" i="20"/>
  <c r="CO22" i="20" s="1"/>
  <c r="AL27" i="20"/>
  <c r="CO27" i="20" s="1"/>
  <c r="Q8" i="19"/>
  <c r="R8" i="19" s="1"/>
  <c r="AL32" i="20"/>
  <c r="CO32" i="20" s="1"/>
  <c r="AL39" i="20"/>
  <c r="CO39" i="20" s="1"/>
  <c r="AL13" i="20"/>
  <c r="AL12" i="20"/>
  <c r="AL33" i="20"/>
  <c r="CO33" i="20" s="1"/>
  <c r="AL18" i="20"/>
  <c r="CO18" i="20" s="1"/>
  <c r="AL9" i="20"/>
  <c r="CO9" i="20" s="1"/>
  <c r="N45" i="19"/>
  <c r="AL29" i="20"/>
  <c r="CO29" i="20" s="1"/>
  <c r="AL35" i="20"/>
  <c r="AL5" i="20"/>
  <c r="AL8" i="20"/>
  <c r="CO8" i="20" s="1"/>
  <c r="AL41" i="20"/>
  <c r="AL40" i="20"/>
  <c r="CO40" i="20" s="1"/>
  <c r="AL10" i="20"/>
  <c r="CO10" i="20" s="1"/>
  <c r="AL17" i="20"/>
  <c r="CO17" i="20" s="1"/>
  <c r="AL26" i="20"/>
  <c r="CO26" i="20" s="1"/>
  <c r="AL21" i="20"/>
  <c r="CO21" i="20" s="1"/>
  <c r="AL28" i="20"/>
  <c r="AL4" i="20"/>
  <c r="AL25" i="20"/>
  <c r="M124" i="19"/>
  <c r="K59" i="19"/>
  <c r="M162" i="19"/>
  <c r="M27" i="19"/>
  <c r="M6" i="19"/>
  <c r="M87" i="19"/>
  <c r="L72" i="19"/>
  <c r="N125" i="19"/>
  <c r="N111" i="19"/>
  <c r="N36" i="19"/>
  <c r="N54" i="19"/>
  <c r="AD11" i="20" s="1"/>
  <c r="L93" i="19"/>
  <c r="K101" i="19"/>
  <c r="N101" i="19" s="1"/>
  <c r="M108" i="19"/>
  <c r="M77" i="19"/>
  <c r="K79" i="19"/>
  <c r="L87" i="19"/>
  <c r="L161" i="19"/>
  <c r="L5" i="19"/>
  <c r="N5" i="19" s="1"/>
  <c r="L18" i="19"/>
  <c r="K90" i="19"/>
  <c r="L47" i="19"/>
  <c r="K82" i="19"/>
  <c r="N82" i="19" s="1"/>
  <c r="AD39" i="20" s="1"/>
  <c r="K34" i="19"/>
  <c r="L68" i="19"/>
  <c r="L162" i="19"/>
  <c r="M164" i="19"/>
  <c r="M9" i="19"/>
  <c r="L23" i="19"/>
  <c r="M28" i="19"/>
  <c r="L35" i="19"/>
  <c r="M95" i="19"/>
  <c r="N100" i="19"/>
  <c r="N113" i="19"/>
  <c r="M139" i="19"/>
  <c r="N83" i="19"/>
  <c r="AD40" i="20" s="1"/>
  <c r="N67" i="19"/>
  <c r="AD24" i="20" s="1"/>
  <c r="N31" i="19"/>
  <c r="N37" i="19"/>
  <c r="N65" i="19"/>
  <c r="AD22" i="20" s="1"/>
  <c r="N99" i="19"/>
  <c r="N78" i="19"/>
  <c r="AD35" i="20" s="1"/>
  <c r="N168" i="19"/>
  <c r="N53" i="19"/>
  <c r="AD10" i="20" s="1"/>
  <c r="AS3" i="20"/>
  <c r="AV3" i="20"/>
  <c r="AO3" i="20"/>
  <c r="AU3" i="20"/>
  <c r="AR16" i="20"/>
  <c r="K10" i="19"/>
  <c r="M35" i="19"/>
  <c r="L90" i="19"/>
  <c r="M93" i="19"/>
  <c r="M96" i="19"/>
  <c r="L117" i="19"/>
  <c r="M121" i="19"/>
  <c r="N128" i="19"/>
  <c r="N48" i="19"/>
  <c r="AD5" i="20" s="1"/>
  <c r="N141" i="19"/>
  <c r="L153" i="19"/>
  <c r="N153" i="19" s="1"/>
  <c r="M79" i="19"/>
  <c r="L84" i="19"/>
  <c r="L10" i="19"/>
  <c r="M19" i="19"/>
  <c r="L25" i="19"/>
  <c r="M90" i="19"/>
  <c r="L106" i="19"/>
  <c r="M117" i="19"/>
  <c r="M59" i="19"/>
  <c r="M68" i="19"/>
  <c r="N160" i="19"/>
  <c r="M10" i="19"/>
  <c r="N20" i="19"/>
  <c r="M25" i="19"/>
  <c r="N39" i="19"/>
  <c r="N91" i="19"/>
  <c r="M106" i="19"/>
  <c r="N119" i="19"/>
  <c r="L124" i="19"/>
  <c r="N127" i="19"/>
  <c r="L135" i="19"/>
  <c r="L139" i="19"/>
  <c r="N144" i="19"/>
  <c r="M148" i="19"/>
  <c r="M84" i="19"/>
  <c r="N86" i="19"/>
  <c r="AD43" i="20" s="1"/>
  <c r="BC3" i="20"/>
  <c r="L33" i="19"/>
  <c r="N114" i="19"/>
  <c r="L129" i="19"/>
  <c r="L131" i="19"/>
  <c r="N14" i="19"/>
  <c r="M33" i="19"/>
  <c r="M40" i="19"/>
  <c r="L92" i="19"/>
  <c r="L95" i="19"/>
  <c r="N109" i="19"/>
  <c r="N120" i="19"/>
  <c r="M47" i="19"/>
  <c r="K50" i="19"/>
  <c r="N50" i="19" s="1"/>
  <c r="AD7" i="20" s="1"/>
  <c r="L134" i="19"/>
  <c r="M140" i="19"/>
  <c r="M142" i="19"/>
  <c r="AQ34" i="20"/>
  <c r="N21" i="19"/>
  <c r="N102" i="19"/>
  <c r="N136" i="19"/>
  <c r="N30" i="19"/>
  <c r="N132" i="19"/>
  <c r="N146" i="19"/>
  <c r="N81" i="19"/>
  <c r="AD38" i="20" s="1"/>
  <c r="N85" i="19"/>
  <c r="AD42" i="20" s="1"/>
  <c r="N137" i="19"/>
  <c r="N126" i="19"/>
  <c r="N64" i="19"/>
  <c r="AD21" i="20" s="1"/>
  <c r="N66" i="19"/>
  <c r="AD23" i="20" s="1"/>
  <c r="N166" i="19"/>
  <c r="N22" i="19"/>
  <c r="N130" i="19"/>
  <c r="K26" i="19"/>
  <c r="M73" i="19"/>
  <c r="L88" i="19"/>
  <c r="K58" i="19"/>
  <c r="L158" i="19"/>
  <c r="M89" i="19"/>
  <c r="M15" i="19"/>
  <c r="N56" i="19"/>
  <c r="AD13" i="20" s="1"/>
  <c r="L63" i="19"/>
  <c r="N63" i="19" s="1"/>
  <c r="AD20" i="20" s="1"/>
  <c r="M155" i="19"/>
  <c r="M158" i="19"/>
  <c r="M11" i="19"/>
  <c r="L17" i="19"/>
  <c r="K28" i="19"/>
  <c r="N46" i="19"/>
  <c r="AD3" i="20" s="1"/>
  <c r="M49" i="19"/>
  <c r="L145" i="19"/>
  <c r="L6" i="19"/>
  <c r="L12" i="19"/>
  <c r="L28" i="19"/>
  <c r="M32" i="19"/>
  <c r="M97" i="19"/>
  <c r="M103" i="19"/>
  <c r="L116" i="19"/>
  <c r="M131" i="19"/>
  <c r="M135" i="19"/>
  <c r="L59" i="19"/>
  <c r="N143" i="19"/>
  <c r="K152" i="19"/>
  <c r="N154" i="19"/>
  <c r="N159" i="19"/>
  <c r="K198" i="19"/>
  <c r="N198" i="19" s="1"/>
  <c r="K196" i="19"/>
  <c r="K194" i="19"/>
  <c r="K192" i="19"/>
  <c r="K190" i="19"/>
  <c r="K203" i="19"/>
  <c r="K199" i="19"/>
  <c r="K197" i="19"/>
  <c r="K193" i="19"/>
  <c r="K191" i="19"/>
  <c r="K173" i="19"/>
  <c r="K84" i="19"/>
  <c r="N84" i="19" s="1"/>
  <c r="AD41" i="20" s="1"/>
  <c r="K68" i="19"/>
  <c r="K60" i="19"/>
  <c r="K52" i="19"/>
  <c r="K108" i="19"/>
  <c r="K92" i="19"/>
  <c r="K35" i="19"/>
  <c r="N35" i="19" s="1"/>
  <c r="K139" i="19"/>
  <c r="K135" i="19"/>
  <c r="K131" i="19"/>
  <c r="K121" i="19"/>
  <c r="N121" i="19" s="1"/>
  <c r="K97" i="19"/>
  <c r="K40" i="19"/>
  <c r="N40" i="19" s="1"/>
  <c r="K32" i="19"/>
  <c r="K19" i="19"/>
  <c r="K77" i="19"/>
  <c r="K69" i="19"/>
  <c r="K29" i="19"/>
  <c r="L7" i="19"/>
  <c r="K15" i="19"/>
  <c r="K104" i="19"/>
  <c r="K51" i="19"/>
  <c r="L151" i="19"/>
  <c r="K75" i="19"/>
  <c r="N75" i="19" s="1"/>
  <c r="K165" i="19"/>
  <c r="N165" i="19" s="1"/>
  <c r="L198" i="19"/>
  <c r="L196" i="19"/>
  <c r="L194" i="19"/>
  <c r="L192" i="19"/>
  <c r="L190" i="19"/>
  <c r="L191" i="19"/>
  <c r="L203" i="19"/>
  <c r="L197" i="19"/>
  <c r="L173" i="19"/>
  <c r="L199" i="19"/>
  <c r="L193" i="19"/>
  <c r="L77" i="19"/>
  <c r="L69" i="19"/>
  <c r="L121" i="19"/>
  <c r="L97" i="19"/>
  <c r="L40" i="19"/>
  <c r="L32" i="19"/>
  <c r="L19" i="19"/>
  <c r="L164" i="19"/>
  <c r="L140" i="19"/>
  <c r="L29" i="19"/>
  <c r="L82" i="19"/>
  <c r="L70" i="19"/>
  <c r="L115" i="19"/>
  <c r="L107" i="19"/>
  <c r="L34" i="19"/>
  <c r="L13" i="19"/>
  <c r="K202" i="19"/>
  <c r="K182" i="19"/>
  <c r="K187" i="19"/>
  <c r="K185" i="19"/>
  <c r="K181" i="19"/>
  <c r="K124" i="19"/>
  <c r="N124" i="19" s="1"/>
  <c r="K27" i="19"/>
  <c r="N27" i="19" s="1"/>
  <c r="K200" i="19"/>
  <c r="K184" i="19"/>
  <c r="K180" i="19"/>
  <c r="K174" i="19"/>
  <c r="K72" i="19"/>
  <c r="K116" i="19"/>
  <c r="N116" i="19" s="1"/>
  <c r="K6" i="19"/>
  <c r="K155" i="19"/>
  <c r="K151" i="19"/>
  <c r="K147" i="19"/>
  <c r="K61" i="19"/>
  <c r="K57" i="19"/>
  <c r="K49" i="19"/>
  <c r="K12" i="19"/>
  <c r="N12" i="19" s="1"/>
  <c r="L15" i="19"/>
  <c r="K25" i="19"/>
  <c r="K33" i="19"/>
  <c r="N33" i="19" s="1"/>
  <c r="K93" i="19"/>
  <c r="N93" i="19" s="1"/>
  <c r="L104" i="19"/>
  <c r="L122" i="19"/>
  <c r="L149" i="19"/>
  <c r="L155" i="19"/>
  <c r="K157" i="19"/>
  <c r="N157" i="19" s="1"/>
  <c r="L163" i="19"/>
  <c r="K9" i="19"/>
  <c r="K23" i="19"/>
  <c r="N23" i="19" s="1"/>
  <c r="K96" i="19"/>
  <c r="N96" i="19" s="1"/>
  <c r="N112" i="19"/>
  <c r="L51" i="19"/>
  <c r="K148" i="19"/>
  <c r="L75" i="19"/>
  <c r="K162" i="19"/>
  <c r="N162" i="19" s="1"/>
  <c r="L165" i="19"/>
  <c r="K186" i="19"/>
  <c r="K176" i="19"/>
  <c r="K201" i="19"/>
  <c r="N201" i="19" s="1"/>
  <c r="K175" i="19"/>
  <c r="K163" i="19"/>
  <c r="N163" i="19" s="1"/>
  <c r="K105" i="19"/>
  <c r="K89" i="19"/>
  <c r="K11" i="19"/>
  <c r="N11" i="19" s="1"/>
  <c r="K73" i="19"/>
  <c r="N73" i="19" s="1"/>
  <c r="AD30" i="20" s="1"/>
  <c r="K118" i="19"/>
  <c r="N118" i="19" s="1"/>
  <c r="K16" i="19"/>
  <c r="K8" i="19"/>
  <c r="N8" i="19" s="1"/>
  <c r="K7" i="19"/>
  <c r="K149" i="19"/>
  <c r="K17" i="19"/>
  <c r="N17" i="19" s="1"/>
  <c r="K87" i="19"/>
  <c r="N87" i="19" s="1"/>
  <c r="K106" i="19"/>
  <c r="K115" i="19"/>
  <c r="K123" i="19"/>
  <c r="N123" i="19" s="1"/>
  <c r="K145" i="19"/>
  <c r="N150" i="19"/>
  <c r="K70" i="19"/>
  <c r="K103" i="19"/>
  <c r="N103" i="19" s="1"/>
  <c r="K47" i="19"/>
  <c r="K134" i="19"/>
  <c r="N134" i="19" s="1"/>
  <c r="K55" i="19"/>
  <c r="N55" i="19" s="1"/>
  <c r="AD12" i="20" s="1"/>
  <c r="K140" i="19"/>
  <c r="K142" i="19"/>
  <c r="K156" i="19"/>
  <c r="K158" i="19"/>
  <c r="K161" i="19"/>
  <c r="N161" i="19" s="1"/>
  <c r="K164" i="19"/>
  <c r="N164" i="19" s="1"/>
  <c r="L200" i="19"/>
  <c r="L184" i="19"/>
  <c r="L180" i="19"/>
  <c r="L174" i="19"/>
  <c r="L61" i="19"/>
  <c r="L57" i="19"/>
  <c r="L49" i="19"/>
  <c r="L26" i="19"/>
  <c r="L186" i="19"/>
  <c r="L176" i="19"/>
  <c r="L201" i="19"/>
  <c r="L175" i="19"/>
  <c r="L73" i="19"/>
  <c r="L105" i="19"/>
  <c r="L89" i="19"/>
  <c r="L11" i="19"/>
  <c r="L156" i="19"/>
  <c r="L152" i="19"/>
  <c r="L118" i="19"/>
  <c r="L16" i="19"/>
  <c r="L8" i="19"/>
  <c r="L62" i="19"/>
  <c r="L58" i="19"/>
  <c r="L123" i="19"/>
  <c r="K18" i="19"/>
  <c r="N18" i="19" s="1"/>
  <c r="K88" i="19"/>
  <c r="N98" i="19"/>
  <c r="L103" i="19"/>
  <c r="K107" i="19"/>
  <c r="K117" i="19"/>
  <c r="N117" i="19" s="1"/>
  <c r="K129" i="19"/>
  <c r="L52" i="19"/>
  <c r="L138" i="19"/>
  <c r="N138" i="19" s="1"/>
  <c r="L60" i="19"/>
  <c r="K62" i="19"/>
  <c r="N62" i="19" s="1"/>
  <c r="AD19" i="20" s="1"/>
  <c r="L147" i="19"/>
  <c r="N71" i="19"/>
  <c r="AD28" i="20" s="1"/>
  <c r="L79" i="19"/>
  <c r="M200" i="19"/>
  <c r="M184" i="19"/>
  <c r="M180" i="19"/>
  <c r="M174" i="19"/>
  <c r="M161" i="19"/>
  <c r="M26" i="19"/>
  <c r="M104" i="19"/>
  <c r="M186" i="19"/>
  <c r="M176" i="19"/>
  <c r="M175" i="19"/>
  <c r="M201" i="19"/>
  <c r="M62" i="19"/>
  <c r="M58" i="19"/>
  <c r="M118" i="19"/>
  <c r="M16" i="19"/>
  <c r="M8" i="19"/>
  <c r="M157" i="19"/>
  <c r="M149" i="19"/>
  <c r="M123" i="19"/>
  <c r="M75" i="19"/>
  <c r="M63" i="19"/>
  <c r="M51" i="19"/>
  <c r="M88" i="19"/>
  <c r="M18" i="19"/>
  <c r="K208" i="19"/>
  <c r="N208" i="19" s="1"/>
  <c r="K206" i="19"/>
  <c r="N206" i="19" s="1"/>
  <c r="K204" i="19"/>
  <c r="K188" i="19"/>
  <c r="K178" i="19"/>
  <c r="K172" i="19"/>
  <c r="K170" i="19"/>
  <c r="K207" i="19"/>
  <c r="N207" i="19" s="1"/>
  <c r="K205" i="19"/>
  <c r="N205" i="19" s="1"/>
  <c r="K195" i="19"/>
  <c r="K189" i="19"/>
  <c r="K183" i="19"/>
  <c r="K177" i="19"/>
  <c r="K169" i="19"/>
  <c r="K171" i="19"/>
  <c r="K209" i="19"/>
  <c r="N209" i="19" s="1"/>
  <c r="K179" i="19"/>
  <c r="M206" i="19"/>
  <c r="M204" i="19"/>
  <c r="M188" i="19"/>
  <c r="M178" i="19"/>
  <c r="M172" i="19"/>
  <c r="M170" i="19"/>
  <c r="M209" i="19"/>
  <c r="M205" i="19"/>
  <c r="M195" i="19"/>
  <c r="M179" i="19"/>
  <c r="M169" i="19"/>
  <c r="M207" i="19"/>
  <c r="M189" i="19"/>
  <c r="M183" i="19"/>
  <c r="M177" i="19"/>
  <c r="M171" i="19"/>
  <c r="M208" i="19"/>
  <c r="M198" i="19"/>
  <c r="M196" i="19"/>
  <c r="M194" i="19"/>
  <c r="M192" i="19"/>
  <c r="M190" i="19"/>
  <c r="M203" i="19"/>
  <c r="M199" i="19"/>
  <c r="M197" i="19"/>
  <c r="M191" i="19"/>
  <c r="M193" i="19"/>
  <c r="M173" i="19"/>
  <c r="L202" i="19"/>
  <c r="L182" i="19"/>
  <c r="L185" i="19"/>
  <c r="L187" i="19"/>
  <c r="L181" i="19"/>
  <c r="M13" i="19"/>
  <c r="M34" i="19"/>
  <c r="M107" i="19"/>
  <c r="M115" i="19"/>
  <c r="M129" i="19"/>
  <c r="M145" i="19"/>
  <c r="L148" i="19"/>
  <c r="M165" i="19"/>
  <c r="M202" i="19"/>
  <c r="M182" i="19"/>
  <c r="M187" i="19"/>
  <c r="M185" i="19"/>
  <c r="M181" i="19"/>
  <c r="M29" i="19"/>
  <c r="M50" i="19"/>
  <c r="M70" i="19"/>
  <c r="M74" i="19"/>
  <c r="M82" i="19"/>
  <c r="L208" i="19"/>
  <c r="L206" i="19"/>
  <c r="L204" i="19"/>
  <c r="L188" i="19"/>
  <c r="L178" i="19"/>
  <c r="L172" i="19"/>
  <c r="L170" i="19"/>
  <c r="L209" i="19"/>
  <c r="L207" i="19"/>
  <c r="L177" i="19"/>
  <c r="L183" i="19"/>
  <c r="L169" i="19"/>
  <c r="L195" i="19"/>
  <c r="L171" i="19"/>
  <c r="L205" i="19"/>
  <c r="L189" i="19"/>
  <c r="L179" i="19"/>
  <c r="J128" i="26"/>
  <c r="F128" i="26"/>
  <c r="L128" i="26" s="1"/>
  <c r="H121" i="26"/>
  <c r="F121" i="26"/>
  <c r="L121" i="26" s="1"/>
  <c r="J98" i="26"/>
  <c r="R128" i="26"/>
  <c r="F98" i="26"/>
  <c r="L98" i="26" s="1"/>
  <c r="I98" i="26"/>
  <c r="H98" i="26"/>
  <c r="L101" i="26"/>
  <c r="F135" i="26"/>
  <c r="L135" i="26" s="1"/>
  <c r="Q9" i="19"/>
  <c r="R9" i="19" s="1"/>
  <c r="O10" i="19"/>
  <c r="O49" i="19"/>
  <c r="AE6" i="20" s="1"/>
  <c r="Q48" i="19"/>
  <c r="R48" i="19" s="1"/>
  <c r="AH5" i="20" s="1"/>
  <c r="Q47" i="19"/>
  <c r="R47" i="19" s="1"/>
  <c r="AH4" i="20" s="1"/>
  <c r="I85" i="24"/>
  <c r="V10" i="24" s="1"/>
  <c r="U53" i="18"/>
  <c r="O55" i="18"/>
  <c r="R3" i="18"/>
  <c r="R14" i="18"/>
  <c r="R9" i="18"/>
  <c r="R11" i="18"/>
  <c r="R12" i="18"/>
  <c r="R31" i="18"/>
  <c r="R10" i="18"/>
  <c r="R21" i="18"/>
  <c r="S135" i="26"/>
  <c r="L92" i="26"/>
  <c r="T9" i="26" s="1"/>
  <c r="S17" i="26"/>
  <c r="O135" i="26"/>
  <c r="U135" i="26" s="1"/>
  <c r="J110" i="26"/>
  <c r="H135" i="26"/>
  <c r="O110" i="26"/>
  <c r="U110" i="26" s="1"/>
  <c r="U7" i="26"/>
  <c r="V6" i="26"/>
  <c r="S6" i="26"/>
  <c r="R135" i="26"/>
  <c r="J70" i="26"/>
  <c r="U83" i="26"/>
  <c r="L88" i="26"/>
  <c r="T8" i="26" s="1"/>
  <c r="U5" i="26"/>
  <c r="H110" i="26"/>
  <c r="I110" i="26"/>
  <c r="O121" i="26"/>
  <c r="U121" i="26" s="1"/>
  <c r="F110" i="26"/>
  <c r="L110" i="26" s="1"/>
  <c r="I128" i="26"/>
  <c r="G213" i="25"/>
  <c r="I186" i="25"/>
  <c r="G143" i="25"/>
  <c r="AH213" i="25"/>
  <c r="H119" i="25"/>
  <c r="AJ221" i="25"/>
  <c r="U195" i="25"/>
  <c r="AJ210" i="25"/>
  <c r="U158" i="25"/>
  <c r="AA168" i="25"/>
  <c r="H134" i="25"/>
  <c r="AJ204" i="25"/>
  <c r="I213" i="25"/>
  <c r="I119" i="25"/>
  <c r="R169" i="25"/>
  <c r="G186" i="25"/>
  <c r="AD169" i="25"/>
  <c r="G134" i="25"/>
  <c r="AJ184" i="25"/>
  <c r="W143" i="25"/>
  <c r="J58" i="25"/>
  <c r="AJ172" i="25"/>
  <c r="AJ201" i="25"/>
  <c r="W176" i="25"/>
  <c r="J105" i="25"/>
  <c r="AH203" i="25"/>
  <c r="AJ196" i="25"/>
  <c r="AF186" i="25"/>
  <c r="H213" i="25"/>
  <c r="J213" i="25"/>
  <c r="G203" i="25"/>
  <c r="J152" i="25"/>
  <c r="AA186" i="25"/>
  <c r="AJ207" i="25"/>
  <c r="AJ187" i="25"/>
  <c r="G127" i="25"/>
  <c r="AH134" i="25"/>
  <c r="AJ208" i="25"/>
  <c r="H176" i="25"/>
  <c r="AJ171" i="25"/>
  <c r="AJ173" i="25"/>
  <c r="R119" i="25"/>
  <c r="AF213" i="25"/>
  <c r="I168" i="25"/>
  <c r="J127" i="25"/>
  <c r="I69" i="25"/>
  <c r="AH168" i="25"/>
  <c r="H128" i="25"/>
  <c r="H81" i="25"/>
  <c r="I143" i="25"/>
  <c r="AJ214" i="25"/>
  <c r="AA152" i="25"/>
  <c r="V203" i="25"/>
  <c r="AA213" i="25"/>
  <c r="AJ213" i="25"/>
  <c r="AJ215" i="25"/>
  <c r="AH176" i="25"/>
  <c r="AH195" i="25"/>
  <c r="J89" i="25"/>
  <c r="G195" i="25"/>
  <c r="R213" i="25"/>
  <c r="AJ140" i="25"/>
  <c r="AJ180" i="25"/>
  <c r="AJ146" i="25"/>
  <c r="U186" i="25"/>
  <c r="AD203" i="25"/>
  <c r="AE152" i="25"/>
  <c r="I169" i="25"/>
  <c r="H152" i="25"/>
  <c r="G168" i="25"/>
  <c r="I98" i="25"/>
  <c r="J46" i="25"/>
  <c r="J51" i="25"/>
  <c r="AJ195" i="25"/>
  <c r="AJ188" i="25"/>
  <c r="AJ170" i="25"/>
  <c r="R186" i="25"/>
  <c r="AA203" i="25"/>
  <c r="AF152" i="25"/>
  <c r="AE128" i="25"/>
  <c r="AM35" i="25"/>
  <c r="AH35" i="25"/>
  <c r="AJ136" i="25"/>
  <c r="AE127" i="25"/>
  <c r="AM127" i="25"/>
  <c r="AO127" i="25"/>
  <c r="AH119" i="25"/>
  <c r="AJ123" i="25"/>
  <c r="AE119" i="25"/>
  <c r="AA134" i="25"/>
  <c r="AD127" i="25"/>
  <c r="AJ139" i="25"/>
  <c r="J186" i="25"/>
  <c r="J168" i="25"/>
  <c r="I158" i="25"/>
  <c r="G152" i="25"/>
  <c r="G158" i="25"/>
  <c r="H168" i="25"/>
  <c r="I195" i="25"/>
  <c r="H3" i="25"/>
  <c r="I12" i="25"/>
  <c r="AH186" i="25"/>
  <c r="H203" i="25"/>
  <c r="I112" i="25"/>
  <c r="AA127" i="25"/>
  <c r="AJ200" i="25"/>
  <c r="AJ216" i="25"/>
  <c r="AJ197" i="25"/>
  <c r="R187" i="25"/>
  <c r="AJ129" i="25"/>
  <c r="AJ112" i="25"/>
  <c r="V64" i="25"/>
  <c r="W158" i="25"/>
  <c r="V176" i="25"/>
  <c r="AF169" i="25"/>
  <c r="AA195" i="25"/>
  <c r="AD134" i="25"/>
  <c r="AO80" i="25"/>
  <c r="AM3" i="25"/>
  <c r="AJ65" i="25"/>
  <c r="AH89" i="25"/>
  <c r="AF119" i="25"/>
  <c r="AJ177" i="25"/>
  <c r="AH69" i="25"/>
  <c r="H127" i="25"/>
  <c r="I16" i="25"/>
  <c r="AN35" i="25"/>
  <c r="AL168" i="25"/>
  <c r="G46" i="25"/>
  <c r="H195" i="25"/>
  <c r="H158" i="25"/>
  <c r="H89" i="25"/>
  <c r="AJ192" i="25"/>
  <c r="AJ181" i="25"/>
  <c r="AA64" i="25"/>
  <c r="AJ164" i="25"/>
  <c r="AJ211" i="25"/>
  <c r="AA58" i="25"/>
  <c r="AJ183" i="25"/>
  <c r="V195" i="25"/>
  <c r="AJ217" i="25"/>
  <c r="AF128" i="25"/>
  <c r="AE158" i="25"/>
  <c r="AD105" i="25"/>
  <c r="J112" i="25"/>
  <c r="AH51" i="25"/>
  <c r="G105" i="25"/>
  <c r="J21" i="25"/>
  <c r="AN127" i="25"/>
  <c r="AJ174" i="25"/>
  <c r="R128" i="25"/>
  <c r="AJ203" i="25"/>
  <c r="AJ120" i="25"/>
  <c r="AJ198" i="25"/>
  <c r="AJ109" i="25"/>
  <c r="AJ54" i="25"/>
  <c r="W35" i="25"/>
  <c r="W119" i="25"/>
  <c r="AF46" i="25"/>
  <c r="AF81" i="25"/>
  <c r="AF158" i="25"/>
  <c r="AE105" i="25"/>
  <c r="AJ14" i="25"/>
  <c r="AJ110" i="25"/>
  <c r="AJ18" i="25"/>
  <c r="AJ115" i="25"/>
  <c r="AJ148" i="25"/>
  <c r="J134" i="25"/>
  <c r="H186" i="25"/>
  <c r="I105" i="25"/>
  <c r="G169" i="25"/>
  <c r="H105" i="25"/>
  <c r="H21" i="25"/>
  <c r="AL80" i="25"/>
  <c r="H169" i="25"/>
  <c r="AH158" i="25"/>
  <c r="I81" i="25"/>
  <c r="AJ186" i="25"/>
  <c r="AJ206" i="25"/>
  <c r="R148" i="25"/>
  <c r="AJ141" i="25"/>
  <c r="AJ70" i="25"/>
  <c r="AD80" i="25"/>
  <c r="U168" i="25"/>
  <c r="V51" i="25"/>
  <c r="AD176" i="25"/>
  <c r="AD195" i="25"/>
  <c r="AE143" i="25"/>
  <c r="AH3" i="25"/>
  <c r="AJ58" i="25"/>
  <c r="AJ60" i="25"/>
  <c r="AJ9" i="25"/>
  <c r="AJ44" i="25"/>
  <c r="AJ87" i="25"/>
  <c r="AH46" i="25"/>
  <c r="G98" i="25"/>
  <c r="H37" i="25"/>
  <c r="AH58" i="25"/>
  <c r="AH12" i="25"/>
  <c r="I127" i="25"/>
  <c r="AL35" i="25"/>
  <c r="G64" i="25"/>
  <c r="AO168" i="25"/>
  <c r="J25" i="25"/>
  <c r="AL3" i="25"/>
  <c r="AH169" i="25"/>
  <c r="AH112" i="25"/>
  <c r="J128" i="25"/>
  <c r="AH127" i="25"/>
  <c r="AN168" i="25"/>
  <c r="I203" i="25"/>
  <c r="AH98" i="25"/>
  <c r="J203" i="25"/>
  <c r="G51" i="25"/>
  <c r="R195" i="25"/>
  <c r="AJ220" i="25"/>
  <c r="R80" i="25"/>
  <c r="AJ218" i="25"/>
  <c r="AJ162" i="25"/>
  <c r="R203" i="25"/>
  <c r="R139" i="25"/>
  <c r="AJ35" i="25"/>
  <c r="AJ149" i="25"/>
  <c r="AJ179" i="25"/>
  <c r="AJ137" i="25"/>
  <c r="AJ193" i="25"/>
  <c r="AF168" i="25"/>
  <c r="U64" i="25"/>
  <c r="V35" i="25"/>
  <c r="W168" i="25"/>
  <c r="U127" i="25"/>
  <c r="U176" i="25"/>
  <c r="AA51" i="25"/>
  <c r="AF176" i="25"/>
  <c r="AE81" i="25"/>
  <c r="AF195" i="25"/>
  <c r="AD158" i="25"/>
  <c r="AD143" i="25"/>
  <c r="AF112" i="25"/>
  <c r="AJ39" i="25"/>
  <c r="AJ102" i="25"/>
  <c r="AJ107" i="25"/>
  <c r="AJ143" i="25"/>
  <c r="AF64" i="25"/>
  <c r="AJ95" i="25"/>
  <c r="AH16" i="25"/>
  <c r="J37" i="25"/>
  <c r="G89" i="25"/>
  <c r="AN80" i="25"/>
  <c r="AO35" i="25"/>
  <c r="AH128" i="25"/>
  <c r="G112" i="25"/>
  <c r="H16" i="25"/>
  <c r="AH25" i="25"/>
  <c r="AH143" i="25"/>
  <c r="I35" i="25"/>
  <c r="H143" i="25"/>
  <c r="AJ178" i="25"/>
  <c r="AJ176" i="25"/>
  <c r="AJ37" i="25"/>
  <c r="AA98" i="25"/>
  <c r="G176" i="25"/>
  <c r="R177" i="25"/>
  <c r="AJ52" i="25"/>
  <c r="AJ199" i="25"/>
  <c r="AJ182" i="25"/>
  <c r="AJ53" i="25"/>
  <c r="AJ191" i="25"/>
  <c r="AJ26" i="25"/>
  <c r="AJ205" i="25"/>
  <c r="AF127" i="25"/>
  <c r="V213" i="25"/>
  <c r="V186" i="25"/>
  <c r="V152" i="25"/>
  <c r="W203" i="25"/>
  <c r="V69" i="25"/>
  <c r="AE203" i="25"/>
  <c r="AE169" i="25"/>
  <c r="AD213" i="25"/>
  <c r="AD186" i="25"/>
  <c r="AE134" i="25"/>
  <c r="AF98" i="25"/>
  <c r="AH21" i="25"/>
  <c r="AO3" i="25"/>
  <c r="AJ93" i="25"/>
  <c r="AJ114" i="25"/>
  <c r="G119" i="25"/>
  <c r="J119" i="25"/>
  <c r="I37" i="25"/>
  <c r="AH80" i="25"/>
  <c r="H112" i="25"/>
  <c r="AH105" i="25"/>
  <c r="H98" i="25"/>
  <c r="J169" i="25"/>
  <c r="I51" i="25"/>
  <c r="AA176" i="25"/>
  <c r="AA128" i="25"/>
  <c r="AJ128" i="25"/>
  <c r="R37" i="25"/>
  <c r="AJ94" i="25"/>
  <c r="AJ169" i="25"/>
  <c r="J176" i="25"/>
  <c r="AJ189" i="25"/>
  <c r="AJ155" i="25"/>
  <c r="AJ153" i="25"/>
  <c r="AJ138" i="25"/>
  <c r="AJ158" i="25"/>
  <c r="AF80" i="25"/>
  <c r="W213" i="25"/>
  <c r="W152" i="25"/>
  <c r="U169" i="25"/>
  <c r="AD152" i="25"/>
  <c r="AD89" i="25"/>
  <c r="AH4" i="25"/>
  <c r="AD35" i="25"/>
  <c r="AJ71" i="25"/>
  <c r="AJ83" i="25"/>
  <c r="AJ103" i="25"/>
  <c r="AJ135" i="25"/>
  <c r="AJ42" i="25"/>
  <c r="AJ73" i="25"/>
  <c r="AJ113" i="25"/>
  <c r="I134" i="25"/>
  <c r="G37" i="25"/>
  <c r="I152" i="25"/>
  <c r="H69" i="25"/>
  <c r="J158" i="25"/>
  <c r="AH37" i="25"/>
  <c r="AM168" i="25"/>
  <c r="I25" i="25"/>
  <c r="AN3" i="25"/>
  <c r="I3" i="25"/>
  <c r="G128" i="25"/>
  <c r="J195" i="25"/>
  <c r="J143" i="25"/>
  <c r="R176" i="25"/>
  <c r="AJ48" i="25"/>
  <c r="R114" i="25"/>
  <c r="AJ144" i="25"/>
  <c r="R35" i="25"/>
  <c r="AJ99" i="25"/>
  <c r="AJ152" i="25"/>
  <c r="AJ190" i="25"/>
  <c r="AJ209" i="25"/>
  <c r="AJ147" i="25"/>
  <c r="AJ165" i="25"/>
  <c r="AD168" i="25"/>
  <c r="AF35" i="25"/>
  <c r="V168" i="25"/>
  <c r="V134" i="25"/>
  <c r="V46" i="25"/>
  <c r="AE51" i="25"/>
  <c r="AA25" i="25"/>
  <c r="AE112" i="25"/>
  <c r="J98" i="25"/>
  <c r="H46" i="25"/>
  <c r="G35" i="25"/>
  <c r="H58" i="25"/>
  <c r="AJ127" i="25"/>
  <c r="AJ105" i="25"/>
  <c r="R152" i="25"/>
  <c r="AJ72" i="25"/>
  <c r="AA89" i="25"/>
  <c r="AJ154" i="25"/>
  <c r="AJ74" i="25"/>
  <c r="AJ41" i="25"/>
  <c r="AJ66" i="25"/>
  <c r="R113" i="25"/>
  <c r="AJ131" i="25"/>
  <c r="AJ145" i="25"/>
  <c r="AJ28" i="25"/>
  <c r="AJ61" i="25"/>
  <c r="U143" i="25"/>
  <c r="W127" i="25"/>
  <c r="U128" i="25"/>
  <c r="AA112" i="25"/>
  <c r="AF89" i="25"/>
  <c r="J69" i="25"/>
  <c r="I46" i="25"/>
  <c r="I128" i="25"/>
  <c r="H51" i="25"/>
  <c r="I58" i="25"/>
  <c r="R105" i="25"/>
  <c r="AJ150" i="25"/>
  <c r="R44" i="25"/>
  <c r="AJ62" i="25"/>
  <c r="AJ27" i="25"/>
  <c r="R134" i="25"/>
  <c r="AJ119" i="25"/>
  <c r="AJ55" i="25"/>
  <c r="AJ122" i="25"/>
  <c r="AJ43" i="25"/>
  <c r="AE80" i="25"/>
  <c r="V158" i="25"/>
  <c r="V143" i="25"/>
  <c r="U119" i="25"/>
  <c r="U51" i="25"/>
  <c r="W128" i="25"/>
  <c r="AD81" i="25"/>
  <c r="AD119" i="25"/>
  <c r="AF105" i="25"/>
  <c r="G69" i="25"/>
  <c r="G16" i="25"/>
  <c r="H4" i="25"/>
  <c r="H64" i="25"/>
  <c r="AH81" i="25"/>
  <c r="H35" i="25"/>
  <c r="AJ130" i="25"/>
  <c r="AJ38" i="25"/>
  <c r="AJ132" i="25"/>
  <c r="AJ134" i="25"/>
  <c r="AJ156" i="25"/>
  <c r="AJ51" i="25"/>
  <c r="AJ124" i="25"/>
  <c r="U12" i="25"/>
  <c r="W134" i="25"/>
  <c r="U112" i="25"/>
  <c r="W46" i="25"/>
  <c r="V169" i="25"/>
  <c r="I89" i="25"/>
  <c r="H25" i="25"/>
  <c r="G21" i="25"/>
  <c r="J3" i="25"/>
  <c r="I4" i="25"/>
  <c r="H12" i="25"/>
  <c r="J64" i="25"/>
  <c r="AM80" i="25"/>
  <c r="AJ116" i="25"/>
  <c r="AJ29" i="25"/>
  <c r="AJ56" i="25"/>
  <c r="AJ117" i="25"/>
  <c r="AJ30" i="25"/>
  <c r="R12" i="25"/>
  <c r="W58" i="25"/>
  <c r="AD69" i="25"/>
  <c r="AD98" i="25"/>
  <c r="I80" i="25"/>
  <c r="G25" i="25"/>
  <c r="J16" i="25"/>
  <c r="R69" i="25"/>
  <c r="R42" i="25"/>
  <c r="R103" i="25"/>
  <c r="R21" i="25"/>
  <c r="R46" i="25"/>
  <c r="U25" i="25"/>
  <c r="U37" i="25"/>
  <c r="W69" i="25"/>
  <c r="G3" i="25"/>
  <c r="I21" i="25"/>
  <c r="J12" i="25"/>
  <c r="R98" i="25"/>
  <c r="AJ21" i="25"/>
  <c r="R95" i="25"/>
  <c r="R71" i="25"/>
  <c r="AJ67" i="25"/>
  <c r="AJ92" i="25"/>
  <c r="AJ75" i="25"/>
  <c r="U35" i="25"/>
  <c r="V25" i="25"/>
  <c r="W81" i="25"/>
  <c r="G4" i="25"/>
  <c r="H80" i="25"/>
  <c r="AJ23" i="25"/>
  <c r="AJ25" i="25"/>
  <c r="R107" i="25"/>
  <c r="V3" i="25"/>
  <c r="U105" i="25"/>
  <c r="W51" i="25"/>
  <c r="J4" i="25"/>
  <c r="G12" i="25"/>
  <c r="G81" i="25"/>
  <c r="R4" i="25"/>
  <c r="AJ100" i="25"/>
  <c r="U98" i="25"/>
  <c r="V16" i="25"/>
  <c r="J81" i="25"/>
  <c r="AJ106" i="25"/>
  <c r="AE3" i="25"/>
  <c r="AJ108" i="25"/>
  <c r="W112" i="25"/>
  <c r="AF25" i="25"/>
  <c r="W98" i="25"/>
  <c r="R93" i="25"/>
  <c r="R83" i="25"/>
  <c r="AJ7" i="25"/>
  <c r="AJ89" i="25"/>
  <c r="G80" i="25"/>
  <c r="AJ90" i="25"/>
  <c r="W89" i="25"/>
  <c r="R87" i="25"/>
  <c r="AJ77" i="25"/>
  <c r="V105" i="25"/>
  <c r="R89" i="25"/>
  <c r="AJ98" i="25"/>
  <c r="AD3" i="25"/>
  <c r="U81" i="25"/>
  <c r="AJ84" i="25"/>
  <c r="AJ86" i="25"/>
  <c r="AJ76" i="25"/>
  <c r="AJ81" i="25"/>
  <c r="V89" i="25"/>
  <c r="AE64" i="25"/>
  <c r="AJ159" i="25"/>
  <c r="AJ163" i="25"/>
  <c r="E1" i="25"/>
  <c r="AJ64" i="25"/>
  <c r="V80" i="25"/>
  <c r="AD64" i="25"/>
  <c r="J80" i="25"/>
  <c r="AJ80" i="25"/>
  <c r="AJ91" i="25"/>
  <c r="AJ101" i="25"/>
  <c r="U80" i="25"/>
  <c r="AF143" i="25"/>
  <c r="U58" i="25"/>
  <c r="R58" i="25"/>
  <c r="AJ59" i="25"/>
  <c r="G58" i="25"/>
  <c r="AJ96" i="25"/>
  <c r="AJ4" i="25"/>
  <c r="R112" i="25"/>
  <c r="AJ85" i="25"/>
  <c r="R81" i="25"/>
  <c r="AJ46" i="25"/>
  <c r="W12" i="25"/>
  <c r="W37" i="25"/>
  <c r="V4" i="25"/>
  <c r="AD46" i="25"/>
  <c r="AJ49" i="25"/>
  <c r="AE37" i="25"/>
  <c r="AJ32" i="25"/>
  <c r="AJ10" i="25"/>
  <c r="AD51" i="25"/>
  <c r="AJ3" i="25"/>
  <c r="AA16" i="25"/>
  <c r="AF37" i="25"/>
  <c r="AD21" i="25"/>
  <c r="AE12" i="25"/>
  <c r="AD58" i="25"/>
  <c r="AD16" i="25"/>
  <c r="AE58" i="25"/>
  <c r="AA159" i="25"/>
  <c r="AJ219" i="25"/>
  <c r="AJ5" i="25"/>
  <c r="AJ69" i="25"/>
  <c r="AJ160" i="25"/>
  <c r="AA163" i="25"/>
  <c r="Y1" i="25"/>
  <c r="AJ40" i="25"/>
  <c r="AJ121" i="25"/>
  <c r="AJ161" i="25"/>
  <c r="R5" i="25"/>
  <c r="AE16" i="25"/>
  <c r="V21" i="25"/>
  <c r="AF21" i="25"/>
  <c r="AJ82" i="25"/>
  <c r="R16" i="25"/>
  <c r="AE35" i="25"/>
  <c r="AD37" i="25"/>
  <c r="AD4" i="25"/>
  <c r="U21" i="25"/>
  <c r="AE21" i="25"/>
  <c r="AE69" i="25"/>
  <c r="I64" i="25"/>
  <c r="AJ16" i="25"/>
  <c r="R64" i="25"/>
  <c r="AJ19" i="25"/>
  <c r="AJ31" i="25"/>
  <c r="R25" i="25"/>
  <c r="AJ47" i="25"/>
  <c r="AJ6" i="25"/>
  <c r="AJ22" i="25"/>
  <c r="AE46" i="25"/>
  <c r="AF69" i="25"/>
  <c r="AJ13" i="25"/>
  <c r="U16" i="25"/>
  <c r="AF12" i="25"/>
  <c r="AJ8" i="25"/>
  <c r="AJ12" i="25"/>
  <c r="W4" i="25"/>
  <c r="R127" i="25"/>
  <c r="R3" i="25"/>
  <c r="AA3" i="25"/>
  <c r="U3" i="25"/>
  <c r="AJ168" i="25"/>
  <c r="AJ17" i="25"/>
  <c r="AE4" i="25"/>
  <c r="AD12" i="25"/>
  <c r="AF4" i="25"/>
  <c r="AD25" i="25"/>
  <c r="T6" i="26"/>
  <c r="Y56" i="20"/>
  <c r="T7" i="26"/>
  <c r="AC53" i="20"/>
  <c r="U56" i="20"/>
  <c r="V56" i="20"/>
  <c r="U53" i="20"/>
  <c r="T14" i="26"/>
  <c r="T17" i="26"/>
  <c r="F70" i="26"/>
  <c r="L70" i="26" s="1"/>
  <c r="Q70" i="26"/>
  <c r="I135" i="26"/>
  <c r="S70" i="26"/>
  <c r="J135" i="26"/>
  <c r="S14" i="26"/>
  <c r="Q135" i="26"/>
  <c r="I70" i="26"/>
  <c r="T16" i="26"/>
  <c r="U13" i="26"/>
  <c r="U72" i="26"/>
  <c r="O70" i="26"/>
  <c r="U70" i="26" s="1"/>
  <c r="W13" i="26"/>
  <c r="U6" i="26"/>
  <c r="H70" i="26"/>
  <c r="L72" i="26"/>
  <c r="S16" i="26"/>
  <c r="V7" i="26"/>
  <c r="S5" i="26"/>
  <c r="R70" i="26"/>
  <c r="N267" i="2"/>
  <c r="O267" i="2" s="1"/>
  <c r="L268" i="2"/>
  <c r="N265" i="2"/>
  <c r="O265" i="2" s="1"/>
  <c r="O85" i="24"/>
  <c r="S18" i="24" s="1"/>
  <c r="Q85" i="24"/>
  <c r="U18" i="24" s="1"/>
  <c r="AD5" i="18"/>
  <c r="R22" i="18"/>
  <c r="R28" i="18"/>
  <c r="R18" i="18"/>
  <c r="O53" i="18"/>
  <c r="R35" i="18"/>
  <c r="Q55" i="18"/>
  <c r="R33" i="18"/>
  <c r="R4" i="18"/>
  <c r="R24" i="18"/>
  <c r="S85" i="24"/>
  <c r="W18" i="24" s="1"/>
  <c r="R27" i="18"/>
  <c r="R25" i="18"/>
  <c r="R7" i="18"/>
  <c r="R37" i="18"/>
  <c r="R8" i="18"/>
  <c r="U55" i="20"/>
  <c r="R52" i="18"/>
  <c r="P60" i="18" s="1"/>
  <c r="R19" i="18"/>
  <c r="R17" i="18"/>
  <c r="R39" i="18"/>
  <c r="R29" i="18"/>
  <c r="R38" i="18"/>
  <c r="R15" i="18"/>
  <c r="R23" i="18"/>
  <c r="R13" i="18"/>
  <c r="R16" i="18"/>
  <c r="Q53" i="18"/>
  <c r="Z51" i="20"/>
  <c r="W59" i="20" s="1"/>
  <c r="R30" i="18"/>
  <c r="R36" i="18"/>
  <c r="R34" i="18"/>
  <c r="R32" i="18"/>
  <c r="X56" i="20"/>
  <c r="X51" i="20"/>
  <c r="V59" i="20" s="1"/>
  <c r="R56" i="18"/>
  <c r="S55" i="18"/>
  <c r="AC5" i="18"/>
  <c r="O56" i="18"/>
  <c r="W53" i="20"/>
  <c r="S13" i="24"/>
  <c r="F85" i="24"/>
  <c r="P55" i="18"/>
  <c r="W53" i="18"/>
  <c r="AA53" i="20"/>
  <c r="AB51" i="20"/>
  <c r="X59" i="20" s="1"/>
  <c r="W56" i="20"/>
  <c r="T52" i="18"/>
  <c r="Q60" i="18" s="1"/>
  <c r="S53" i="18"/>
  <c r="Y55" i="20"/>
  <c r="AD51" i="20"/>
  <c r="Y59" i="20" s="1"/>
  <c r="Y53" i="20"/>
  <c r="X52" i="18"/>
  <c r="S60" i="18" s="1"/>
  <c r="R6" i="18"/>
  <c r="R20" i="18"/>
  <c r="R26" i="18"/>
  <c r="AG3" i="20" l="1"/>
  <c r="N9" i="19"/>
  <c r="AG5" i="20"/>
  <c r="Q88" i="19"/>
  <c r="R88" i="19" s="1"/>
  <c r="AG4" i="20"/>
  <c r="O90" i="19"/>
  <c r="N72" i="19"/>
  <c r="AD29" i="20" s="1"/>
  <c r="AQ16" i="20"/>
  <c r="AR34" i="20"/>
  <c r="AP16" i="20"/>
  <c r="AS16" i="20"/>
  <c r="AN39" i="20"/>
  <c r="AQ39" i="20"/>
  <c r="AP8" i="20"/>
  <c r="AO14" i="20"/>
  <c r="AS36" i="20"/>
  <c r="N34" i="19"/>
  <c r="AT27" i="20"/>
  <c r="AK36" i="20"/>
  <c r="CW21" i="20"/>
  <c r="CV21" i="20"/>
  <c r="CU21" i="20"/>
  <c r="CT21" i="20"/>
  <c r="CR21" i="20"/>
  <c r="CX21" i="20"/>
  <c r="CS21" i="20"/>
  <c r="CQ21" i="20"/>
  <c r="CP21" i="20"/>
  <c r="BW35" i="20"/>
  <c r="CO35" i="20"/>
  <c r="CW39" i="20"/>
  <c r="CV39" i="20"/>
  <c r="CU39" i="20"/>
  <c r="CT39" i="20"/>
  <c r="CS39" i="20"/>
  <c r="CR39" i="20"/>
  <c r="CX39" i="20"/>
  <c r="CP39" i="20"/>
  <c r="CQ39" i="20"/>
  <c r="CT16" i="20"/>
  <c r="CS16" i="20"/>
  <c r="CR16" i="20"/>
  <c r="CW16" i="20"/>
  <c r="CQ16" i="20"/>
  <c r="CP16" i="20"/>
  <c r="CV16" i="20"/>
  <c r="CX16" i="20"/>
  <c r="CU16" i="20"/>
  <c r="CR34" i="20"/>
  <c r="CQ34" i="20"/>
  <c r="CX34" i="20"/>
  <c r="CP34" i="20"/>
  <c r="CW34" i="20"/>
  <c r="CU34" i="20"/>
  <c r="CT34" i="20"/>
  <c r="CS34" i="20"/>
  <c r="CV34" i="20"/>
  <c r="CU30" i="20"/>
  <c r="CS30" i="20"/>
  <c r="CQ30" i="20"/>
  <c r="CR30" i="20"/>
  <c r="CX30" i="20"/>
  <c r="CP30" i="20"/>
  <c r="CR26" i="20"/>
  <c r="CQ26" i="20"/>
  <c r="CX26" i="20"/>
  <c r="CP26" i="20"/>
  <c r="CW26" i="20"/>
  <c r="CU26" i="20"/>
  <c r="CV26" i="20"/>
  <c r="CT26" i="20"/>
  <c r="CS26" i="20"/>
  <c r="CW29" i="20"/>
  <c r="CV29" i="20"/>
  <c r="CU29" i="20"/>
  <c r="CT29" i="20"/>
  <c r="CR29" i="20"/>
  <c r="CX29" i="20"/>
  <c r="CS29" i="20"/>
  <c r="CQ29" i="20"/>
  <c r="CP29" i="20"/>
  <c r="CS32" i="20"/>
  <c r="CR32" i="20"/>
  <c r="CQ32" i="20"/>
  <c r="CP32" i="20"/>
  <c r="CX32" i="20"/>
  <c r="CU32" i="20"/>
  <c r="CS43" i="20"/>
  <c r="CR43" i="20"/>
  <c r="CQ43" i="20"/>
  <c r="CX43" i="20"/>
  <c r="CP43" i="20"/>
  <c r="CW43" i="20"/>
  <c r="CV43" i="20"/>
  <c r="CT43" i="20"/>
  <c r="CU43" i="20"/>
  <c r="CX20" i="20"/>
  <c r="CP20" i="20"/>
  <c r="CU20" i="20"/>
  <c r="CR20" i="20"/>
  <c r="CQ20" i="20"/>
  <c r="AN27" i="20"/>
  <c r="CS17" i="20"/>
  <c r="CR17" i="20"/>
  <c r="CQ17" i="20"/>
  <c r="CV17" i="20"/>
  <c r="CX17" i="20"/>
  <c r="CW17" i="20"/>
  <c r="CU17" i="20"/>
  <c r="CT17" i="20"/>
  <c r="CP17" i="20"/>
  <c r="CR6" i="20"/>
  <c r="CT6" i="20"/>
  <c r="CQ6" i="20"/>
  <c r="CX6" i="20"/>
  <c r="CP6" i="20"/>
  <c r="CW6" i="20"/>
  <c r="CV6" i="20"/>
  <c r="CU6" i="20"/>
  <c r="CS6" i="20"/>
  <c r="CR10" i="20"/>
  <c r="CQ10" i="20"/>
  <c r="CX10" i="20"/>
  <c r="CP10" i="20"/>
  <c r="CU10" i="20"/>
  <c r="CW10" i="20"/>
  <c r="CV10" i="20"/>
  <c r="CT10" i="20"/>
  <c r="CR9" i="20"/>
  <c r="CQ9" i="20"/>
  <c r="CV9" i="20"/>
  <c r="CP9" i="20"/>
  <c r="CX9" i="20"/>
  <c r="CW9" i="20"/>
  <c r="CU9" i="20"/>
  <c r="CT9" i="20"/>
  <c r="CQ27" i="20"/>
  <c r="CX27" i="20"/>
  <c r="CP27" i="20"/>
  <c r="CW27" i="20"/>
  <c r="CV27" i="20"/>
  <c r="CT27" i="20"/>
  <c r="CS27" i="20"/>
  <c r="CR27" i="20"/>
  <c r="CU27" i="20"/>
  <c r="CQ7" i="20"/>
  <c r="CX7" i="20"/>
  <c r="CP7" i="20"/>
  <c r="CW7" i="20"/>
  <c r="CV7" i="20"/>
  <c r="CU7" i="20"/>
  <c r="CS7" i="20"/>
  <c r="CT7" i="20"/>
  <c r="CR7" i="20"/>
  <c r="CR36" i="20"/>
  <c r="CQ36" i="20"/>
  <c r="CX36" i="20"/>
  <c r="CP36" i="20"/>
  <c r="CW36" i="20"/>
  <c r="CV36" i="20"/>
  <c r="CU36" i="20"/>
  <c r="CS36" i="20"/>
  <c r="CT36" i="20"/>
  <c r="CU3" i="20"/>
  <c r="CT3" i="20"/>
  <c r="CS3" i="20"/>
  <c r="CR3" i="20"/>
  <c r="CQ3" i="20"/>
  <c r="CX3" i="20"/>
  <c r="CP3" i="20"/>
  <c r="CV3" i="20"/>
  <c r="CW3" i="20"/>
  <c r="CV40" i="20"/>
  <c r="CU40" i="20"/>
  <c r="CT40" i="20"/>
  <c r="CS40" i="20"/>
  <c r="CR40" i="20"/>
  <c r="CQ40" i="20"/>
  <c r="CW40" i="20"/>
  <c r="CX40" i="20"/>
  <c r="CP40" i="20"/>
  <c r="CR18" i="20"/>
  <c r="CQ18" i="20"/>
  <c r="CX18" i="20"/>
  <c r="CP18" i="20"/>
  <c r="CW18" i="20"/>
  <c r="CU18" i="20"/>
  <c r="CT18" i="20"/>
  <c r="CV18" i="20"/>
  <c r="CS18" i="20"/>
  <c r="CV22" i="20"/>
  <c r="CU22" i="20"/>
  <c r="CT22" i="20"/>
  <c r="CS22" i="20"/>
  <c r="CQ22" i="20"/>
  <c r="CW22" i="20"/>
  <c r="CR22" i="20"/>
  <c r="CP22" i="20"/>
  <c r="CX22" i="20"/>
  <c r="BW37" i="20"/>
  <c r="CO37" i="20"/>
  <c r="CT42" i="20"/>
  <c r="CS42" i="20"/>
  <c r="CR42" i="20"/>
  <c r="CQ42" i="20"/>
  <c r="CX42" i="20"/>
  <c r="CP42" i="20"/>
  <c r="CW42" i="20"/>
  <c r="CU42" i="20"/>
  <c r="CV42" i="20"/>
  <c r="BW25" i="20"/>
  <c r="CO25" i="20"/>
  <c r="BW41" i="20"/>
  <c r="CO41" i="20"/>
  <c r="CS33" i="20"/>
  <c r="CR33" i="20"/>
  <c r="CQ33" i="20"/>
  <c r="CX33" i="20"/>
  <c r="CP33" i="20"/>
  <c r="CV33" i="20"/>
  <c r="CW33" i="20"/>
  <c r="CU33" i="20"/>
  <c r="CT33" i="20"/>
  <c r="BW11" i="20"/>
  <c r="CO11" i="20"/>
  <c r="BW23" i="20"/>
  <c r="CO23" i="20"/>
  <c r="CT24" i="20"/>
  <c r="CS24" i="20"/>
  <c r="CR24" i="20"/>
  <c r="CQ24" i="20"/>
  <c r="CW24" i="20"/>
  <c r="CX24" i="20"/>
  <c r="CV24" i="20"/>
  <c r="CU24" i="20"/>
  <c r="CP24" i="20"/>
  <c r="BW4" i="20"/>
  <c r="CO4" i="20"/>
  <c r="CP8" i="20"/>
  <c r="CX8" i="20"/>
  <c r="CR8" i="20"/>
  <c r="CU8" i="20"/>
  <c r="CQ8" i="20"/>
  <c r="BW12" i="20"/>
  <c r="CO12" i="20"/>
  <c r="CU15" i="20"/>
  <c r="CX15" i="20"/>
  <c r="CP15" i="20"/>
  <c r="CR15" i="20"/>
  <c r="CQ15" i="20"/>
  <c r="BW31" i="20"/>
  <c r="CO31" i="20"/>
  <c r="CV14" i="20"/>
  <c r="CU14" i="20"/>
  <c r="CT14" i="20"/>
  <c r="CQ14" i="20"/>
  <c r="CS14" i="20"/>
  <c r="CR14" i="20"/>
  <c r="CP14" i="20"/>
  <c r="CX14" i="20"/>
  <c r="CW14" i="20"/>
  <c r="BW28" i="20"/>
  <c r="CO28" i="20"/>
  <c r="BW5" i="20"/>
  <c r="CO5" i="20"/>
  <c r="BW13" i="20"/>
  <c r="CO13" i="20"/>
  <c r="CQ19" i="20"/>
  <c r="CX19" i="20"/>
  <c r="CP19" i="20"/>
  <c r="CU19" i="20"/>
  <c r="CS19" i="20"/>
  <c r="CR19" i="20"/>
  <c r="CX38" i="20"/>
  <c r="CP38" i="20"/>
  <c r="CW38" i="20"/>
  <c r="CV38" i="20"/>
  <c r="CU38" i="20"/>
  <c r="CT38" i="20"/>
  <c r="CS38" i="20"/>
  <c r="CQ38" i="20"/>
  <c r="CR38" i="20"/>
  <c r="AN3" i="20"/>
  <c r="BE38" i="20"/>
  <c r="BW38" i="20"/>
  <c r="AN5" i="20"/>
  <c r="AK21" i="20"/>
  <c r="BW21" i="20"/>
  <c r="BE39" i="20"/>
  <c r="BN39" i="20" s="1"/>
  <c r="BW39" i="20"/>
  <c r="AU16" i="20"/>
  <c r="BW16" i="20"/>
  <c r="BE34" i="20"/>
  <c r="BW34" i="20"/>
  <c r="BE30" i="20"/>
  <c r="BW30" i="20"/>
  <c r="AS19" i="20"/>
  <c r="BW19" i="20"/>
  <c r="AN19" i="20"/>
  <c r="BE26" i="20"/>
  <c r="BW26" i="20"/>
  <c r="AO29" i="20"/>
  <c r="BW29" i="20"/>
  <c r="AP32" i="20"/>
  <c r="BW32" i="20"/>
  <c r="AN43" i="20"/>
  <c r="BW43" i="20"/>
  <c r="BE20" i="20"/>
  <c r="BW20" i="20"/>
  <c r="AN38" i="20"/>
  <c r="AO16" i="20"/>
  <c r="AT16" i="20"/>
  <c r="BE17" i="20"/>
  <c r="BF17" i="20" s="1"/>
  <c r="BW17" i="20"/>
  <c r="BE6" i="20"/>
  <c r="BW6" i="20"/>
  <c r="AV38" i="20"/>
  <c r="BE10" i="20"/>
  <c r="BW10" i="20"/>
  <c r="AQ9" i="20"/>
  <c r="BW9" i="20"/>
  <c r="AU27" i="20"/>
  <c r="BW27" i="20"/>
  <c r="BE7" i="20"/>
  <c r="BW7" i="20"/>
  <c r="BE36" i="20"/>
  <c r="DG36" i="20" s="1"/>
  <c r="BW36" i="20"/>
  <c r="BW3" i="20"/>
  <c r="BE3" i="20"/>
  <c r="BN3" i="20" s="1"/>
  <c r="BE40" i="20"/>
  <c r="BW40" i="20"/>
  <c r="BE18" i="20"/>
  <c r="BW18" i="20"/>
  <c r="BE22" i="20"/>
  <c r="BW22" i="20"/>
  <c r="BE42" i="20"/>
  <c r="BM42" i="20" s="1"/>
  <c r="BW42" i="20"/>
  <c r="BE33" i="20"/>
  <c r="BW33" i="20"/>
  <c r="BE24" i="20"/>
  <c r="BW24" i="20"/>
  <c r="AO8" i="20"/>
  <c r="BW8" i="20"/>
  <c r="AU15" i="20"/>
  <c r="BW15" i="20"/>
  <c r="BE14" i="20"/>
  <c r="BH14" i="20" s="1"/>
  <c r="BW14" i="20"/>
  <c r="AK3" i="20"/>
  <c r="AK20" i="20"/>
  <c r="AS20" i="20"/>
  <c r="AR27" i="20"/>
  <c r="AP43" i="20"/>
  <c r="AO43" i="20"/>
  <c r="AQ43" i="20"/>
  <c r="AV43" i="20"/>
  <c r="AN6" i="20"/>
  <c r="AV6" i="20"/>
  <c r="AQ27" i="20"/>
  <c r="AK27" i="20"/>
  <c r="AT9" i="20"/>
  <c r="AO9" i="20"/>
  <c r="AO32" i="20"/>
  <c r="AO27" i="20"/>
  <c r="AS27" i="20"/>
  <c r="AV27" i="20"/>
  <c r="AV9" i="20"/>
  <c r="BN30" i="20"/>
  <c r="AT30" i="20"/>
  <c r="AP19" i="20"/>
  <c r="AR30" i="20"/>
  <c r="AV30" i="20"/>
  <c r="AP24" i="20"/>
  <c r="AP9" i="20"/>
  <c r="AV29" i="20"/>
  <c r="AS30" i="20"/>
  <c r="BG30" i="20"/>
  <c r="AQ30" i="20"/>
  <c r="AP29" i="20"/>
  <c r="AU30" i="20"/>
  <c r="BH30" i="20"/>
  <c r="AO30" i="20"/>
  <c r="AN30" i="20"/>
  <c r="BK30" i="20"/>
  <c r="AQ19" i="20"/>
  <c r="AU9" i="20"/>
  <c r="AR32" i="20"/>
  <c r="AS43" i="20"/>
  <c r="AP30" i="20"/>
  <c r="AK30" i="20"/>
  <c r="AQ10" i="20"/>
  <c r="AT19" i="20"/>
  <c r="AN29" i="20"/>
  <c r="AQ40" i="20"/>
  <c r="AK9" i="20"/>
  <c r="AO24" i="20"/>
  <c r="AS25" i="20"/>
  <c r="BE25" i="20"/>
  <c r="AP41" i="20"/>
  <c r="BE41" i="20"/>
  <c r="BK33" i="20"/>
  <c r="AS11" i="20"/>
  <c r="BE11" i="20"/>
  <c r="AO23" i="20"/>
  <c r="BE23" i="20"/>
  <c r="BH24" i="20"/>
  <c r="BF24" i="20"/>
  <c r="BK24" i="20"/>
  <c r="BG24" i="20"/>
  <c r="BN24" i="20"/>
  <c r="AS4" i="20"/>
  <c r="AK4" i="20"/>
  <c r="BE4" i="20"/>
  <c r="AR8" i="20"/>
  <c r="BE8" i="20"/>
  <c r="AS12" i="20"/>
  <c r="BE12" i="20"/>
  <c r="AK15" i="20"/>
  <c r="BE15" i="20"/>
  <c r="AP31" i="20"/>
  <c r="BE31" i="20"/>
  <c r="BK14" i="20"/>
  <c r="BI14" i="20"/>
  <c r="BL14" i="20"/>
  <c r="AP40" i="20"/>
  <c r="AK28" i="20"/>
  <c r="BE28" i="20"/>
  <c r="AS5" i="20"/>
  <c r="BE5" i="20"/>
  <c r="AP13" i="20"/>
  <c r="BE13" i="20"/>
  <c r="AV19" i="20"/>
  <c r="BE19" i="20"/>
  <c r="BK38" i="20"/>
  <c r="BF38" i="20"/>
  <c r="BJ38" i="20"/>
  <c r="BI38" i="20"/>
  <c r="BH38" i="20"/>
  <c r="BG38" i="20"/>
  <c r="BN38" i="20"/>
  <c r="BM38" i="20"/>
  <c r="BL38" i="20"/>
  <c r="AK40" i="20"/>
  <c r="BE21" i="20"/>
  <c r="BE35" i="20"/>
  <c r="BI39" i="20"/>
  <c r="BH39" i="20"/>
  <c r="AK16" i="20"/>
  <c r="BE16" i="20"/>
  <c r="BG34" i="20"/>
  <c r="BN34" i="20"/>
  <c r="BF34" i="20"/>
  <c r="BK34" i="20"/>
  <c r="BH34" i="20"/>
  <c r="AO40" i="20"/>
  <c r="BG26" i="20"/>
  <c r="BN26" i="20"/>
  <c r="BF26" i="20"/>
  <c r="BK26" i="20"/>
  <c r="BH26" i="20"/>
  <c r="AS29" i="20"/>
  <c r="BE29" i="20"/>
  <c r="AQ32" i="20"/>
  <c r="BE32" i="20"/>
  <c r="AK43" i="20"/>
  <c r="BE43" i="20"/>
  <c r="BM20" i="20"/>
  <c r="BH20" i="20"/>
  <c r="BL20" i="20"/>
  <c r="BJ20" i="20"/>
  <c r="BK20" i="20"/>
  <c r="BI20" i="20"/>
  <c r="BN20" i="20"/>
  <c r="BG20" i="20"/>
  <c r="BF20" i="20"/>
  <c r="AK19" i="20"/>
  <c r="BG17" i="20"/>
  <c r="BG10" i="20"/>
  <c r="BN10" i="20"/>
  <c r="BF10" i="20"/>
  <c r="BL10" i="20"/>
  <c r="BM10" i="20"/>
  <c r="BK10" i="20"/>
  <c r="BJ10" i="20"/>
  <c r="BH10" i="20"/>
  <c r="BI10" i="20"/>
  <c r="AR9" i="20"/>
  <c r="BE9" i="20"/>
  <c r="AP27" i="20"/>
  <c r="BE27" i="20"/>
  <c r="BG7" i="20"/>
  <c r="BH7" i="20"/>
  <c r="BN7" i="20"/>
  <c r="BF7" i="20"/>
  <c r="BK7" i="20"/>
  <c r="BG36" i="20"/>
  <c r="BK36" i="20"/>
  <c r="BH36" i="20"/>
  <c r="BN36" i="20"/>
  <c r="BF36" i="20"/>
  <c r="BI3" i="20"/>
  <c r="BL3" i="20"/>
  <c r="BJ3" i="20"/>
  <c r="BG3" i="20"/>
  <c r="BH3" i="20"/>
  <c r="BI40" i="20"/>
  <c r="BH40" i="20"/>
  <c r="BG40" i="20"/>
  <c r="BL40" i="20"/>
  <c r="BN40" i="20"/>
  <c r="BF40" i="20"/>
  <c r="BK40" i="20"/>
  <c r="BM40" i="20"/>
  <c r="BJ40" i="20"/>
  <c r="BG18" i="20"/>
  <c r="BN18" i="20"/>
  <c r="BF18" i="20"/>
  <c r="BL18" i="20"/>
  <c r="BJ18" i="20"/>
  <c r="BM18" i="20"/>
  <c r="BK18" i="20"/>
  <c r="BI18" i="20"/>
  <c r="BH18" i="20"/>
  <c r="BN22" i="20"/>
  <c r="AP37" i="20"/>
  <c r="BE37" i="20"/>
  <c r="AS21" i="20"/>
  <c r="AT8" i="20"/>
  <c r="AP3" i="20"/>
  <c r="AN9" i="20"/>
  <c r="AO41" i="20"/>
  <c r="AU19" i="20"/>
  <c r="AR19" i="20"/>
  <c r="AN16" i="20"/>
  <c r="AY16" i="20" s="1"/>
  <c r="AP5" i="20"/>
  <c r="AY5" i="20" s="1"/>
  <c r="AT3" i="20"/>
  <c r="AS9" i="20"/>
  <c r="AU8" i="20"/>
  <c r="AO19" i="20"/>
  <c r="AK29" i="20"/>
  <c r="AR3" i="20"/>
  <c r="AS41" i="20"/>
  <c r="AV23" i="20"/>
  <c r="AN41" i="20"/>
  <c r="AX41" i="20" s="1"/>
  <c r="AQ8" i="20"/>
  <c r="AK8" i="20"/>
  <c r="AN23" i="20"/>
  <c r="AQ42" i="20"/>
  <c r="AV15" i="20"/>
  <c r="AK12" i="20"/>
  <c r="AO5" i="20"/>
  <c r="AV5" i="20"/>
  <c r="AS28" i="20"/>
  <c r="AK5" i="20"/>
  <c r="AO11" i="20"/>
  <c r="AO21" i="20"/>
  <c r="AN21" i="20"/>
  <c r="AX21" i="20" s="1"/>
  <c r="AP11" i="20"/>
  <c r="AQ21" i="20"/>
  <c r="AV37" i="20"/>
  <c r="AV11" i="20"/>
  <c r="AP21" i="20"/>
  <c r="AV21" i="20"/>
  <c r="AK41" i="20"/>
  <c r="AV16" i="20"/>
  <c r="AP23" i="20"/>
  <c r="AN11" i="20"/>
  <c r="AQ41" i="20"/>
  <c r="AV41" i="20"/>
  <c r="AR31" i="20"/>
  <c r="AK14" i="20"/>
  <c r="AR14" i="20"/>
  <c r="AT14" i="20"/>
  <c r="AS14" i="20"/>
  <c r="AQ14" i="20"/>
  <c r="AN35" i="20"/>
  <c r="AK35" i="20"/>
  <c r="AT31" i="20"/>
  <c r="AK39" i="20"/>
  <c r="AP39" i="20"/>
  <c r="AY39" i="20" s="1"/>
  <c r="AO39" i="20"/>
  <c r="AS39" i="20"/>
  <c r="AV39" i="20"/>
  <c r="AK38" i="20"/>
  <c r="AP38" i="20"/>
  <c r="AS38" i="20"/>
  <c r="AO38" i="20"/>
  <c r="N59" i="19"/>
  <c r="AD16" i="20" s="1"/>
  <c r="AN14" i="20"/>
  <c r="AV35" i="20"/>
  <c r="AO35" i="20"/>
  <c r="AS35" i="20"/>
  <c r="AO31" i="20"/>
  <c r="AK17" i="20"/>
  <c r="AS17" i="20"/>
  <c r="AP17" i="20"/>
  <c r="AO17" i="20"/>
  <c r="AV17" i="20"/>
  <c r="AN17" i="20"/>
  <c r="AK32" i="20"/>
  <c r="AN32" i="20"/>
  <c r="AV32" i="20"/>
  <c r="AS32" i="20"/>
  <c r="AU32" i="20"/>
  <c r="AT32" i="20"/>
  <c r="AK34" i="20"/>
  <c r="AN34" i="20"/>
  <c r="AS34" i="20"/>
  <c r="AV34" i="20"/>
  <c r="AP34" i="20"/>
  <c r="AT34" i="20"/>
  <c r="AU34" i="20"/>
  <c r="AO34" i="20"/>
  <c r="AT26" i="20"/>
  <c r="AU26" i="20"/>
  <c r="AN26" i="20"/>
  <c r="AO26" i="20"/>
  <c r="AV26" i="20"/>
  <c r="AR26" i="20"/>
  <c r="AQ26" i="20"/>
  <c r="AS26" i="20"/>
  <c r="AK26" i="20"/>
  <c r="AP26" i="20"/>
  <c r="AP14" i="20"/>
  <c r="AP35" i="20"/>
  <c r="AK10" i="20"/>
  <c r="AS10" i="20"/>
  <c r="AP10" i="20"/>
  <c r="AO10" i="20"/>
  <c r="AN10" i="20"/>
  <c r="AV10" i="20"/>
  <c r="AP20" i="20"/>
  <c r="AQ20" i="20"/>
  <c r="AT20" i="20"/>
  <c r="AO20" i="20"/>
  <c r="AU20" i="20"/>
  <c r="AN20" i="20"/>
  <c r="AR20" i="20"/>
  <c r="AV20" i="20"/>
  <c r="O133" i="19"/>
  <c r="Q132" i="19"/>
  <c r="R132" i="19" s="1"/>
  <c r="AK31" i="20"/>
  <c r="AQ31" i="20"/>
  <c r="AV14" i="20"/>
  <c r="AO15" i="20"/>
  <c r="AP15" i="20"/>
  <c r="AK25" i="20"/>
  <c r="AO25" i="20"/>
  <c r="AV25" i="20"/>
  <c r="AN25" i="20"/>
  <c r="AT25" i="20"/>
  <c r="AR25" i="20"/>
  <c r="AU25" i="20"/>
  <c r="AQ25" i="20"/>
  <c r="AP25" i="20"/>
  <c r="AS40" i="20"/>
  <c r="AN40" i="20"/>
  <c r="AY40" i="20" s="1"/>
  <c r="AV40" i="20"/>
  <c r="AK6" i="20"/>
  <c r="AS6" i="20"/>
  <c r="AO6" i="20"/>
  <c r="AP6" i="20"/>
  <c r="AY6" i="20" s="1"/>
  <c r="AU14" i="20"/>
  <c r="AR15" i="20"/>
  <c r="AQ15" i="20"/>
  <c r="AS31" i="20"/>
  <c r="AV31" i="20"/>
  <c r="AN4" i="20"/>
  <c r="AO4" i="20"/>
  <c r="AP4" i="20"/>
  <c r="AV4" i="20"/>
  <c r="AQ18" i="20"/>
  <c r="AK18" i="20"/>
  <c r="AU18" i="20"/>
  <c r="AS18" i="20"/>
  <c r="AT18" i="20"/>
  <c r="AP18" i="20"/>
  <c r="AR18" i="20"/>
  <c r="AN18" i="20"/>
  <c r="AV18" i="20"/>
  <c r="AO18" i="20"/>
  <c r="AU7" i="20"/>
  <c r="AN7" i="20"/>
  <c r="AR7" i="20"/>
  <c r="AV7" i="20"/>
  <c r="AQ7" i="20"/>
  <c r="AK7" i="20"/>
  <c r="AO7" i="20"/>
  <c r="AS7" i="20"/>
  <c r="AP7" i="20"/>
  <c r="AT7" i="20"/>
  <c r="AV36" i="20"/>
  <c r="AO36" i="20"/>
  <c r="AQ36" i="20"/>
  <c r="AU36" i="20"/>
  <c r="AP36" i="20"/>
  <c r="AT36" i="20"/>
  <c r="AR36" i="20"/>
  <c r="AN36" i="20"/>
  <c r="N95" i="19"/>
  <c r="AN15" i="20"/>
  <c r="AT15" i="20"/>
  <c r="AN28" i="20"/>
  <c r="AO28" i="20"/>
  <c r="AQ28" i="20"/>
  <c r="AV28" i="20"/>
  <c r="AP28" i="20"/>
  <c r="AV8" i="20"/>
  <c r="AS8" i="20"/>
  <c r="AN8" i="20"/>
  <c r="AY8" i="20" s="1"/>
  <c r="AK33" i="20"/>
  <c r="AO33" i="20"/>
  <c r="AV33" i="20"/>
  <c r="AN33" i="20"/>
  <c r="AS33" i="20"/>
  <c r="AQ33" i="20"/>
  <c r="AP33" i="20"/>
  <c r="AK22" i="20"/>
  <c r="AS22" i="20"/>
  <c r="AV22" i="20"/>
  <c r="AP22" i="20"/>
  <c r="AN22" i="20"/>
  <c r="AO22" i="20"/>
  <c r="AK37" i="20"/>
  <c r="AS37" i="20"/>
  <c r="AO37" i="20"/>
  <c r="AN37" i="20"/>
  <c r="AY37" i="20" s="1"/>
  <c r="AQ37" i="20"/>
  <c r="AK42" i="20"/>
  <c r="AN42" i="20"/>
  <c r="AO42" i="20"/>
  <c r="AS42" i="20"/>
  <c r="AV42" i="20"/>
  <c r="AP42" i="20"/>
  <c r="AK13" i="20"/>
  <c r="AV13" i="20"/>
  <c r="AN13" i="20"/>
  <c r="AY13" i="20" s="1"/>
  <c r="AS13" i="20"/>
  <c r="AO13" i="20"/>
  <c r="AQ35" i="20"/>
  <c r="AS15" i="20"/>
  <c r="AN31" i="20"/>
  <c r="AU31" i="20"/>
  <c r="AP12" i="20"/>
  <c r="AN12" i="20"/>
  <c r="AV12" i="20"/>
  <c r="AO12" i="20"/>
  <c r="AK11" i="20"/>
  <c r="AK23" i="20"/>
  <c r="AS23" i="20"/>
  <c r="AK24" i="20"/>
  <c r="AS24" i="20"/>
  <c r="AQ24" i="20"/>
  <c r="AN24" i="20"/>
  <c r="AY24" i="20" s="1"/>
  <c r="AV24" i="20"/>
  <c r="N106" i="19"/>
  <c r="N139" i="19"/>
  <c r="N88" i="19"/>
  <c r="N90" i="19"/>
  <c r="N169" i="19"/>
  <c r="AQ3" i="20" s="1"/>
  <c r="N68" i="19"/>
  <c r="AD25" i="20" s="1"/>
  <c r="AY29" i="20"/>
  <c r="AX29" i="20"/>
  <c r="AX27" i="20"/>
  <c r="AY38" i="20"/>
  <c r="AX38" i="20"/>
  <c r="AX16" i="20"/>
  <c r="N70" i="19"/>
  <c r="AD27" i="20" s="1"/>
  <c r="N6" i="19"/>
  <c r="N131" i="19"/>
  <c r="AY9" i="20"/>
  <c r="AX9" i="20"/>
  <c r="N135" i="19"/>
  <c r="N108" i="19"/>
  <c r="N47" i="19"/>
  <c r="AD4" i="20" s="1"/>
  <c r="N58" i="19"/>
  <c r="AD15" i="20" s="1"/>
  <c r="N25" i="19"/>
  <c r="N145" i="19"/>
  <c r="N79" i="19"/>
  <c r="AD36" i="20" s="1"/>
  <c r="N158" i="19"/>
  <c r="N7" i="19"/>
  <c r="N142" i="19"/>
  <c r="N10" i="19"/>
  <c r="N152" i="19"/>
  <c r="N92" i="19"/>
  <c r="N107" i="19"/>
  <c r="N183" i="19"/>
  <c r="AQ17" i="20" s="1"/>
  <c r="N188" i="19"/>
  <c r="AQ22" i="20" s="1"/>
  <c r="N115" i="19"/>
  <c r="N61" i="19"/>
  <c r="AD18" i="20" s="1"/>
  <c r="N180" i="19"/>
  <c r="N32" i="19"/>
  <c r="N193" i="19"/>
  <c r="N204" i="19"/>
  <c r="AQ38" i="20" s="1"/>
  <c r="N57" i="19"/>
  <c r="AD14" i="20" s="1"/>
  <c r="N174" i="19"/>
  <c r="N187" i="19"/>
  <c r="N19" i="19"/>
  <c r="N196" i="19"/>
  <c r="N176" i="19"/>
  <c r="CS10" i="20" s="1"/>
  <c r="N195" i="19"/>
  <c r="AQ29" i="20" s="1"/>
  <c r="N26" i="19"/>
  <c r="N13" i="19"/>
  <c r="N97" i="19"/>
  <c r="N28" i="19"/>
  <c r="N203" i="19"/>
  <c r="N189" i="19"/>
  <c r="AQ23" i="20" s="1"/>
  <c r="N186" i="19"/>
  <c r="CS20" i="20" s="1"/>
  <c r="N182" i="19"/>
  <c r="N51" i="19"/>
  <c r="AD8" i="20" s="1"/>
  <c r="N191" i="19"/>
  <c r="N147" i="19"/>
  <c r="N184" i="19"/>
  <c r="N202" i="19"/>
  <c r="N104" i="19"/>
  <c r="N197" i="19"/>
  <c r="N179" i="19"/>
  <c r="AQ13" i="20" s="1"/>
  <c r="N129" i="19"/>
  <c r="N89" i="19"/>
  <c r="N151" i="19"/>
  <c r="N200" i="19"/>
  <c r="N15" i="19"/>
  <c r="N52" i="19"/>
  <c r="AD9" i="20" s="1"/>
  <c r="N199" i="19"/>
  <c r="BI33" i="20" s="1"/>
  <c r="N149" i="19"/>
  <c r="N105" i="19"/>
  <c r="N155" i="19"/>
  <c r="N60" i="19"/>
  <c r="AD17" i="20" s="1"/>
  <c r="N171" i="19"/>
  <c r="AQ5" i="20" s="1"/>
  <c r="N170" i="19"/>
  <c r="AQ4" i="20" s="1"/>
  <c r="N156" i="19"/>
  <c r="N29" i="19"/>
  <c r="N190" i="19"/>
  <c r="BI24" i="20" s="1"/>
  <c r="N172" i="19"/>
  <c r="AQ6" i="20" s="1"/>
  <c r="N175" i="19"/>
  <c r="CS9" i="20" s="1"/>
  <c r="N148" i="19"/>
  <c r="N181" i="19"/>
  <c r="N69" i="19"/>
  <c r="AD26" i="20" s="1"/>
  <c r="N192" i="19"/>
  <c r="BI26" i="20" s="1"/>
  <c r="N177" i="19"/>
  <c r="AQ11" i="20" s="1"/>
  <c r="N178" i="19"/>
  <c r="AQ12" i="20" s="1"/>
  <c r="N140" i="19"/>
  <c r="N16" i="19"/>
  <c r="N49" i="19"/>
  <c r="AD6" i="20" s="1"/>
  <c r="N185" i="19"/>
  <c r="N77" i="19"/>
  <c r="AD34" i="20" s="1"/>
  <c r="N173" i="19"/>
  <c r="BI7" i="20" s="1"/>
  <c r="N194" i="19"/>
  <c r="O50" i="19"/>
  <c r="AE7" i="20" s="1"/>
  <c r="Q49" i="19"/>
  <c r="O11" i="19"/>
  <c r="Q10" i="19"/>
  <c r="R10" i="19" s="1"/>
  <c r="O91" i="19"/>
  <c r="Q90" i="19"/>
  <c r="R90" i="19" s="1"/>
  <c r="V3" i="18"/>
  <c r="AA3" i="18"/>
  <c r="W3" i="18"/>
  <c r="Y3" i="18"/>
  <c r="U3" i="18"/>
  <c r="S3" i="18"/>
  <c r="T3" i="18"/>
  <c r="X3" i="18"/>
  <c r="Z3" i="18"/>
  <c r="T9" i="18"/>
  <c r="Z9" i="18"/>
  <c r="W9" i="18"/>
  <c r="AA9" i="18"/>
  <c r="X9" i="18"/>
  <c r="V9" i="18"/>
  <c r="U9" i="18"/>
  <c r="S9" i="18"/>
  <c r="Y9" i="18"/>
  <c r="X14" i="18"/>
  <c r="AA14" i="18"/>
  <c r="V14" i="18"/>
  <c r="W14" i="18"/>
  <c r="U14" i="18"/>
  <c r="T14" i="18"/>
  <c r="Z14" i="18"/>
  <c r="Y14" i="18"/>
  <c r="S14" i="18"/>
  <c r="T21" i="18"/>
  <c r="V21" i="18"/>
  <c r="S21" i="18"/>
  <c r="W21" i="18"/>
  <c r="Y21" i="18"/>
  <c r="U21" i="18"/>
  <c r="AA21" i="18"/>
  <c r="X21" i="18"/>
  <c r="Z21" i="18"/>
  <c r="S10" i="18"/>
  <c r="AA10" i="18"/>
  <c r="V10" i="18"/>
  <c r="W10" i="18"/>
  <c r="X10" i="18"/>
  <c r="Y10" i="18"/>
  <c r="T10" i="18"/>
  <c r="U10" i="18"/>
  <c r="Z10" i="18"/>
  <c r="V31" i="18"/>
  <c r="Z31" i="18"/>
  <c r="W31" i="18"/>
  <c r="X31" i="18"/>
  <c r="T31" i="18"/>
  <c r="AA31" i="18"/>
  <c r="U31" i="18"/>
  <c r="S31" i="18"/>
  <c r="Y31" i="18"/>
  <c r="T12" i="18"/>
  <c r="V12" i="18"/>
  <c r="W12" i="18"/>
  <c r="U12" i="18"/>
  <c r="S12" i="18"/>
  <c r="Y12" i="18"/>
  <c r="AA12" i="18"/>
  <c r="X12" i="18"/>
  <c r="Z12" i="18"/>
  <c r="AA11" i="18"/>
  <c r="V11" i="18"/>
  <c r="W11" i="18"/>
  <c r="Z11" i="18"/>
  <c r="Y11" i="18"/>
  <c r="T11" i="18"/>
  <c r="S11" i="18"/>
  <c r="U11" i="18"/>
  <c r="X11" i="18"/>
  <c r="T15" i="26"/>
  <c r="U85" i="24"/>
  <c r="T18" i="24" s="1"/>
  <c r="T13" i="26"/>
  <c r="T5" i="26"/>
  <c r="L269" i="2"/>
  <c r="N268" i="2"/>
  <c r="O268" i="2" s="1"/>
  <c r="AA30" i="18"/>
  <c r="W30" i="18"/>
  <c r="S30" i="18"/>
  <c r="Y30" i="18"/>
  <c r="X30" i="18"/>
  <c r="U30" i="18"/>
  <c r="Z30" i="18"/>
  <c r="T30" i="18"/>
  <c r="V30" i="18"/>
  <c r="X29" i="18"/>
  <c r="AA29" i="18"/>
  <c r="W29" i="18"/>
  <c r="Z29" i="18"/>
  <c r="S29" i="18"/>
  <c r="T29" i="18"/>
  <c r="Y29" i="18"/>
  <c r="U29" i="18"/>
  <c r="V29" i="18"/>
  <c r="V7" i="18"/>
  <c r="W7" i="18"/>
  <c r="U7" i="18"/>
  <c r="AA7" i="18"/>
  <c r="Y7" i="18"/>
  <c r="Z7" i="18"/>
  <c r="S7" i="18"/>
  <c r="X7" i="18"/>
  <c r="T7" i="18"/>
  <c r="U33" i="18"/>
  <c r="AA33" i="18"/>
  <c r="T33" i="18"/>
  <c r="S33" i="18"/>
  <c r="W33" i="18"/>
  <c r="Z33" i="18"/>
  <c r="V33" i="18"/>
  <c r="Y33" i="18"/>
  <c r="X33" i="18"/>
  <c r="W39" i="18"/>
  <c r="T39" i="18"/>
  <c r="Z39" i="18"/>
  <c r="AA39" i="18"/>
  <c r="Y39" i="18"/>
  <c r="V39" i="18"/>
  <c r="X39" i="18"/>
  <c r="U39" i="18"/>
  <c r="S39" i="18"/>
  <c r="Z25" i="18"/>
  <c r="V25" i="18"/>
  <c r="S25" i="18"/>
  <c r="X25" i="18"/>
  <c r="AA25" i="18"/>
  <c r="W25" i="18"/>
  <c r="U25" i="18"/>
  <c r="Y25" i="18"/>
  <c r="T25" i="18"/>
  <c r="X17" i="18"/>
  <c r="U17" i="18"/>
  <c r="AA17" i="18"/>
  <c r="Y17" i="18"/>
  <c r="T17" i="18"/>
  <c r="V17" i="18"/>
  <c r="W17" i="18"/>
  <c r="S17" i="18"/>
  <c r="Z17" i="18"/>
  <c r="V27" i="18"/>
  <c r="Z27" i="18"/>
  <c r="T27" i="18"/>
  <c r="W27" i="18"/>
  <c r="AA27" i="18"/>
  <c r="X27" i="18"/>
  <c r="U27" i="18"/>
  <c r="Y27" i="18"/>
  <c r="S27" i="18"/>
  <c r="S16" i="18"/>
  <c r="W16" i="18"/>
  <c r="Z16" i="18"/>
  <c r="Y16" i="18"/>
  <c r="T16" i="18"/>
  <c r="AA16" i="18"/>
  <c r="V16" i="18"/>
  <c r="U16" i="18"/>
  <c r="X16" i="18"/>
  <c r="S19" i="18"/>
  <c r="X19" i="18"/>
  <c r="Y19" i="18"/>
  <c r="T19" i="18"/>
  <c r="W19" i="18"/>
  <c r="V19" i="18"/>
  <c r="U19" i="18"/>
  <c r="AA19" i="18"/>
  <c r="Z19" i="18"/>
  <c r="U35" i="18"/>
  <c r="S35" i="18"/>
  <c r="T35" i="18"/>
  <c r="AA35" i="18"/>
  <c r="W35" i="18"/>
  <c r="Y35" i="18"/>
  <c r="Z35" i="18"/>
  <c r="X35" i="18"/>
  <c r="V35" i="18"/>
  <c r="T13" i="18"/>
  <c r="W13" i="18"/>
  <c r="X13" i="18"/>
  <c r="Z13" i="18"/>
  <c r="U13" i="18"/>
  <c r="Y13" i="18"/>
  <c r="AA13" i="18"/>
  <c r="V13" i="18"/>
  <c r="S13" i="18"/>
  <c r="W32" i="18"/>
  <c r="Y32" i="18"/>
  <c r="AA32" i="18"/>
  <c r="U32" i="18"/>
  <c r="T32" i="18"/>
  <c r="S32" i="18"/>
  <c r="X32" i="18"/>
  <c r="Z32" i="18"/>
  <c r="V32" i="18"/>
  <c r="AA23" i="18"/>
  <c r="T23" i="18"/>
  <c r="S23" i="18"/>
  <c r="V23" i="18"/>
  <c r="Y23" i="18"/>
  <c r="U23" i="18"/>
  <c r="Z23" i="18"/>
  <c r="W23" i="18"/>
  <c r="X23" i="18"/>
  <c r="S18" i="18"/>
  <c r="V18" i="18"/>
  <c r="Y18" i="18"/>
  <c r="X18" i="18"/>
  <c r="AA18" i="18"/>
  <c r="U18" i="18"/>
  <c r="T18" i="18"/>
  <c r="Z18" i="18"/>
  <c r="W18" i="18"/>
  <c r="T34" i="18"/>
  <c r="Y34" i="18"/>
  <c r="AA34" i="18"/>
  <c r="X34" i="18"/>
  <c r="V34" i="18"/>
  <c r="U34" i="18"/>
  <c r="W34" i="18"/>
  <c r="Z34" i="18"/>
  <c r="S34" i="18"/>
  <c r="S15" i="18"/>
  <c r="W15" i="18"/>
  <c r="Y15" i="18"/>
  <c r="U15" i="18"/>
  <c r="AA15" i="18"/>
  <c r="V15" i="18"/>
  <c r="X15" i="18"/>
  <c r="Z15" i="18"/>
  <c r="T15" i="18"/>
  <c r="X8" i="18"/>
  <c r="U8" i="18"/>
  <c r="Z8" i="18"/>
  <c r="Y8" i="18"/>
  <c r="V8" i="18"/>
  <c r="S8" i="18"/>
  <c r="T8" i="18"/>
  <c r="W8" i="18"/>
  <c r="AA8" i="18"/>
  <c r="S24" i="18"/>
  <c r="W24" i="18"/>
  <c r="T24" i="18"/>
  <c r="U24" i="18"/>
  <c r="Y24" i="18"/>
  <c r="X24" i="18"/>
  <c r="AA24" i="18"/>
  <c r="Z24" i="18"/>
  <c r="V24" i="18"/>
  <c r="S28" i="18"/>
  <c r="W28" i="18"/>
  <c r="Y28" i="18"/>
  <c r="Z28" i="18"/>
  <c r="T28" i="18"/>
  <c r="U28" i="18"/>
  <c r="AA28" i="18"/>
  <c r="V28" i="18"/>
  <c r="X28" i="18"/>
  <c r="U36" i="18"/>
  <c r="Z36" i="18"/>
  <c r="W36" i="18"/>
  <c r="V36" i="18"/>
  <c r="X36" i="18"/>
  <c r="S36" i="18"/>
  <c r="Y36" i="18"/>
  <c r="T36" i="18"/>
  <c r="AA36" i="18"/>
  <c r="U38" i="18"/>
  <c r="Z38" i="18"/>
  <c r="X38" i="18"/>
  <c r="T38" i="18"/>
  <c r="S38" i="18"/>
  <c r="V38" i="18"/>
  <c r="W38" i="18"/>
  <c r="Y38" i="18"/>
  <c r="AA38" i="18"/>
  <c r="W37" i="18"/>
  <c r="Z37" i="18"/>
  <c r="X37" i="18"/>
  <c r="S37" i="18"/>
  <c r="Y37" i="18"/>
  <c r="U37" i="18"/>
  <c r="AA37" i="18"/>
  <c r="T37" i="18"/>
  <c r="V37" i="18"/>
  <c r="U4" i="18"/>
  <c r="S4" i="18"/>
  <c r="Y4" i="18"/>
  <c r="X4" i="18"/>
  <c r="Z4" i="18"/>
  <c r="AA4" i="18"/>
  <c r="T4" i="18"/>
  <c r="V4" i="18"/>
  <c r="W4" i="18"/>
  <c r="T22" i="18"/>
  <c r="W22" i="18"/>
  <c r="AA22" i="18"/>
  <c r="V22" i="18"/>
  <c r="X22" i="18"/>
  <c r="U22" i="18"/>
  <c r="S22" i="18"/>
  <c r="Z22" i="18"/>
  <c r="Y22" i="18"/>
  <c r="L85" i="24"/>
  <c r="T10" i="24" s="1"/>
  <c r="S10" i="24"/>
  <c r="AA26" i="18"/>
  <c r="U26" i="18"/>
  <c r="W26" i="18"/>
  <c r="Z26" i="18"/>
  <c r="X26" i="18"/>
  <c r="V26" i="18"/>
  <c r="T26" i="18"/>
  <c r="Y26" i="18"/>
  <c r="S26" i="18"/>
  <c r="S20" i="18"/>
  <c r="V20" i="18"/>
  <c r="U20" i="18"/>
  <c r="Z20" i="18"/>
  <c r="Y20" i="18"/>
  <c r="AA20" i="18"/>
  <c r="W20" i="18"/>
  <c r="T20" i="18"/>
  <c r="X20" i="18"/>
  <c r="U6" i="18"/>
  <c r="V6" i="18"/>
  <c r="AA6" i="18"/>
  <c r="X6" i="18"/>
  <c r="W6" i="18"/>
  <c r="Z6" i="18"/>
  <c r="T6" i="18"/>
  <c r="S6" i="18"/>
  <c r="Y6" i="18"/>
  <c r="R49" i="19" l="1"/>
  <c r="AH6" i="20" s="1"/>
  <c r="AG6" i="20"/>
  <c r="CS8" i="20"/>
  <c r="BI36" i="20"/>
  <c r="CS15" i="20"/>
  <c r="BI17" i="20"/>
  <c r="BI34" i="20"/>
  <c r="BG14" i="20"/>
  <c r="BF14" i="20"/>
  <c r="BJ14" i="20"/>
  <c r="AX43" i="20"/>
  <c r="BN14" i="20"/>
  <c r="AX32" i="20"/>
  <c r="AX23" i="20"/>
  <c r="AC3" i="18"/>
  <c r="BN42" i="20"/>
  <c r="BK3" i="20"/>
  <c r="BN17" i="20"/>
  <c r="BM14" i="20"/>
  <c r="AY43" i="20"/>
  <c r="BF42" i="20"/>
  <c r="BI42" i="20"/>
  <c r="BH42" i="20"/>
  <c r="BG42" i="20"/>
  <c r="BJ42" i="20"/>
  <c r="AY32" i="20"/>
  <c r="BK42" i="20"/>
  <c r="BL42" i="20"/>
  <c r="DG21" i="20"/>
  <c r="DK21" i="20" s="1"/>
  <c r="CZ26" i="20"/>
  <c r="DA34" i="20"/>
  <c r="AY19" i="20"/>
  <c r="DA18" i="20"/>
  <c r="AY27" i="20"/>
  <c r="CZ10" i="20"/>
  <c r="DG29" i="20"/>
  <c r="DI29" i="20" s="1"/>
  <c r="DG6" i="20"/>
  <c r="DM6" i="20" s="1"/>
  <c r="DG12" i="20"/>
  <c r="DN12" i="20" s="1"/>
  <c r="BI6" i="20"/>
  <c r="BH17" i="20"/>
  <c r="BG39" i="20"/>
  <c r="AY35" i="20"/>
  <c r="BK39" i="20"/>
  <c r="BM3" i="20"/>
  <c r="BK17" i="20"/>
  <c r="BF39" i="20"/>
  <c r="CZ42" i="20"/>
  <c r="CT4" i="20"/>
  <c r="CS4" i="20"/>
  <c r="CR4" i="20"/>
  <c r="CQ4" i="20"/>
  <c r="CV4" i="20"/>
  <c r="CX4" i="20"/>
  <c r="CP4" i="20"/>
  <c r="CW4" i="20"/>
  <c r="CU4" i="20"/>
  <c r="DA22" i="20"/>
  <c r="CZ22" i="20"/>
  <c r="DG9" i="20"/>
  <c r="BH6" i="20"/>
  <c r="DG32" i="20"/>
  <c r="DH21" i="20"/>
  <c r="DM21" i="20"/>
  <c r="DL21" i="20"/>
  <c r="DG5" i="20"/>
  <c r="DG15" i="20"/>
  <c r="DG11" i="20"/>
  <c r="DG24" i="20"/>
  <c r="DG18" i="20"/>
  <c r="DG7" i="20"/>
  <c r="DG20" i="20"/>
  <c r="DG26" i="20"/>
  <c r="DG38" i="20"/>
  <c r="CX28" i="20"/>
  <c r="CP28" i="20"/>
  <c r="CW28" i="20"/>
  <c r="CV28" i="20"/>
  <c r="CU28" i="20"/>
  <c r="CS28" i="20"/>
  <c r="CT28" i="20"/>
  <c r="CQ28" i="20"/>
  <c r="CR28" i="20"/>
  <c r="DA10" i="20"/>
  <c r="DA26" i="20"/>
  <c r="DA43" i="20"/>
  <c r="CZ43" i="20"/>
  <c r="DA30" i="20"/>
  <c r="CZ30" i="20"/>
  <c r="BJ6" i="20"/>
  <c r="DO29" i="20"/>
  <c r="DG28" i="20"/>
  <c r="DK12" i="20"/>
  <c r="DI12" i="20"/>
  <c r="DH12" i="20"/>
  <c r="DJ12" i="20"/>
  <c r="DO12" i="20"/>
  <c r="DL12" i="20"/>
  <c r="DM12" i="20"/>
  <c r="DG14" i="20"/>
  <c r="BH33" i="20"/>
  <c r="DG33" i="20"/>
  <c r="DG40" i="20"/>
  <c r="DA40" i="20"/>
  <c r="CZ40" i="20"/>
  <c r="DA17" i="20"/>
  <c r="CZ17" i="20"/>
  <c r="DG37" i="20"/>
  <c r="BM6" i="20"/>
  <c r="BK6" i="20"/>
  <c r="DG16" i="20"/>
  <c r="BF33" i="20"/>
  <c r="BF3" i="20"/>
  <c r="DG3" i="20"/>
  <c r="DG17" i="20"/>
  <c r="DG39" i="20"/>
  <c r="CU31" i="20"/>
  <c r="CT31" i="20"/>
  <c r="CS31" i="20"/>
  <c r="CR31" i="20"/>
  <c r="CX31" i="20"/>
  <c r="CP31" i="20"/>
  <c r="CW31" i="20"/>
  <c r="CV31" i="20"/>
  <c r="CQ31" i="20"/>
  <c r="DA24" i="20"/>
  <c r="CZ24" i="20"/>
  <c r="CS25" i="20"/>
  <c r="CR25" i="20"/>
  <c r="CQ25" i="20"/>
  <c r="CX25" i="20"/>
  <c r="CP25" i="20"/>
  <c r="CV25" i="20"/>
  <c r="CU25" i="20"/>
  <c r="CW25" i="20"/>
  <c r="CT25" i="20"/>
  <c r="DA42" i="20"/>
  <c r="DA7" i="20"/>
  <c r="CZ7" i="20"/>
  <c r="DA9" i="20"/>
  <c r="CZ9" i="20"/>
  <c r="DA20" i="20"/>
  <c r="CZ20" i="20"/>
  <c r="DJ6" i="20"/>
  <c r="DA19" i="20"/>
  <c r="CZ19" i="20"/>
  <c r="CU41" i="20"/>
  <c r="CT41" i="20"/>
  <c r="CS41" i="20"/>
  <c r="CR41" i="20"/>
  <c r="CQ41" i="20"/>
  <c r="CX41" i="20"/>
  <c r="CP41" i="20"/>
  <c r="CV41" i="20"/>
  <c r="CW41" i="20"/>
  <c r="DA36" i="20"/>
  <c r="CZ36" i="20"/>
  <c r="BL6" i="20"/>
  <c r="DG19" i="20"/>
  <c r="DG8" i="20"/>
  <c r="DG41" i="20"/>
  <c r="DG42" i="20"/>
  <c r="CW13" i="20"/>
  <c r="CV13" i="20"/>
  <c r="CU13" i="20"/>
  <c r="CR13" i="20"/>
  <c r="CX13" i="20"/>
  <c r="CQ13" i="20"/>
  <c r="CT13" i="20"/>
  <c r="CS13" i="20"/>
  <c r="CP13" i="20"/>
  <c r="DA14" i="20"/>
  <c r="CZ14" i="20"/>
  <c r="CU23" i="20"/>
  <c r="CT23" i="20"/>
  <c r="CS23" i="20"/>
  <c r="CR23" i="20"/>
  <c r="CX23" i="20"/>
  <c r="CP23" i="20"/>
  <c r="CW23" i="20"/>
  <c r="CV23" i="20"/>
  <c r="CQ23" i="20"/>
  <c r="DA33" i="20"/>
  <c r="CZ33" i="20"/>
  <c r="DA27" i="20"/>
  <c r="CZ27" i="20"/>
  <c r="BN6" i="20"/>
  <c r="BF30" i="20"/>
  <c r="BQ30" i="20" s="1"/>
  <c r="DG30" i="20"/>
  <c r="DA3" i="20"/>
  <c r="CZ3" i="20"/>
  <c r="DA6" i="20"/>
  <c r="CZ6" i="20"/>
  <c r="DA39" i="20"/>
  <c r="CZ39" i="20"/>
  <c r="CS35" i="20"/>
  <c r="CR35" i="20"/>
  <c r="CQ35" i="20"/>
  <c r="CX35" i="20"/>
  <c r="CP35" i="20"/>
  <c r="CW35" i="20"/>
  <c r="CV35" i="20"/>
  <c r="CT35" i="20"/>
  <c r="CU35" i="20"/>
  <c r="DA32" i="20"/>
  <c r="CZ32" i="20"/>
  <c r="AX19" i="20"/>
  <c r="DG27" i="20"/>
  <c r="BF6" i="20"/>
  <c r="DG43" i="20"/>
  <c r="DG35" i="20"/>
  <c r="DG13" i="20"/>
  <c r="DG31" i="20"/>
  <c r="DG4" i="20"/>
  <c r="DG23" i="20"/>
  <c r="DG25" i="20"/>
  <c r="BG22" i="20"/>
  <c r="DG22" i="20"/>
  <c r="DK36" i="20"/>
  <c r="DI36" i="20"/>
  <c r="DP36" i="20"/>
  <c r="DH36" i="20"/>
  <c r="DL36" i="20"/>
  <c r="DJ36" i="20"/>
  <c r="DO36" i="20"/>
  <c r="DM36" i="20"/>
  <c r="DN36" i="20"/>
  <c r="DG10" i="20"/>
  <c r="CS5" i="20"/>
  <c r="CR5" i="20"/>
  <c r="CU5" i="20"/>
  <c r="CQ5" i="20"/>
  <c r="CX5" i="20"/>
  <c r="CP5" i="20"/>
  <c r="CW5" i="20"/>
  <c r="CV5" i="20"/>
  <c r="CT5" i="20"/>
  <c r="CX12" i="20"/>
  <c r="CP12" i="20"/>
  <c r="CW12" i="20"/>
  <c r="CV12" i="20"/>
  <c r="CS12" i="20"/>
  <c r="CU12" i="20"/>
  <c r="CT12" i="20"/>
  <c r="CR12" i="20"/>
  <c r="CQ12" i="20"/>
  <c r="CQ11" i="20"/>
  <c r="CX11" i="20"/>
  <c r="CP11" i="20"/>
  <c r="CW11" i="20"/>
  <c r="CT11" i="20"/>
  <c r="CV11" i="20"/>
  <c r="CU11" i="20"/>
  <c r="CR11" i="20"/>
  <c r="CS11" i="20"/>
  <c r="CQ37" i="20"/>
  <c r="CX37" i="20"/>
  <c r="CP37" i="20"/>
  <c r="CW37" i="20"/>
  <c r="CV37" i="20"/>
  <c r="CU37" i="20"/>
  <c r="CT37" i="20"/>
  <c r="CR37" i="20"/>
  <c r="CS37" i="20"/>
  <c r="CZ18" i="20"/>
  <c r="DA16" i="20"/>
  <c r="CZ16" i="20"/>
  <c r="DA38" i="20"/>
  <c r="CZ38" i="20"/>
  <c r="DA15" i="20"/>
  <c r="CZ15" i="20"/>
  <c r="AX3" i="20"/>
  <c r="BG6" i="20"/>
  <c r="DG34" i="20"/>
  <c r="DA8" i="20"/>
  <c r="CZ8" i="20"/>
  <c r="DA29" i="20"/>
  <c r="CZ29" i="20"/>
  <c r="CZ34" i="20"/>
  <c r="DA21" i="20"/>
  <c r="CZ21" i="20"/>
  <c r="BH22" i="20"/>
  <c r="BX3" i="20"/>
  <c r="AX39" i="20"/>
  <c r="BI22" i="20"/>
  <c r="BF22" i="20"/>
  <c r="BJ22" i="20"/>
  <c r="BN33" i="20"/>
  <c r="BL22" i="20"/>
  <c r="BK22" i="20"/>
  <c r="BG33" i="20"/>
  <c r="BM22" i="20"/>
  <c r="AY41" i="20"/>
  <c r="AY3" i="20"/>
  <c r="AX8" i="20"/>
  <c r="AY14" i="20"/>
  <c r="AX40" i="20"/>
  <c r="AY21" i="20"/>
  <c r="CC30" i="20"/>
  <c r="CB30" i="20"/>
  <c r="CA30" i="20"/>
  <c r="BZ30" i="20"/>
  <c r="BX30" i="20"/>
  <c r="BY30" i="20"/>
  <c r="CF30" i="20"/>
  <c r="CD30" i="20"/>
  <c r="CE30" i="20"/>
  <c r="BY42" i="20"/>
  <c r="CF42" i="20"/>
  <c r="BX42" i="20"/>
  <c r="CE42" i="20"/>
  <c r="CD42" i="20"/>
  <c r="CB42" i="20"/>
  <c r="CC42" i="20"/>
  <c r="CA42" i="20"/>
  <c r="BZ42" i="20"/>
  <c r="CC6" i="20"/>
  <c r="CA6" i="20"/>
  <c r="BZ6" i="20"/>
  <c r="BY6" i="20"/>
  <c r="CF6" i="20"/>
  <c r="CD6" i="20"/>
  <c r="CB6" i="20"/>
  <c r="BX6" i="20"/>
  <c r="CE6" i="20"/>
  <c r="CA40" i="20"/>
  <c r="BZ40" i="20"/>
  <c r="BY40" i="20"/>
  <c r="CF40" i="20"/>
  <c r="BX40" i="20"/>
  <c r="CE40" i="20"/>
  <c r="CD40" i="20"/>
  <c r="CC40" i="20"/>
  <c r="CB40" i="20"/>
  <c r="CC20" i="20"/>
  <c r="CA20" i="20"/>
  <c r="BZ20" i="20"/>
  <c r="BY20" i="20"/>
  <c r="CF20" i="20"/>
  <c r="BX20" i="20"/>
  <c r="CA24" i="20"/>
  <c r="BZ24" i="20"/>
  <c r="BY24" i="20"/>
  <c r="CF24" i="20"/>
  <c r="BX24" i="20"/>
  <c r="CE24" i="20"/>
  <c r="CD24" i="20"/>
  <c r="CC24" i="20"/>
  <c r="CB24" i="20"/>
  <c r="BY18" i="20"/>
  <c r="CF18" i="20"/>
  <c r="BX18" i="20"/>
  <c r="CC18" i="20"/>
  <c r="CA18" i="20"/>
  <c r="BZ18" i="20"/>
  <c r="CB39" i="20"/>
  <c r="CA39" i="20"/>
  <c r="BZ39" i="20"/>
  <c r="BY39" i="20"/>
  <c r="CF39" i="20"/>
  <c r="BX39" i="20"/>
  <c r="CE39" i="20"/>
  <c r="CC39" i="20"/>
  <c r="CD39" i="20"/>
  <c r="CC14" i="20"/>
  <c r="CA14" i="20"/>
  <c r="BZ14" i="20"/>
  <c r="BY14" i="20"/>
  <c r="CF14" i="20"/>
  <c r="BX14" i="20"/>
  <c r="CF27" i="20"/>
  <c r="BX27" i="20"/>
  <c r="CE27" i="20"/>
  <c r="CD27" i="20"/>
  <c r="CC27" i="20"/>
  <c r="CB27" i="20"/>
  <c r="CA27" i="20"/>
  <c r="BZ27" i="20"/>
  <c r="BY27" i="20"/>
  <c r="CC36" i="20"/>
  <c r="CA36" i="20"/>
  <c r="BZ36" i="20"/>
  <c r="BX36" i="20"/>
  <c r="CF36" i="20"/>
  <c r="BY36" i="20"/>
  <c r="CC22" i="20"/>
  <c r="CB22" i="20"/>
  <c r="CA22" i="20"/>
  <c r="BZ22" i="20"/>
  <c r="CF22" i="20"/>
  <c r="BY22" i="20"/>
  <c r="BX22" i="20"/>
  <c r="CE22" i="20"/>
  <c r="CD22" i="20"/>
  <c r="BY10" i="20"/>
  <c r="CF10" i="20"/>
  <c r="CC10" i="20"/>
  <c r="CA10" i="20"/>
  <c r="BX10" i="20"/>
  <c r="BZ10" i="20"/>
  <c r="BZ17" i="20"/>
  <c r="BY17" i="20"/>
  <c r="CF17" i="20"/>
  <c r="BX17" i="20"/>
  <c r="CE17" i="20"/>
  <c r="CD17" i="20"/>
  <c r="CC17" i="20"/>
  <c r="CA17" i="20"/>
  <c r="CB17" i="20"/>
  <c r="CF3" i="20"/>
  <c r="CD3" i="20"/>
  <c r="CC3" i="20"/>
  <c r="CB3" i="20"/>
  <c r="CE3" i="20"/>
  <c r="CA3" i="20"/>
  <c r="BY3" i="20"/>
  <c r="BZ3" i="20"/>
  <c r="CB7" i="20"/>
  <c r="BZ7" i="20"/>
  <c r="BY7" i="20"/>
  <c r="CF7" i="20"/>
  <c r="BX7" i="20"/>
  <c r="CA7" i="20"/>
  <c r="CD7" i="20"/>
  <c r="CE7" i="20"/>
  <c r="CC7" i="20"/>
  <c r="BZ9" i="20"/>
  <c r="CF9" i="20"/>
  <c r="BX9" i="20"/>
  <c r="BY9" i="20"/>
  <c r="CA9" i="20"/>
  <c r="CC9" i="20"/>
  <c r="CE4" i="20"/>
  <c r="CC4" i="20"/>
  <c r="CB4" i="20"/>
  <c r="CA4" i="20"/>
  <c r="BX4" i="20"/>
  <c r="CD4" i="20"/>
  <c r="CF4" i="20"/>
  <c r="BZ4" i="20"/>
  <c r="BY4" i="20"/>
  <c r="AX30" i="20"/>
  <c r="CC38" i="20"/>
  <c r="CB38" i="20"/>
  <c r="CA38" i="20"/>
  <c r="BZ38" i="20"/>
  <c r="BX38" i="20"/>
  <c r="BY38" i="20"/>
  <c r="CF38" i="20"/>
  <c r="CE38" i="20"/>
  <c r="CD38" i="20"/>
  <c r="AX14" i="20"/>
  <c r="AX35" i="20"/>
  <c r="BZ33" i="20"/>
  <c r="BY33" i="20"/>
  <c r="CF33" i="20"/>
  <c r="BX33" i="20"/>
  <c r="CE33" i="20"/>
  <c r="CC33" i="20"/>
  <c r="CD33" i="20"/>
  <c r="CB33" i="20"/>
  <c r="CA33" i="20"/>
  <c r="BY26" i="20"/>
  <c r="CF26" i="20"/>
  <c r="BX26" i="20"/>
  <c r="CE26" i="20"/>
  <c r="CD26" i="20"/>
  <c r="CC26" i="20"/>
  <c r="CB26" i="20"/>
  <c r="CA26" i="20"/>
  <c r="BZ26" i="20"/>
  <c r="BY34" i="20"/>
  <c r="CF34" i="20"/>
  <c r="BX34" i="20"/>
  <c r="CC34" i="20"/>
  <c r="CA34" i="20"/>
  <c r="BZ34" i="20"/>
  <c r="CC21" i="20"/>
  <c r="CA21" i="20"/>
  <c r="BY21" i="20"/>
  <c r="BZ21" i="20"/>
  <c r="BX21" i="20"/>
  <c r="CF21" i="20"/>
  <c r="BI30" i="20"/>
  <c r="AY30" i="20"/>
  <c r="AX5" i="20"/>
  <c r="BQ42" i="20"/>
  <c r="BP42" i="20"/>
  <c r="BQ22" i="20"/>
  <c r="BP22" i="20"/>
  <c r="BQ18" i="20"/>
  <c r="BP18" i="20"/>
  <c r="BP40" i="20"/>
  <c r="BQ40" i="20"/>
  <c r="BP3" i="20"/>
  <c r="BQ3" i="20"/>
  <c r="BQ36" i="20"/>
  <c r="BP36" i="20"/>
  <c r="BP7" i="20"/>
  <c r="BQ7" i="20"/>
  <c r="BQ10" i="20"/>
  <c r="BP10" i="20"/>
  <c r="BQ6" i="20"/>
  <c r="BP6" i="20"/>
  <c r="BP17" i="20"/>
  <c r="BQ17" i="20"/>
  <c r="BQ20" i="20"/>
  <c r="BP20" i="20"/>
  <c r="BQ26" i="20"/>
  <c r="BP26" i="20"/>
  <c r="BQ34" i="20"/>
  <c r="BP34" i="20"/>
  <c r="BP39" i="20"/>
  <c r="BQ39" i="20"/>
  <c r="BQ38" i="20"/>
  <c r="BP38" i="20"/>
  <c r="BQ14" i="20"/>
  <c r="BP14" i="20"/>
  <c r="BQ24" i="20"/>
  <c r="BP24" i="20"/>
  <c r="BP33" i="20"/>
  <c r="BQ33" i="20"/>
  <c r="BH9" i="20"/>
  <c r="BK9" i="20"/>
  <c r="BG9" i="20"/>
  <c r="BN9" i="20"/>
  <c r="BF9" i="20"/>
  <c r="BI9" i="20"/>
  <c r="BI16" i="20"/>
  <c r="BN16" i="20"/>
  <c r="BH16" i="20"/>
  <c r="BF16" i="20"/>
  <c r="BG16" i="20"/>
  <c r="BL16" i="20"/>
  <c r="BM16" i="20"/>
  <c r="BK16" i="20"/>
  <c r="BJ16" i="20"/>
  <c r="BI32" i="20"/>
  <c r="BH32" i="20"/>
  <c r="BF32" i="20"/>
  <c r="BK32" i="20"/>
  <c r="BG32" i="20"/>
  <c r="BN32" i="20"/>
  <c r="BN19" i="20"/>
  <c r="BF19" i="20"/>
  <c r="BM19" i="20"/>
  <c r="BL19" i="20"/>
  <c r="BK19" i="20"/>
  <c r="BJ19" i="20"/>
  <c r="BI19" i="20"/>
  <c r="BH19" i="20"/>
  <c r="BG19" i="20"/>
  <c r="BI8" i="20"/>
  <c r="BF8" i="20"/>
  <c r="BH8" i="20"/>
  <c r="BM8" i="20"/>
  <c r="BG8" i="20"/>
  <c r="BL8" i="20"/>
  <c r="BN8" i="20"/>
  <c r="BK8" i="20"/>
  <c r="BJ8" i="20"/>
  <c r="BN11" i="20"/>
  <c r="BF11" i="20"/>
  <c r="BK11" i="20"/>
  <c r="BJ11" i="20"/>
  <c r="BM11" i="20"/>
  <c r="BL11" i="20"/>
  <c r="BI11" i="20"/>
  <c r="BG11" i="20"/>
  <c r="BH11" i="20"/>
  <c r="BL29" i="20"/>
  <c r="BN29" i="20"/>
  <c r="BK29" i="20"/>
  <c r="BF29" i="20"/>
  <c r="BJ29" i="20"/>
  <c r="BI29" i="20"/>
  <c r="BG29" i="20"/>
  <c r="BH29" i="20"/>
  <c r="BM29" i="20"/>
  <c r="BN35" i="20"/>
  <c r="BF35" i="20"/>
  <c r="BM35" i="20"/>
  <c r="BL35" i="20"/>
  <c r="BH35" i="20"/>
  <c r="BK35" i="20"/>
  <c r="BJ35" i="20"/>
  <c r="BI35" i="20"/>
  <c r="BG35" i="20"/>
  <c r="BL13" i="20"/>
  <c r="BK13" i="20"/>
  <c r="BG13" i="20"/>
  <c r="BJ13" i="20"/>
  <c r="BI13" i="20"/>
  <c r="BH13" i="20"/>
  <c r="BM13" i="20"/>
  <c r="BF13" i="20"/>
  <c r="BN13" i="20"/>
  <c r="BI31" i="20"/>
  <c r="BH31" i="20"/>
  <c r="BG31" i="20"/>
  <c r="BN31" i="20"/>
  <c r="BF31" i="20"/>
  <c r="BK31" i="20"/>
  <c r="BM4" i="20"/>
  <c r="BI4" i="20"/>
  <c r="BL4" i="20"/>
  <c r="BK4" i="20"/>
  <c r="BH4" i="20"/>
  <c r="BJ4" i="20"/>
  <c r="BN4" i="20"/>
  <c r="BG4" i="20"/>
  <c r="BF4" i="20"/>
  <c r="BH41" i="20"/>
  <c r="BG41" i="20"/>
  <c r="BN41" i="20"/>
  <c r="BF41" i="20"/>
  <c r="BK41" i="20"/>
  <c r="BI41" i="20"/>
  <c r="BL21" i="20"/>
  <c r="BI21" i="20"/>
  <c r="BK21" i="20"/>
  <c r="BJ21" i="20"/>
  <c r="BN21" i="20"/>
  <c r="BF21" i="20"/>
  <c r="BH21" i="20"/>
  <c r="BG21" i="20"/>
  <c r="BM21" i="20"/>
  <c r="BL5" i="20"/>
  <c r="BG5" i="20"/>
  <c r="BK5" i="20"/>
  <c r="BI5" i="20"/>
  <c r="BH5" i="20"/>
  <c r="BJ5" i="20"/>
  <c r="BN5" i="20"/>
  <c r="BM5" i="20"/>
  <c r="BF5" i="20"/>
  <c r="BJ15" i="20"/>
  <c r="BN15" i="20"/>
  <c r="BI15" i="20"/>
  <c r="BH15" i="20"/>
  <c r="BG15" i="20"/>
  <c r="BF15" i="20"/>
  <c r="BM15" i="20"/>
  <c r="BL15" i="20"/>
  <c r="BK15" i="20"/>
  <c r="BN37" i="20"/>
  <c r="BK37" i="20"/>
  <c r="BI37" i="20"/>
  <c r="BH37" i="20"/>
  <c r="BG37" i="20"/>
  <c r="BF37" i="20"/>
  <c r="BN27" i="20"/>
  <c r="BF27" i="20"/>
  <c r="BI27" i="20"/>
  <c r="BK27" i="20"/>
  <c r="BH27" i="20"/>
  <c r="BG27" i="20"/>
  <c r="BH25" i="20"/>
  <c r="BG25" i="20"/>
  <c r="BN25" i="20"/>
  <c r="BF25" i="20"/>
  <c r="BK25" i="20"/>
  <c r="BI25" i="20"/>
  <c r="AY15" i="20"/>
  <c r="BN43" i="20"/>
  <c r="BF43" i="20"/>
  <c r="BM43" i="20"/>
  <c r="BL43" i="20"/>
  <c r="BK43" i="20"/>
  <c r="BJ43" i="20"/>
  <c r="BH43" i="20"/>
  <c r="BI43" i="20"/>
  <c r="BG43" i="20"/>
  <c r="BK28" i="20"/>
  <c r="BH28" i="20"/>
  <c r="BI28" i="20"/>
  <c r="BG28" i="20"/>
  <c r="BF28" i="20"/>
  <c r="BN28" i="20"/>
  <c r="BK12" i="20"/>
  <c r="BH12" i="20"/>
  <c r="BI12" i="20"/>
  <c r="BN12" i="20"/>
  <c r="BG12" i="20"/>
  <c r="BF12" i="20"/>
  <c r="BJ23" i="20"/>
  <c r="BI23" i="20"/>
  <c r="BH23" i="20"/>
  <c r="BG23" i="20"/>
  <c r="BM23" i="20"/>
  <c r="BN23" i="20"/>
  <c r="BF23" i="20"/>
  <c r="BL23" i="20"/>
  <c r="BK23" i="20"/>
  <c r="AX15" i="20"/>
  <c r="AX37" i="20"/>
  <c r="AY23" i="20"/>
  <c r="AX6" i="20"/>
  <c r="AX24" i="20"/>
  <c r="AY11" i="20"/>
  <c r="AX11" i="20"/>
  <c r="AY28" i="20"/>
  <c r="AX28" i="20"/>
  <c r="AY34" i="20"/>
  <c r="AX34" i="20"/>
  <c r="AY4" i="20"/>
  <c r="AX4" i="20"/>
  <c r="AY25" i="20"/>
  <c r="AX25" i="20"/>
  <c r="AY31" i="20"/>
  <c r="AX31" i="20"/>
  <c r="AY42" i="20"/>
  <c r="AX42" i="20"/>
  <c r="AY33" i="20"/>
  <c r="AX33" i="20"/>
  <c r="AY17" i="20"/>
  <c r="AX17" i="20"/>
  <c r="AX13" i="20"/>
  <c r="AY18" i="20"/>
  <c r="AX18" i="20"/>
  <c r="O134" i="19"/>
  <c r="Q133" i="19"/>
  <c r="R133" i="19" s="1"/>
  <c r="AY12" i="20"/>
  <c r="AX12" i="20"/>
  <c r="AX22" i="20"/>
  <c r="AY22" i="20"/>
  <c r="AY10" i="20"/>
  <c r="AX10" i="20"/>
  <c r="AY36" i="20"/>
  <c r="AX36" i="20"/>
  <c r="AY7" i="20"/>
  <c r="AX7" i="20"/>
  <c r="AY20" i="20"/>
  <c r="AX20" i="20"/>
  <c r="AY26" i="20"/>
  <c r="AX26" i="20"/>
  <c r="O12" i="19"/>
  <c r="Q11" i="19"/>
  <c r="R11" i="19" s="1"/>
  <c r="O51" i="19"/>
  <c r="Q50" i="19"/>
  <c r="AG7" i="20" s="1"/>
  <c r="R50" i="19"/>
  <c r="AH7" i="20" s="1"/>
  <c r="O92" i="19"/>
  <c r="Q91" i="19"/>
  <c r="R91" i="19" s="1"/>
  <c r="AD3" i="18"/>
  <c r="AD14" i="18"/>
  <c r="AC14" i="18"/>
  <c r="AC9" i="18"/>
  <c r="AD9" i="18"/>
  <c r="AC31" i="18"/>
  <c r="AD31" i="18"/>
  <c r="AD10" i="18"/>
  <c r="AC10" i="18"/>
  <c r="AD12" i="18"/>
  <c r="AC12" i="18"/>
  <c r="AC21" i="18"/>
  <c r="AD21" i="18"/>
  <c r="AC11" i="18"/>
  <c r="AD11" i="18"/>
  <c r="AC39" i="18"/>
  <c r="L270" i="2"/>
  <c r="N269" i="2"/>
  <c r="O269" i="2" s="1"/>
  <c r="AD36" i="18"/>
  <c r="AC34" i="18"/>
  <c r="AC13" i="18"/>
  <c r="AD17" i="18"/>
  <c r="AC8" i="18"/>
  <c r="AC37" i="18"/>
  <c r="AC33" i="18"/>
  <c r="AC29" i="18"/>
  <c r="AD29" i="18"/>
  <c r="AD23" i="18"/>
  <c r="AC23" i="18"/>
  <c r="AD28" i="18"/>
  <c r="AC28" i="18"/>
  <c r="AC18" i="18"/>
  <c r="AD18" i="18"/>
  <c r="AD39" i="18"/>
  <c r="AD24" i="18"/>
  <c r="AC24" i="18"/>
  <c r="AD27" i="18"/>
  <c r="AC27" i="18"/>
  <c r="AD30" i="18"/>
  <c r="AC30" i="18"/>
  <c r="AD37" i="18"/>
  <c r="AC38" i="18"/>
  <c r="AD38" i="18"/>
  <c r="AC36" i="18"/>
  <c r="AC35" i="18"/>
  <c r="AD35" i="18"/>
  <c r="AD4" i="18"/>
  <c r="AC4" i="18"/>
  <c r="AD15" i="18"/>
  <c r="AC15" i="18"/>
  <c r="AD13" i="18"/>
  <c r="AC17" i="18"/>
  <c r="AC7" i="18"/>
  <c r="AD7" i="18"/>
  <c r="AD34" i="18"/>
  <c r="AC19" i="18"/>
  <c r="AD19" i="18"/>
  <c r="AD25" i="18"/>
  <c r="AC25" i="18"/>
  <c r="AC22" i="18"/>
  <c r="AD22" i="18"/>
  <c r="AD8" i="18"/>
  <c r="AD32" i="18"/>
  <c r="AC32" i="18"/>
  <c r="AD16" i="18"/>
  <c r="AC16" i="18"/>
  <c r="AD33" i="18"/>
  <c r="AC26" i="18"/>
  <c r="AD26" i="18"/>
  <c r="AH3" i="18"/>
  <c r="AH4" i="18" s="1"/>
  <c r="AH5" i="18" s="1"/>
  <c r="AH6" i="18" s="1"/>
  <c r="AH7" i="18" s="1"/>
  <c r="AH8" i="18" s="1"/>
  <c r="AH9" i="18" s="1"/>
  <c r="AH10" i="18" s="1"/>
  <c r="AH11" i="18" s="1"/>
  <c r="AH12" i="18" s="1"/>
  <c r="AH13" i="18" s="1"/>
  <c r="AH14" i="18" s="1"/>
  <c r="AH15" i="18" s="1"/>
  <c r="AH16" i="18" s="1"/>
  <c r="AH17" i="18" s="1"/>
  <c r="AH18" i="18" s="1"/>
  <c r="AH19" i="18" s="1"/>
  <c r="AH20" i="18" s="1"/>
  <c r="AH21" i="18" s="1"/>
  <c r="AH22" i="18" s="1"/>
  <c r="AH23" i="18" s="1"/>
  <c r="AH24" i="18" s="1"/>
  <c r="AH25" i="18" s="1"/>
  <c r="AH26" i="18" s="1"/>
  <c r="AH27" i="18" s="1"/>
  <c r="AH28" i="18" s="1"/>
  <c r="AH29" i="18" s="1"/>
  <c r="AH30" i="18" s="1"/>
  <c r="AH31" i="18" s="1"/>
  <c r="AH32" i="18" s="1"/>
  <c r="AH33" i="18" s="1"/>
  <c r="AH34" i="18" s="1"/>
  <c r="AH35" i="18" s="1"/>
  <c r="AH36" i="18" s="1"/>
  <c r="AH37" i="18" s="1"/>
  <c r="AH38" i="18" s="1"/>
  <c r="AH39" i="18" s="1"/>
  <c r="AC6" i="18"/>
  <c r="AD6" i="18"/>
  <c r="AC20" i="18"/>
  <c r="AD20" i="18"/>
  <c r="DP12" i="20" l="1"/>
  <c r="DN21" i="20"/>
  <c r="AE8" i="20"/>
  <c r="CT8" i="20"/>
  <c r="DK29" i="20"/>
  <c r="BP30" i="20"/>
  <c r="DH29" i="20"/>
  <c r="DP29" i="20"/>
  <c r="DO21" i="20"/>
  <c r="DM29" i="20"/>
  <c r="DJ29" i="20"/>
  <c r="DS29" i="20" s="1"/>
  <c r="DL29" i="20"/>
  <c r="DP21" i="20"/>
  <c r="DN29" i="20"/>
  <c r="DI21" i="20"/>
  <c r="DJ21" i="20"/>
  <c r="DH6" i="20"/>
  <c r="DK6" i="20"/>
  <c r="DL6" i="20"/>
  <c r="DN6" i="20"/>
  <c r="DO6" i="20"/>
  <c r="DP6" i="20"/>
  <c r="DI6" i="20"/>
  <c r="DA12" i="20"/>
  <c r="CZ12" i="20"/>
  <c r="DP23" i="20"/>
  <c r="DH23" i="20"/>
  <c r="DN23" i="20"/>
  <c r="DM23" i="20"/>
  <c r="DL23" i="20"/>
  <c r="DK23" i="20"/>
  <c r="DJ23" i="20"/>
  <c r="DI23" i="20"/>
  <c r="DO23" i="20"/>
  <c r="DL19" i="20"/>
  <c r="DJ19" i="20"/>
  <c r="DI19" i="20"/>
  <c r="DK19" i="20"/>
  <c r="DH19" i="20"/>
  <c r="DP19" i="20"/>
  <c r="DO19" i="20"/>
  <c r="DM19" i="20"/>
  <c r="DN19" i="20"/>
  <c r="DM16" i="20"/>
  <c r="DK16" i="20"/>
  <c r="DJ16" i="20"/>
  <c r="DI16" i="20"/>
  <c r="DH16" i="20"/>
  <c r="DP16" i="20"/>
  <c r="DJ40" i="20"/>
  <c r="DO40" i="20"/>
  <c r="DM40" i="20"/>
  <c r="DL40" i="20"/>
  <c r="DK40" i="20"/>
  <c r="DP40" i="20"/>
  <c r="DN40" i="20"/>
  <c r="DI40" i="20"/>
  <c r="DH40" i="20"/>
  <c r="DM26" i="20"/>
  <c r="DK26" i="20"/>
  <c r="DJ26" i="20"/>
  <c r="DL26" i="20"/>
  <c r="DI26" i="20"/>
  <c r="DH26" i="20"/>
  <c r="DP26" i="20"/>
  <c r="DN26" i="20"/>
  <c r="DO26" i="20"/>
  <c r="DJ5" i="20"/>
  <c r="DP5" i="20"/>
  <c r="DH5" i="20"/>
  <c r="DO5" i="20"/>
  <c r="DI5" i="20"/>
  <c r="DN5" i="20"/>
  <c r="DM5" i="20"/>
  <c r="DK5" i="20"/>
  <c r="DL5" i="20"/>
  <c r="DS36" i="20"/>
  <c r="DR36" i="20"/>
  <c r="DP4" i="20"/>
  <c r="DH4" i="20"/>
  <c r="DO4" i="20"/>
  <c r="DN4" i="20"/>
  <c r="DM4" i="20"/>
  <c r="DL4" i="20"/>
  <c r="DK4" i="20"/>
  <c r="DI4" i="20"/>
  <c r="DJ4" i="20"/>
  <c r="DR6" i="20"/>
  <c r="DS6" i="20"/>
  <c r="DN33" i="20"/>
  <c r="DL33" i="20"/>
  <c r="DK33" i="20"/>
  <c r="DM33" i="20"/>
  <c r="DJ33" i="20"/>
  <c r="DI33" i="20"/>
  <c r="DH33" i="20"/>
  <c r="DO33" i="20"/>
  <c r="DP33" i="20"/>
  <c r="DS12" i="20"/>
  <c r="DR12" i="20"/>
  <c r="DK20" i="20"/>
  <c r="DI20" i="20"/>
  <c r="DP20" i="20"/>
  <c r="DH20" i="20"/>
  <c r="DN20" i="20"/>
  <c r="DM20" i="20"/>
  <c r="DL20" i="20"/>
  <c r="DJ20" i="20"/>
  <c r="DO20" i="20"/>
  <c r="DA4" i="20"/>
  <c r="CZ4" i="20"/>
  <c r="DP31" i="20"/>
  <c r="DH31" i="20"/>
  <c r="DM31" i="20"/>
  <c r="DK31" i="20"/>
  <c r="DJ31" i="20"/>
  <c r="DI31" i="20"/>
  <c r="DI30" i="20"/>
  <c r="DO30" i="20"/>
  <c r="DN30" i="20"/>
  <c r="DM30" i="20"/>
  <c r="DL30" i="20"/>
  <c r="DK30" i="20"/>
  <c r="DJ30" i="20"/>
  <c r="DH30" i="20"/>
  <c r="DP30" i="20"/>
  <c r="DP7" i="20"/>
  <c r="DH7" i="20"/>
  <c r="DN7" i="20"/>
  <c r="DM7" i="20"/>
  <c r="DO7" i="20"/>
  <c r="DL7" i="20"/>
  <c r="DK7" i="20"/>
  <c r="DJ7" i="20"/>
  <c r="DI7" i="20"/>
  <c r="DO32" i="20"/>
  <c r="DM32" i="20"/>
  <c r="DL32" i="20"/>
  <c r="DI32" i="20"/>
  <c r="DH32" i="20"/>
  <c r="DP32" i="20"/>
  <c r="DN32" i="20"/>
  <c r="DJ32" i="20"/>
  <c r="DK32" i="20"/>
  <c r="DM10" i="20"/>
  <c r="DK10" i="20"/>
  <c r="DJ10" i="20"/>
  <c r="DO10" i="20"/>
  <c r="DN10" i="20"/>
  <c r="DL10" i="20"/>
  <c r="DI10" i="20"/>
  <c r="DH10" i="20"/>
  <c r="DP10" i="20"/>
  <c r="DJ13" i="20"/>
  <c r="DP13" i="20"/>
  <c r="DH13" i="20"/>
  <c r="DO13" i="20"/>
  <c r="DM13" i="20"/>
  <c r="DL13" i="20"/>
  <c r="DK13" i="20"/>
  <c r="DI13" i="20"/>
  <c r="DN13" i="20"/>
  <c r="DA25" i="20"/>
  <c r="CZ25" i="20"/>
  <c r="DP39" i="20"/>
  <c r="DH39" i="20"/>
  <c r="DN39" i="20"/>
  <c r="DM39" i="20"/>
  <c r="DJ39" i="20"/>
  <c r="DI39" i="20"/>
  <c r="DO39" i="20"/>
  <c r="DK39" i="20"/>
  <c r="DL39" i="20"/>
  <c r="DJ37" i="20"/>
  <c r="DP37" i="20"/>
  <c r="DH37" i="20"/>
  <c r="DO37" i="20"/>
  <c r="DN37" i="20"/>
  <c r="DM37" i="20"/>
  <c r="DL37" i="20"/>
  <c r="DK37" i="20"/>
  <c r="DI37" i="20"/>
  <c r="DI14" i="20"/>
  <c r="DO14" i="20"/>
  <c r="DN14" i="20"/>
  <c r="DP14" i="20"/>
  <c r="DM14" i="20"/>
  <c r="DL14" i="20"/>
  <c r="DK14" i="20"/>
  <c r="DJ14" i="20"/>
  <c r="DH14" i="20"/>
  <c r="DM18" i="20"/>
  <c r="DK18" i="20"/>
  <c r="DJ18" i="20"/>
  <c r="DP18" i="20"/>
  <c r="DO18" i="20"/>
  <c r="DN18" i="20"/>
  <c r="DL18" i="20"/>
  <c r="DH18" i="20"/>
  <c r="DI18" i="20"/>
  <c r="DL35" i="20"/>
  <c r="DJ35" i="20"/>
  <c r="DI35" i="20"/>
  <c r="DP35" i="20"/>
  <c r="DO35" i="20"/>
  <c r="DN35" i="20"/>
  <c r="DM35" i="20"/>
  <c r="DH35" i="20"/>
  <c r="DK35" i="20"/>
  <c r="DA23" i="20"/>
  <c r="CZ23" i="20"/>
  <c r="DA13" i="20"/>
  <c r="CZ13" i="20"/>
  <c r="DN17" i="20"/>
  <c r="DL17" i="20"/>
  <c r="DK17" i="20"/>
  <c r="DP17" i="20"/>
  <c r="DO17" i="20"/>
  <c r="DM17" i="20"/>
  <c r="DJ17" i="20"/>
  <c r="DI17" i="20"/>
  <c r="DH17" i="20"/>
  <c r="DO24" i="20"/>
  <c r="DM24" i="20"/>
  <c r="DL24" i="20"/>
  <c r="DP24" i="20"/>
  <c r="DN24" i="20"/>
  <c r="DK24" i="20"/>
  <c r="DJ24" i="20"/>
  <c r="DI24" i="20"/>
  <c r="DH24" i="20"/>
  <c r="DN9" i="20"/>
  <c r="DL9" i="20"/>
  <c r="DK9" i="20"/>
  <c r="DJ9" i="20"/>
  <c r="DI9" i="20"/>
  <c r="DH9" i="20"/>
  <c r="DP9" i="20"/>
  <c r="DM9" i="20"/>
  <c r="DO9" i="20"/>
  <c r="DM34" i="20"/>
  <c r="DK34" i="20"/>
  <c r="DJ34" i="20"/>
  <c r="DP34" i="20"/>
  <c r="DO34" i="20"/>
  <c r="DN34" i="20"/>
  <c r="DL34" i="20"/>
  <c r="DI34" i="20"/>
  <c r="DH34" i="20"/>
  <c r="DA37" i="20"/>
  <c r="CZ37" i="20"/>
  <c r="DA5" i="20"/>
  <c r="CZ5" i="20"/>
  <c r="DI22" i="20"/>
  <c r="DO22" i="20"/>
  <c r="DN22" i="20"/>
  <c r="DJ22" i="20"/>
  <c r="DH22" i="20"/>
  <c r="DP22" i="20"/>
  <c r="DM22" i="20"/>
  <c r="DK22" i="20"/>
  <c r="DL22" i="20"/>
  <c r="DO43" i="20"/>
  <c r="DL43" i="20"/>
  <c r="DJ43" i="20"/>
  <c r="DI43" i="20"/>
  <c r="DP43" i="20"/>
  <c r="DH43" i="20"/>
  <c r="DM43" i="20"/>
  <c r="DK43" i="20"/>
  <c r="DN43" i="20"/>
  <c r="DP42" i="20"/>
  <c r="DH42" i="20"/>
  <c r="DM42" i="20"/>
  <c r="DK42" i="20"/>
  <c r="DJ42" i="20"/>
  <c r="DI42" i="20"/>
  <c r="DO42" i="20"/>
  <c r="DN42" i="20"/>
  <c r="DL42" i="20"/>
  <c r="DA31" i="20"/>
  <c r="CZ31" i="20"/>
  <c r="DI3" i="20"/>
  <c r="DP3" i="20"/>
  <c r="DH3" i="20"/>
  <c r="DO3" i="20"/>
  <c r="DN3" i="20"/>
  <c r="DM3" i="20"/>
  <c r="DL3" i="20"/>
  <c r="DJ3" i="20"/>
  <c r="DK3" i="20"/>
  <c r="DK28" i="20"/>
  <c r="DI28" i="20"/>
  <c r="DP28" i="20"/>
  <c r="DH28" i="20"/>
  <c r="DO28" i="20"/>
  <c r="DN28" i="20"/>
  <c r="DM28" i="20"/>
  <c r="DL28" i="20"/>
  <c r="DJ28" i="20"/>
  <c r="DA28" i="20"/>
  <c r="CZ28" i="20"/>
  <c r="DA11" i="20"/>
  <c r="CZ11" i="20"/>
  <c r="DI41" i="20"/>
  <c r="DN41" i="20"/>
  <c r="DL41" i="20"/>
  <c r="DK41" i="20"/>
  <c r="DJ41" i="20"/>
  <c r="DH41" i="20"/>
  <c r="DP41" i="20"/>
  <c r="DM41" i="20"/>
  <c r="DO41" i="20"/>
  <c r="DA41" i="20"/>
  <c r="CZ41" i="20"/>
  <c r="DL11" i="20"/>
  <c r="DJ11" i="20"/>
  <c r="DI11" i="20"/>
  <c r="DP11" i="20"/>
  <c r="DO11" i="20"/>
  <c r="DN11" i="20"/>
  <c r="DM11" i="20"/>
  <c r="DK11" i="20"/>
  <c r="DH11" i="20"/>
  <c r="DN25" i="20"/>
  <c r="DL25" i="20"/>
  <c r="DK25" i="20"/>
  <c r="DH25" i="20"/>
  <c r="DP25" i="20"/>
  <c r="DO25" i="20"/>
  <c r="DM25" i="20"/>
  <c r="DI25" i="20"/>
  <c r="DJ25" i="20"/>
  <c r="DL27" i="20"/>
  <c r="DJ27" i="20"/>
  <c r="DI27" i="20"/>
  <c r="DO27" i="20"/>
  <c r="DN27" i="20"/>
  <c r="DM27" i="20"/>
  <c r="DK27" i="20"/>
  <c r="DH27" i="20"/>
  <c r="DP27" i="20"/>
  <c r="DA35" i="20"/>
  <c r="CZ35" i="20"/>
  <c r="DO8" i="20"/>
  <c r="DM8" i="20"/>
  <c r="DL8" i="20"/>
  <c r="DH8" i="20"/>
  <c r="DP8" i="20"/>
  <c r="DN8" i="20"/>
  <c r="DK8" i="20"/>
  <c r="DI8" i="20"/>
  <c r="DJ8" i="20"/>
  <c r="DI38" i="20"/>
  <c r="DO38" i="20"/>
  <c r="DN38" i="20"/>
  <c r="DP38" i="20"/>
  <c r="DM38" i="20"/>
  <c r="DL38" i="20"/>
  <c r="DK38" i="20"/>
  <c r="DH38" i="20"/>
  <c r="DJ38" i="20"/>
  <c r="DP15" i="20"/>
  <c r="DH15" i="20"/>
  <c r="DN15" i="20"/>
  <c r="DM15" i="20"/>
  <c r="DI15" i="20"/>
  <c r="DO15" i="20"/>
  <c r="DL15" i="20"/>
  <c r="DJ15" i="20"/>
  <c r="DK15" i="20"/>
  <c r="DS21" i="20"/>
  <c r="DR21" i="20"/>
  <c r="BY28" i="20"/>
  <c r="CF28" i="20"/>
  <c r="BZ28" i="20"/>
  <c r="CA28" i="20"/>
  <c r="CB28" i="20"/>
  <c r="CC28" i="20"/>
  <c r="CD28" i="20"/>
  <c r="BX28" i="20"/>
  <c r="CE28" i="20"/>
  <c r="CH21" i="20"/>
  <c r="CI21" i="20"/>
  <c r="CH34" i="20"/>
  <c r="CI34" i="20"/>
  <c r="CH26" i="20"/>
  <c r="CI26" i="20"/>
  <c r="CH33" i="20"/>
  <c r="CI33" i="20"/>
  <c r="CI38" i="20"/>
  <c r="CH38" i="20"/>
  <c r="CH4" i="20"/>
  <c r="CI4" i="20"/>
  <c r="CI9" i="20"/>
  <c r="CH9" i="20"/>
  <c r="CH7" i="20"/>
  <c r="CI7" i="20"/>
  <c r="CH3" i="20"/>
  <c r="CI3" i="20"/>
  <c r="CH17" i="20"/>
  <c r="CI17" i="20"/>
  <c r="CH10" i="20"/>
  <c r="CI10" i="20"/>
  <c r="CI22" i="20"/>
  <c r="CH22" i="20"/>
  <c r="CH36" i="20"/>
  <c r="CI36" i="20"/>
  <c r="CH27" i="20"/>
  <c r="CI27" i="20"/>
  <c r="CH14" i="20"/>
  <c r="CI14" i="20"/>
  <c r="CH39" i="20"/>
  <c r="CI39" i="20"/>
  <c r="CH18" i="20"/>
  <c r="CI18" i="20"/>
  <c r="CH24" i="20"/>
  <c r="CI24" i="20"/>
  <c r="CH20" i="20"/>
  <c r="CI20" i="20"/>
  <c r="CH40" i="20"/>
  <c r="CI40" i="20"/>
  <c r="CH6" i="20"/>
  <c r="CI6" i="20"/>
  <c r="CH42" i="20"/>
  <c r="CI42" i="20"/>
  <c r="CH30" i="20"/>
  <c r="CI30" i="20"/>
  <c r="CE12" i="20"/>
  <c r="CD12" i="20"/>
  <c r="CC12" i="20"/>
  <c r="CB12" i="20"/>
  <c r="CA12" i="20"/>
  <c r="BZ12" i="20"/>
  <c r="BY12" i="20"/>
  <c r="BX12" i="20"/>
  <c r="CF12" i="20"/>
  <c r="BZ41" i="20"/>
  <c r="BY41" i="20"/>
  <c r="CF41" i="20"/>
  <c r="BX41" i="20"/>
  <c r="CC41" i="20"/>
  <c r="CE41" i="20"/>
  <c r="CD41" i="20"/>
  <c r="CA41" i="20"/>
  <c r="CB41" i="20"/>
  <c r="CB23" i="20"/>
  <c r="CA23" i="20"/>
  <c r="BZ23" i="20"/>
  <c r="BY23" i="20"/>
  <c r="CF23" i="20"/>
  <c r="BX23" i="20"/>
  <c r="CE23" i="20"/>
  <c r="CC23" i="20"/>
  <c r="CD23" i="20"/>
  <c r="CA32" i="20"/>
  <c r="BZ32" i="20"/>
  <c r="BY32" i="20"/>
  <c r="CF32" i="20"/>
  <c r="BX32" i="20"/>
  <c r="CE32" i="20"/>
  <c r="CD32" i="20"/>
  <c r="CB32" i="20"/>
  <c r="CC32" i="20"/>
  <c r="CA15" i="20"/>
  <c r="BZ15" i="20"/>
  <c r="BY15" i="20"/>
  <c r="CF15" i="20"/>
  <c r="BX15" i="20"/>
  <c r="CC15" i="20"/>
  <c r="CA8" i="20"/>
  <c r="BY8" i="20"/>
  <c r="CF8" i="20"/>
  <c r="BX8" i="20"/>
  <c r="CC8" i="20"/>
  <c r="BZ8" i="20"/>
  <c r="CD5" i="20"/>
  <c r="CB5" i="20"/>
  <c r="CA5" i="20"/>
  <c r="BZ5" i="20"/>
  <c r="CC5" i="20"/>
  <c r="BY5" i="20"/>
  <c r="BX5" i="20"/>
  <c r="CF5" i="20"/>
  <c r="CE5" i="20"/>
  <c r="CA16" i="20"/>
  <c r="BZ16" i="20"/>
  <c r="BY16" i="20"/>
  <c r="CF16" i="20"/>
  <c r="BX16" i="20"/>
  <c r="CC16" i="20"/>
  <c r="CF19" i="20"/>
  <c r="BX19" i="20"/>
  <c r="CC19" i="20"/>
  <c r="CA19" i="20"/>
  <c r="BZ19" i="20"/>
  <c r="BY19" i="20"/>
  <c r="BZ25" i="20"/>
  <c r="BY25" i="20"/>
  <c r="CF25" i="20"/>
  <c r="BX25" i="20"/>
  <c r="CE25" i="20"/>
  <c r="CC25" i="20"/>
  <c r="CD25" i="20"/>
  <c r="CA25" i="20"/>
  <c r="CB25" i="20"/>
  <c r="CF43" i="20"/>
  <c r="BX43" i="20"/>
  <c r="CE43" i="20"/>
  <c r="CD43" i="20"/>
  <c r="CC43" i="20"/>
  <c r="CB43" i="20"/>
  <c r="CA43" i="20"/>
  <c r="BY43" i="20"/>
  <c r="BZ43" i="20"/>
  <c r="CF11" i="20"/>
  <c r="BX11" i="20"/>
  <c r="CE11" i="20"/>
  <c r="CD11" i="20"/>
  <c r="CC11" i="20"/>
  <c r="CB11" i="20"/>
  <c r="BY11" i="20"/>
  <c r="CA11" i="20"/>
  <c r="BZ11" i="20"/>
  <c r="CB31" i="20"/>
  <c r="CA31" i="20"/>
  <c r="BZ31" i="20"/>
  <c r="BY31" i="20"/>
  <c r="CE31" i="20"/>
  <c r="CF31" i="20"/>
  <c r="BX31" i="20"/>
  <c r="CD31" i="20"/>
  <c r="CC31" i="20"/>
  <c r="CD37" i="20"/>
  <c r="CC37" i="20"/>
  <c r="CB37" i="20"/>
  <c r="BY37" i="20"/>
  <c r="CA37" i="20"/>
  <c r="BZ37" i="20"/>
  <c r="CF37" i="20"/>
  <c r="CE37" i="20"/>
  <c r="BX37" i="20"/>
  <c r="CD13" i="20"/>
  <c r="CC13" i="20"/>
  <c r="CB13" i="20"/>
  <c r="CA13" i="20"/>
  <c r="BZ13" i="20"/>
  <c r="BY13" i="20"/>
  <c r="BX13" i="20"/>
  <c r="CF13" i="20"/>
  <c r="CE13" i="20"/>
  <c r="CC29" i="20"/>
  <c r="CA29" i="20"/>
  <c r="BZ29" i="20"/>
  <c r="BY29" i="20"/>
  <c r="CF29" i="20"/>
  <c r="BX29" i="20"/>
  <c r="CF35" i="20"/>
  <c r="BX35" i="20"/>
  <c r="CC35" i="20"/>
  <c r="CA35" i="20"/>
  <c r="BZ35" i="20"/>
  <c r="BY35" i="20"/>
  <c r="BP23" i="20"/>
  <c r="BQ23" i="20"/>
  <c r="BP12" i="20"/>
  <c r="BQ12" i="20"/>
  <c r="BQ28" i="20"/>
  <c r="BP28" i="20"/>
  <c r="BQ43" i="20"/>
  <c r="BP43" i="20"/>
  <c r="BP25" i="20"/>
  <c r="BQ25" i="20"/>
  <c r="BQ27" i="20"/>
  <c r="BP27" i="20"/>
  <c r="BP37" i="20"/>
  <c r="BQ37" i="20"/>
  <c r="BP15" i="20"/>
  <c r="BQ15" i="20"/>
  <c r="BP5" i="20"/>
  <c r="BQ5" i="20"/>
  <c r="BP21" i="20"/>
  <c r="BQ21" i="20"/>
  <c r="BQ41" i="20"/>
  <c r="BP41" i="20"/>
  <c r="BP4" i="20"/>
  <c r="BQ4" i="20"/>
  <c r="BQ31" i="20"/>
  <c r="BP31" i="20"/>
  <c r="BP13" i="20"/>
  <c r="BQ13" i="20"/>
  <c r="BQ35" i="20"/>
  <c r="BP35" i="20"/>
  <c r="BP29" i="20"/>
  <c r="BQ29" i="20"/>
  <c r="BP11" i="20"/>
  <c r="BQ11" i="20"/>
  <c r="BQ8" i="20"/>
  <c r="BP8" i="20"/>
  <c r="BQ19" i="20"/>
  <c r="BP19" i="20"/>
  <c r="BQ32" i="20"/>
  <c r="BP32" i="20"/>
  <c r="BQ16" i="20"/>
  <c r="BP16" i="20"/>
  <c r="BP9" i="20"/>
  <c r="BQ9" i="20"/>
  <c r="Q134" i="19"/>
  <c r="R134" i="19" s="1"/>
  <c r="O135" i="19"/>
  <c r="Q51" i="19"/>
  <c r="O52" i="19"/>
  <c r="Q12" i="19"/>
  <c r="R12" i="19" s="1"/>
  <c r="O13" i="19"/>
  <c r="O93" i="19"/>
  <c r="Q92" i="19"/>
  <c r="R92" i="19" s="1"/>
  <c r="N270" i="2"/>
  <c r="O270" i="2" s="1"/>
  <c r="L271" i="2"/>
  <c r="R51" i="19" l="1"/>
  <c r="AG8" i="20"/>
  <c r="CV8" i="20"/>
  <c r="AE9" i="20"/>
  <c r="BJ9" i="20"/>
  <c r="DR29" i="20"/>
  <c r="DS41" i="20"/>
  <c r="DR41" i="20"/>
  <c r="DR35" i="20"/>
  <c r="DS35" i="20"/>
  <c r="DS7" i="20"/>
  <c r="DR7" i="20"/>
  <c r="DR28" i="20"/>
  <c r="DS28" i="20"/>
  <c r="DS24" i="20"/>
  <c r="DR24" i="20"/>
  <c r="DR19" i="20"/>
  <c r="DS19" i="20"/>
  <c r="DR27" i="20"/>
  <c r="DS27" i="20"/>
  <c r="DS3" i="20"/>
  <c r="DR3" i="20"/>
  <c r="DS9" i="20"/>
  <c r="DR9" i="20"/>
  <c r="DR18" i="20"/>
  <c r="DS18" i="20"/>
  <c r="DS14" i="20"/>
  <c r="DR14" i="20"/>
  <c r="DS40" i="20"/>
  <c r="DR40" i="20"/>
  <c r="DS37" i="20"/>
  <c r="DR37" i="20"/>
  <c r="DR15" i="20"/>
  <c r="DS15" i="20"/>
  <c r="DS8" i="20"/>
  <c r="DR8" i="20"/>
  <c r="DR11" i="20"/>
  <c r="DS11" i="20"/>
  <c r="DR43" i="20"/>
  <c r="DS43" i="20"/>
  <c r="DR17" i="20"/>
  <c r="DS17" i="20"/>
  <c r="DR39" i="20"/>
  <c r="DS39" i="20"/>
  <c r="DR31" i="20"/>
  <c r="DS31" i="20"/>
  <c r="DR10" i="20"/>
  <c r="DS10" i="20"/>
  <c r="DS30" i="20"/>
  <c r="DR30" i="20"/>
  <c r="DR20" i="20"/>
  <c r="DS20" i="20"/>
  <c r="DS33" i="20"/>
  <c r="DR33" i="20"/>
  <c r="DS4" i="20"/>
  <c r="DR4" i="20"/>
  <c r="DR26" i="20"/>
  <c r="DS26" i="20"/>
  <c r="DR23" i="20"/>
  <c r="DS23" i="20"/>
  <c r="DS22" i="20"/>
  <c r="DR22" i="20"/>
  <c r="DS13" i="20"/>
  <c r="DR13" i="20"/>
  <c r="DS32" i="20"/>
  <c r="DR32" i="20"/>
  <c r="DS16" i="20"/>
  <c r="DR16" i="20"/>
  <c r="DS38" i="20"/>
  <c r="DR38" i="20"/>
  <c r="DR42" i="20"/>
  <c r="DS42" i="20"/>
  <c r="DR34" i="20"/>
  <c r="DS34" i="20"/>
  <c r="DR5" i="20"/>
  <c r="DS5" i="20"/>
  <c r="DS25" i="20"/>
  <c r="DR25" i="20"/>
  <c r="CH28" i="20"/>
  <c r="CI28" i="20"/>
  <c r="CH35" i="20"/>
  <c r="CI35" i="20"/>
  <c r="CH29" i="20"/>
  <c r="CI29" i="20"/>
  <c r="CH13" i="20"/>
  <c r="CI13" i="20"/>
  <c r="CH37" i="20"/>
  <c r="CI37" i="20"/>
  <c r="CH31" i="20"/>
  <c r="CI31" i="20"/>
  <c r="CH11" i="20"/>
  <c r="CI11" i="20"/>
  <c r="CH43" i="20"/>
  <c r="CI43" i="20"/>
  <c r="CH25" i="20"/>
  <c r="CI25" i="20"/>
  <c r="CH19" i="20"/>
  <c r="CI19" i="20"/>
  <c r="CH16" i="20"/>
  <c r="CI16" i="20"/>
  <c r="CH5" i="20"/>
  <c r="CI5" i="20"/>
  <c r="CH8" i="20"/>
  <c r="CI8" i="20"/>
  <c r="CH15" i="20"/>
  <c r="CI15" i="20"/>
  <c r="CH32" i="20"/>
  <c r="CI32" i="20"/>
  <c r="CH23" i="20"/>
  <c r="CI23" i="20"/>
  <c r="CI41" i="20"/>
  <c r="CH41" i="20"/>
  <c r="CH12" i="20"/>
  <c r="CI12" i="20"/>
  <c r="Q135" i="19"/>
  <c r="R135" i="19" s="1"/>
  <c r="O136" i="19"/>
  <c r="O14" i="19"/>
  <c r="Q13" i="19"/>
  <c r="R13" i="19" s="1"/>
  <c r="Q52" i="19"/>
  <c r="O53" i="19"/>
  <c r="O170" i="19"/>
  <c r="Q93" i="19"/>
  <c r="R93" i="19"/>
  <c r="O94" i="19"/>
  <c r="N271" i="2"/>
  <c r="O271" i="2" s="1"/>
  <c r="L272" i="2"/>
  <c r="AE10" i="20" l="1"/>
  <c r="AR10" i="20"/>
  <c r="R52" i="19"/>
  <c r="AG9" i="20"/>
  <c r="BL9" i="20"/>
  <c r="AH8" i="20"/>
  <c r="CW8" i="20"/>
  <c r="AR4" i="20"/>
  <c r="O137" i="19"/>
  <c r="Q136" i="19"/>
  <c r="R136" i="19" s="1"/>
  <c r="Q53" i="19"/>
  <c r="O54" i="19"/>
  <c r="AE11" i="20" s="1"/>
  <c r="Q14" i="19"/>
  <c r="R14" i="19" s="1"/>
  <c r="O15" i="19"/>
  <c r="Q170" i="19"/>
  <c r="O171" i="19"/>
  <c r="Q94" i="19"/>
  <c r="R94" i="19" s="1"/>
  <c r="O95" i="19"/>
  <c r="L273" i="2"/>
  <c r="N272" i="2"/>
  <c r="O272" i="2" s="1"/>
  <c r="AH9" i="20" l="1"/>
  <c r="BM9" i="20"/>
  <c r="R53" i="19"/>
  <c r="AG10" i="20"/>
  <c r="AT10" i="20"/>
  <c r="O138" i="19"/>
  <c r="Q137" i="19"/>
  <c r="R137" i="19" s="1"/>
  <c r="AR5" i="20"/>
  <c r="R170" i="19"/>
  <c r="AT4" i="20"/>
  <c r="Q15" i="19"/>
  <c r="R15" i="19" s="1"/>
  <c r="O16" i="19"/>
  <c r="O55" i="19"/>
  <c r="Q54" i="19"/>
  <c r="Q171" i="19"/>
  <c r="O172" i="19"/>
  <c r="O96" i="19"/>
  <c r="Q95" i="19"/>
  <c r="R95" i="19" s="1"/>
  <c r="L274" i="2"/>
  <c r="N273" i="2"/>
  <c r="O273" i="2"/>
  <c r="R54" i="19" l="1"/>
  <c r="AH11" i="20" s="1"/>
  <c r="AG11" i="20"/>
  <c r="AE12" i="20"/>
  <c r="BJ12" i="20"/>
  <c r="AH10" i="20"/>
  <c r="AU10" i="20"/>
  <c r="AU4" i="20"/>
  <c r="AR6" i="20"/>
  <c r="R171" i="19"/>
  <c r="AT5" i="20"/>
  <c r="O139" i="19"/>
  <c r="Q138" i="19"/>
  <c r="R138" i="19" s="1"/>
  <c r="Q55" i="19"/>
  <c r="O56" i="19"/>
  <c r="AE13" i="20" s="1"/>
  <c r="Q16" i="19"/>
  <c r="R16" i="19" s="1"/>
  <c r="O17" i="19"/>
  <c r="Q172" i="19"/>
  <c r="O173" i="19"/>
  <c r="BJ7" i="20" s="1"/>
  <c r="Q96" i="19"/>
  <c r="R96" i="19" s="1"/>
  <c r="O97" i="19"/>
  <c r="N274" i="2"/>
  <c r="L275" i="2"/>
  <c r="O274" i="2"/>
  <c r="R55" i="19" l="1"/>
  <c r="AG12" i="20"/>
  <c r="BL12" i="20"/>
  <c r="AU5" i="20"/>
  <c r="Q139" i="19"/>
  <c r="R139" i="19" s="1"/>
  <c r="O140" i="19"/>
  <c r="R172" i="19"/>
  <c r="AT6" i="20"/>
  <c r="O18" i="19"/>
  <c r="Q17" i="19"/>
  <c r="R17" i="19" s="1"/>
  <c r="O57" i="19"/>
  <c r="AE14" i="20" s="1"/>
  <c r="Q56" i="19"/>
  <c r="Q173" i="19"/>
  <c r="BL7" i="20" s="1"/>
  <c r="O174" i="19"/>
  <c r="O98" i="19"/>
  <c r="Q97" i="19"/>
  <c r="R97" i="19" s="1"/>
  <c r="L276" i="2"/>
  <c r="N275" i="2"/>
  <c r="O275" i="2"/>
  <c r="AH12" i="20" l="1"/>
  <c r="BM12" i="20"/>
  <c r="R56" i="19"/>
  <c r="AH13" i="20" s="1"/>
  <c r="AG13" i="20"/>
  <c r="CB8" i="20"/>
  <c r="AU6" i="20"/>
  <c r="O141" i="19"/>
  <c r="Q140" i="19"/>
  <c r="R140" i="19" s="1"/>
  <c r="R173" i="19"/>
  <c r="BM7" i="20" s="1"/>
  <c r="Q57" i="19"/>
  <c r="O58" i="19"/>
  <c r="O19" i="19"/>
  <c r="Q18" i="19"/>
  <c r="R18" i="19" s="1"/>
  <c r="O175" i="19"/>
  <c r="Q174" i="19"/>
  <c r="O99" i="19"/>
  <c r="Q98" i="19"/>
  <c r="R98" i="19" s="1"/>
  <c r="N276" i="2"/>
  <c r="O276" i="2" s="1"/>
  <c r="L277" i="2"/>
  <c r="R57" i="19" l="1"/>
  <c r="AH14" i="20" s="1"/>
  <c r="AG14" i="20"/>
  <c r="AE15" i="20"/>
  <c r="CT15" i="20"/>
  <c r="CB9" i="20"/>
  <c r="CD8" i="20"/>
  <c r="O142" i="19"/>
  <c r="Q141" i="19"/>
  <c r="R141" i="19" s="1"/>
  <c r="R174" i="19"/>
  <c r="Q19" i="19"/>
  <c r="R19" i="19" s="1"/>
  <c r="O20" i="19"/>
  <c r="O59" i="19"/>
  <c r="Q58" i="19"/>
  <c r="Q175" i="19"/>
  <c r="O176" i="19"/>
  <c r="O100" i="19"/>
  <c r="Q99" i="19"/>
  <c r="R99" i="19"/>
  <c r="L278" i="2"/>
  <c r="N277" i="2"/>
  <c r="O277" i="2" s="1"/>
  <c r="R58" i="19" l="1"/>
  <c r="AG15" i="20"/>
  <c r="CV15" i="20"/>
  <c r="AE16" i="20"/>
  <c r="DL16" i="20"/>
  <c r="CE8" i="20"/>
  <c r="CB10" i="20"/>
  <c r="CD9" i="20"/>
  <c r="R175" i="19"/>
  <c r="Q142" i="19"/>
  <c r="R142" i="19" s="1"/>
  <c r="O143" i="19"/>
  <c r="O60" i="19"/>
  <c r="Q59" i="19"/>
  <c r="R59" i="19" s="1"/>
  <c r="O21" i="19"/>
  <c r="Q20" i="19"/>
  <c r="R20" i="19" s="1"/>
  <c r="O177" i="19"/>
  <c r="Q176" i="19"/>
  <c r="O101" i="19"/>
  <c r="Q100" i="19"/>
  <c r="R100" i="19"/>
  <c r="N278" i="2"/>
  <c r="O278" i="2" s="1"/>
  <c r="L279" i="2"/>
  <c r="AH16" i="20" l="1"/>
  <c r="DO16" i="20"/>
  <c r="AG16" i="20"/>
  <c r="DN16" i="20"/>
  <c r="AE17" i="20"/>
  <c r="BJ17" i="20"/>
  <c r="AH15" i="20"/>
  <c r="CW15" i="20"/>
  <c r="CE9" i="20"/>
  <c r="CD10" i="20"/>
  <c r="AR11" i="20"/>
  <c r="R176" i="19"/>
  <c r="Q143" i="19"/>
  <c r="R143" i="19" s="1"/>
  <c r="O144" i="19"/>
  <c r="O22" i="19"/>
  <c r="Q21" i="19"/>
  <c r="R21" i="19" s="1"/>
  <c r="O61" i="19"/>
  <c r="AE18" i="20" s="1"/>
  <c r="Q60" i="19"/>
  <c r="Q177" i="19"/>
  <c r="O178" i="19"/>
  <c r="O102" i="19"/>
  <c r="Q101" i="19"/>
  <c r="R101" i="19" s="1"/>
  <c r="N279" i="2"/>
  <c r="O279" i="2" s="1"/>
  <c r="L280" i="2"/>
  <c r="R60" i="19" l="1"/>
  <c r="AG17" i="20"/>
  <c r="BL17" i="20"/>
  <c r="CE10" i="20"/>
  <c r="R177" i="19"/>
  <c r="AT11" i="20"/>
  <c r="O145" i="19"/>
  <c r="Q144" i="19"/>
  <c r="R144" i="19" s="1"/>
  <c r="AR12" i="20"/>
  <c r="Q61" i="19"/>
  <c r="O62" i="19"/>
  <c r="Q22" i="19"/>
  <c r="R22" i="19" s="1"/>
  <c r="O23" i="19"/>
  <c r="Q178" i="19"/>
  <c r="O179" i="19"/>
  <c r="Q102" i="19"/>
  <c r="R102" i="19" s="1"/>
  <c r="O103" i="19"/>
  <c r="N280" i="2"/>
  <c r="O280" i="2" s="1"/>
  <c r="L281" i="2"/>
  <c r="AE19" i="20" l="1"/>
  <c r="CT19" i="20"/>
  <c r="R61" i="19"/>
  <c r="AH18" i="20" s="1"/>
  <c r="AG18" i="20"/>
  <c r="AH17" i="20"/>
  <c r="BM17" i="20"/>
  <c r="R178" i="19"/>
  <c r="AT12" i="20"/>
  <c r="O146" i="19"/>
  <c r="Q145" i="19"/>
  <c r="R145" i="19" s="1"/>
  <c r="AR13" i="20"/>
  <c r="AU11" i="20"/>
  <c r="O24" i="19"/>
  <c r="Q23" i="19"/>
  <c r="R23" i="19" s="1"/>
  <c r="O63" i="19"/>
  <c r="Q62" i="19"/>
  <c r="Q179" i="19"/>
  <c r="O180" i="19"/>
  <c r="O104" i="19"/>
  <c r="Q103" i="19"/>
  <c r="R103" i="19" s="1"/>
  <c r="L282" i="2"/>
  <c r="N281" i="2"/>
  <c r="O281" i="2" s="1"/>
  <c r="R62" i="19" l="1"/>
  <c r="AG19" i="20"/>
  <c r="CV19" i="20"/>
  <c r="AE20" i="20"/>
  <c r="CT20" i="20"/>
  <c r="CB14" i="20"/>
  <c r="Q146" i="19"/>
  <c r="R146" i="19" s="1"/>
  <c r="O147" i="19"/>
  <c r="R179" i="19"/>
  <c r="AT13" i="20"/>
  <c r="AU12" i="20"/>
  <c r="Q63" i="19"/>
  <c r="O64" i="19"/>
  <c r="Q24" i="19"/>
  <c r="R24" i="19"/>
  <c r="O25" i="19"/>
  <c r="O181" i="19"/>
  <c r="Q180" i="19"/>
  <c r="Q104" i="19"/>
  <c r="R104" i="19" s="1"/>
  <c r="O105" i="19"/>
  <c r="L283" i="2"/>
  <c r="N282" i="2"/>
  <c r="O282" i="2"/>
  <c r="AE21" i="20" l="1"/>
  <c r="AR21" i="20"/>
  <c r="R63" i="19"/>
  <c r="AG20" i="20"/>
  <c r="CV20" i="20"/>
  <c r="AH19" i="20"/>
  <c r="CW19" i="20"/>
  <c r="CD14" i="20"/>
  <c r="CB15" i="20"/>
  <c r="AU13" i="20"/>
  <c r="Q147" i="19"/>
  <c r="R147" i="19" s="1"/>
  <c r="O148" i="19"/>
  <c r="R180" i="19"/>
  <c r="Q25" i="19"/>
  <c r="R25" i="19" s="1"/>
  <c r="O26" i="19"/>
  <c r="O65" i="19"/>
  <c r="AE22" i="20" s="1"/>
  <c r="Q64" i="19"/>
  <c r="R64" i="19"/>
  <c r="O182" i="19"/>
  <c r="Q181" i="19"/>
  <c r="O106" i="19"/>
  <c r="Q105" i="19"/>
  <c r="R105" i="19" s="1"/>
  <c r="N283" i="2"/>
  <c r="L284" i="2"/>
  <c r="O283" i="2"/>
  <c r="AH20" i="20" l="1"/>
  <c r="CW20" i="20"/>
  <c r="AH21" i="20"/>
  <c r="AU21" i="20"/>
  <c r="AG21" i="20"/>
  <c r="AT21" i="20"/>
  <c r="CE14" i="20"/>
  <c r="CD15" i="20"/>
  <c r="CB16" i="20"/>
  <c r="Q148" i="19"/>
  <c r="R148" i="19" s="1"/>
  <c r="O149" i="19"/>
  <c r="R181" i="19"/>
  <c r="Q65" i="19"/>
  <c r="O66" i="19"/>
  <c r="AE23" i="20" s="1"/>
  <c r="O27" i="19"/>
  <c r="Q26" i="19"/>
  <c r="R26" i="19" s="1"/>
  <c r="O183" i="19"/>
  <c r="Q182" i="19"/>
  <c r="O107" i="19"/>
  <c r="Q106" i="19"/>
  <c r="R106" i="19" s="1"/>
  <c r="L285" i="2"/>
  <c r="N284" i="2"/>
  <c r="O284" i="2" s="1"/>
  <c r="R65" i="19" l="1"/>
  <c r="AH22" i="20" s="1"/>
  <c r="AG22" i="20"/>
  <c r="CD16" i="20"/>
  <c r="CE15" i="20"/>
  <c r="O150" i="19"/>
  <c r="Q149" i="19"/>
  <c r="R149" i="19" s="1"/>
  <c r="AR17" i="20"/>
  <c r="R182" i="19"/>
  <c r="O28" i="19"/>
  <c r="Q27" i="19"/>
  <c r="R27" i="19" s="1"/>
  <c r="O67" i="19"/>
  <c r="Q66" i="19"/>
  <c r="O184" i="19"/>
  <c r="Q183" i="19"/>
  <c r="O108" i="19"/>
  <c r="Q107" i="19"/>
  <c r="R107" i="19" s="1"/>
  <c r="L286" i="2"/>
  <c r="N285" i="2"/>
  <c r="O285" i="2" s="1"/>
  <c r="R66" i="19" l="1"/>
  <c r="AH23" i="20" s="1"/>
  <c r="AG23" i="20"/>
  <c r="AE24" i="20"/>
  <c r="AR24" i="20"/>
  <c r="CE16" i="20"/>
  <c r="CB18" i="20"/>
  <c r="R183" i="19"/>
  <c r="AT17" i="20"/>
  <c r="Q150" i="19"/>
  <c r="R150" i="19" s="1"/>
  <c r="O151" i="19"/>
  <c r="O68" i="19"/>
  <c r="AE25" i="20" s="1"/>
  <c r="Q67" i="19"/>
  <c r="Q28" i="19"/>
  <c r="R28" i="19" s="1"/>
  <c r="O29" i="19"/>
  <c r="O185" i="19"/>
  <c r="Q184" i="19"/>
  <c r="Q108" i="19"/>
  <c r="R108" i="19" s="1"/>
  <c r="O109" i="19"/>
  <c r="L287" i="2"/>
  <c r="N286" i="2"/>
  <c r="O286" i="2" s="1"/>
  <c r="R67" i="19" l="1"/>
  <c r="AG24" i="20"/>
  <c r="AT24" i="20"/>
  <c r="CD18" i="20"/>
  <c r="CB19" i="20"/>
  <c r="R184" i="19"/>
  <c r="Q151" i="19"/>
  <c r="R151" i="19" s="1"/>
  <c r="O152" i="19"/>
  <c r="AU17" i="20"/>
  <c r="Q29" i="19"/>
  <c r="R29" i="19" s="1"/>
  <c r="O30" i="19"/>
  <c r="O69" i="19"/>
  <c r="AE26" i="20" s="1"/>
  <c r="Q68" i="19"/>
  <c r="Q185" i="19"/>
  <c r="O186" i="19"/>
  <c r="O110" i="19"/>
  <c r="Q109" i="19"/>
  <c r="R109" i="19" s="1"/>
  <c r="N287" i="2"/>
  <c r="O287" i="2"/>
  <c r="L288" i="2"/>
  <c r="R68" i="19" l="1"/>
  <c r="AH25" i="20" s="1"/>
  <c r="AG25" i="20"/>
  <c r="AH24" i="20"/>
  <c r="AU24" i="20"/>
  <c r="CD19" i="20"/>
  <c r="CB20" i="20"/>
  <c r="CE18" i="20"/>
  <c r="R185" i="19"/>
  <c r="Q152" i="19"/>
  <c r="R152" i="19" s="1"/>
  <c r="O153" i="19"/>
  <c r="Q69" i="19"/>
  <c r="O70" i="19"/>
  <c r="AE27" i="20" s="1"/>
  <c r="Q30" i="19"/>
  <c r="R30" i="19" s="1"/>
  <c r="O31" i="19"/>
  <c r="Q186" i="19"/>
  <c r="O187" i="19"/>
  <c r="Q110" i="19"/>
  <c r="R110" i="19" s="1"/>
  <c r="O111" i="19"/>
  <c r="L289" i="2"/>
  <c r="N288" i="2"/>
  <c r="O288" i="2" s="1"/>
  <c r="R69" i="19" l="1"/>
  <c r="AH26" i="20" s="1"/>
  <c r="AG26" i="20"/>
  <c r="CB21" i="20"/>
  <c r="CE19" i="20"/>
  <c r="CD20" i="20"/>
  <c r="Q153" i="19"/>
  <c r="R153" i="19" s="1"/>
  <c r="O154" i="19"/>
  <c r="R186" i="19"/>
  <c r="Q31" i="19"/>
  <c r="R31" i="19" s="1"/>
  <c r="O32" i="19"/>
  <c r="Q70" i="19"/>
  <c r="O71" i="19"/>
  <c r="Q187" i="19"/>
  <c r="O188" i="19"/>
  <c r="Q111" i="19"/>
  <c r="R111" i="19" s="1"/>
  <c r="O112" i="19"/>
  <c r="L290" i="2"/>
  <c r="N289" i="2"/>
  <c r="O289" i="2"/>
  <c r="AE28" i="20" l="1"/>
  <c r="AR28" i="20"/>
  <c r="R70" i="19"/>
  <c r="AH27" i="20" s="1"/>
  <c r="AG27" i="20"/>
  <c r="CD21" i="20"/>
  <c r="CE20" i="20"/>
  <c r="AR22" i="20"/>
  <c r="R187" i="19"/>
  <c r="Q154" i="19"/>
  <c r="R154" i="19" s="1"/>
  <c r="O155" i="19"/>
  <c r="O72" i="19"/>
  <c r="Q71" i="19"/>
  <c r="Q32" i="19"/>
  <c r="R32" i="19"/>
  <c r="O33" i="19"/>
  <c r="Q188" i="19"/>
  <c r="O189" i="19"/>
  <c r="O113" i="19"/>
  <c r="Q112" i="19"/>
  <c r="R112" i="19" s="1"/>
  <c r="N290" i="2"/>
  <c r="L291" i="2"/>
  <c r="O290" i="2"/>
  <c r="AE29" i="20" l="1"/>
  <c r="CB29" i="20"/>
  <c r="R71" i="19"/>
  <c r="AG28" i="20"/>
  <c r="AT28" i="20"/>
  <c r="CE21" i="20"/>
  <c r="Q155" i="19"/>
  <c r="R155" i="19" s="1"/>
  <c r="O156" i="19"/>
  <c r="AR23" i="20"/>
  <c r="R188" i="19"/>
  <c r="AT22" i="20"/>
  <c r="Q33" i="19"/>
  <c r="R33" i="19" s="1"/>
  <c r="O34" i="19"/>
  <c r="Q72" i="19"/>
  <c r="O73" i="19"/>
  <c r="O190" i="19"/>
  <c r="BJ24" i="20" s="1"/>
  <c r="Q189" i="19"/>
  <c r="O114" i="19"/>
  <c r="Q113" i="19"/>
  <c r="R113" i="19"/>
  <c r="N291" i="2"/>
  <c r="L292" i="2"/>
  <c r="O291" i="2"/>
  <c r="AE30" i="20" l="1"/>
  <c r="CT30" i="20"/>
  <c r="R72" i="19"/>
  <c r="AG29" i="20"/>
  <c r="CD29" i="20"/>
  <c r="AH28" i="20"/>
  <c r="AU28" i="20"/>
  <c r="AU22" i="20"/>
  <c r="O157" i="19"/>
  <c r="Q156" i="19"/>
  <c r="R156" i="19" s="1"/>
  <c r="R189" i="19"/>
  <c r="AT23" i="20"/>
  <c r="O74" i="19"/>
  <c r="Q73" i="19"/>
  <c r="O35" i="19"/>
  <c r="Q34" i="19"/>
  <c r="R34" i="19" s="1"/>
  <c r="O191" i="19"/>
  <c r="BJ25" i="20" s="1"/>
  <c r="Q190" i="19"/>
  <c r="BL24" i="20" s="1"/>
  <c r="O115" i="19"/>
  <c r="Q114" i="19"/>
  <c r="R114" i="19"/>
  <c r="N292" i="2"/>
  <c r="O292" i="2" s="1"/>
  <c r="L293" i="2"/>
  <c r="R73" i="19" l="1"/>
  <c r="AG30" i="20"/>
  <c r="CV30" i="20"/>
  <c r="AE31" i="20"/>
  <c r="DL31" i="20"/>
  <c r="AH29" i="20"/>
  <c r="CE29" i="20"/>
  <c r="O158" i="19"/>
  <c r="Q157" i="19"/>
  <c r="R157" i="19" s="1"/>
  <c r="R190" i="19"/>
  <c r="BM24" i="20" s="1"/>
  <c r="AU23" i="20"/>
  <c r="Q35" i="19"/>
  <c r="R35" i="19" s="1"/>
  <c r="O36" i="19"/>
  <c r="O75" i="19"/>
  <c r="Q74" i="19"/>
  <c r="O192" i="19"/>
  <c r="BJ26" i="20" s="1"/>
  <c r="Q191" i="19"/>
  <c r="BL25" i="20" s="1"/>
  <c r="Q115" i="19"/>
  <c r="R115" i="19"/>
  <c r="O116" i="19"/>
  <c r="L294" i="2"/>
  <c r="N293" i="2"/>
  <c r="O293" i="2" s="1"/>
  <c r="AE32" i="20" l="1"/>
  <c r="CT32" i="20"/>
  <c r="R74" i="19"/>
  <c r="AG31" i="20"/>
  <c r="DN31" i="20"/>
  <c r="AH30" i="20"/>
  <c r="CW30" i="20"/>
  <c r="R191" i="19"/>
  <c r="BM25" i="20" s="1"/>
  <c r="O159" i="19"/>
  <c r="Q158" i="19"/>
  <c r="R158" i="19" s="1"/>
  <c r="O76" i="19"/>
  <c r="Q75" i="19"/>
  <c r="Q36" i="19"/>
  <c r="R36" i="19" s="1"/>
  <c r="O37" i="19"/>
  <c r="O193" i="19"/>
  <c r="BJ27" i="20" s="1"/>
  <c r="Q192" i="19"/>
  <c r="BL26" i="20" s="1"/>
  <c r="O117" i="19"/>
  <c r="Q116" i="19"/>
  <c r="R116" i="19" s="1"/>
  <c r="N294" i="2"/>
  <c r="O294" i="2"/>
  <c r="L295" i="2"/>
  <c r="R75" i="19" l="1"/>
  <c r="AG32" i="20"/>
  <c r="CV32" i="20"/>
  <c r="AE33" i="20"/>
  <c r="AR33" i="20"/>
  <c r="AH31" i="20"/>
  <c r="DO31" i="20"/>
  <c r="R192" i="19"/>
  <c r="BM26" i="20" s="1"/>
  <c r="O160" i="19"/>
  <c r="Q159" i="19"/>
  <c r="R159" i="19" s="1"/>
  <c r="O38" i="19"/>
  <c r="Q37" i="19"/>
  <c r="R37" i="19" s="1"/>
  <c r="O77" i="19"/>
  <c r="Q76" i="19"/>
  <c r="O194" i="19"/>
  <c r="BJ28" i="20" s="1"/>
  <c r="Q193" i="19"/>
  <c r="BL27" i="20" s="1"/>
  <c r="Q117" i="19"/>
  <c r="R117" i="19" s="1"/>
  <c r="O118" i="19"/>
  <c r="N295" i="2"/>
  <c r="L296" i="2"/>
  <c r="O295" i="2"/>
  <c r="R76" i="19" l="1"/>
  <c r="AG33" i="20"/>
  <c r="AT33" i="20"/>
  <c r="AE34" i="20"/>
  <c r="BJ34" i="20"/>
  <c r="AH32" i="20"/>
  <c r="CW32" i="20"/>
  <c r="R193" i="19"/>
  <c r="BM27" i="20" s="1"/>
  <c r="O161" i="19"/>
  <c r="Q160" i="19"/>
  <c r="R160" i="19" s="1"/>
  <c r="O39" i="19"/>
  <c r="Q38" i="19"/>
  <c r="R38" i="19" s="1"/>
  <c r="Q77" i="19"/>
  <c r="O78" i="19"/>
  <c r="Q194" i="19"/>
  <c r="BL28" i="20" s="1"/>
  <c r="O195" i="19"/>
  <c r="Q118" i="19"/>
  <c r="R118" i="19" s="1"/>
  <c r="O119" i="19"/>
  <c r="N296" i="2"/>
  <c r="O296" i="2" s="1"/>
  <c r="L297" i="2"/>
  <c r="AE35" i="20" l="1"/>
  <c r="AR35" i="20"/>
  <c r="R77" i="19"/>
  <c r="AG34" i="20"/>
  <c r="BL34" i="20"/>
  <c r="AH33" i="20"/>
  <c r="AU33" i="20"/>
  <c r="AR29" i="20"/>
  <c r="O162" i="19"/>
  <c r="Q161" i="19"/>
  <c r="R161" i="19" s="1"/>
  <c r="R194" i="19"/>
  <c r="BM28" i="20" s="1"/>
  <c r="O79" i="19"/>
  <c r="Q78" i="19"/>
  <c r="R78" i="19"/>
  <c r="O40" i="19"/>
  <c r="Q39" i="19"/>
  <c r="R39" i="19" s="1"/>
  <c r="Q195" i="19"/>
  <c r="O196" i="19"/>
  <c r="BJ30" i="20" s="1"/>
  <c r="O120" i="19"/>
  <c r="Q119" i="19"/>
  <c r="R119" i="19" s="1"/>
  <c r="L298" i="2"/>
  <c r="N297" i="2"/>
  <c r="O297" i="2" s="1"/>
  <c r="AH35" i="20" l="1"/>
  <c r="AU35" i="20"/>
  <c r="AE36" i="20"/>
  <c r="BJ36" i="20"/>
  <c r="AH34" i="20"/>
  <c r="BM34" i="20"/>
  <c r="AG35" i="20"/>
  <c r="AT35" i="20"/>
  <c r="R195" i="19"/>
  <c r="AT29" i="20"/>
  <c r="O163" i="19"/>
  <c r="Q162" i="19"/>
  <c r="R162" i="19" s="1"/>
  <c r="O80" i="19"/>
  <c r="Q79" i="19"/>
  <c r="Q40" i="19"/>
  <c r="R40" i="19" s="1"/>
  <c r="O41" i="19"/>
  <c r="Q196" i="19"/>
  <c r="BL30" i="20" s="1"/>
  <c r="O197" i="19"/>
  <c r="BJ31" i="20" s="1"/>
  <c r="Q120" i="19"/>
  <c r="R120" i="19" s="1"/>
  <c r="O121" i="19"/>
  <c r="N298" i="2"/>
  <c r="L299" i="2"/>
  <c r="O298" i="2"/>
  <c r="R79" i="19" l="1"/>
  <c r="AG36" i="20"/>
  <c r="BL36" i="20"/>
  <c r="AE37" i="20"/>
  <c r="AR37" i="20"/>
  <c r="R196" i="19"/>
  <c r="BM30" i="20" s="1"/>
  <c r="O164" i="19"/>
  <c r="Q163" i="19"/>
  <c r="R163" i="19" s="1"/>
  <c r="AU29" i="20"/>
  <c r="O42" i="19"/>
  <c r="Q41" i="19"/>
  <c r="R41" i="19" s="1"/>
  <c r="Q80" i="19"/>
  <c r="O81" i="19"/>
  <c r="AE38" i="20" s="1"/>
  <c r="Q197" i="19"/>
  <c r="BL31" i="20" s="1"/>
  <c r="O198" i="19"/>
  <c r="BJ32" i="20" s="1"/>
  <c r="O122" i="19"/>
  <c r="Q121" i="19"/>
  <c r="R121" i="19" s="1"/>
  <c r="N299" i="2"/>
  <c r="O299" i="2"/>
  <c r="L300" i="2"/>
  <c r="R80" i="19" l="1"/>
  <c r="AG37" i="20"/>
  <c r="AT37" i="20"/>
  <c r="AH36" i="20"/>
  <c r="BM36" i="20"/>
  <c r="O165" i="19"/>
  <c r="Q164" i="19"/>
  <c r="R164" i="19" s="1"/>
  <c r="R197" i="19"/>
  <c r="BM31" i="20" s="1"/>
  <c r="O43" i="19"/>
  <c r="Q42" i="19"/>
  <c r="R42" i="19" s="1"/>
  <c r="O82" i="19"/>
  <c r="Q81" i="19"/>
  <c r="O199" i="19"/>
  <c r="BJ33" i="20" s="1"/>
  <c r="Q198" i="19"/>
  <c r="BL32" i="20" s="1"/>
  <c r="O123" i="19"/>
  <c r="Q122" i="19"/>
  <c r="R122" i="19" s="1"/>
  <c r="N300" i="2"/>
  <c r="O300" i="2"/>
  <c r="R81" i="19" l="1"/>
  <c r="AH38" i="20" s="1"/>
  <c r="AG38" i="20"/>
  <c r="AE39" i="20"/>
  <c r="BJ39" i="20"/>
  <c r="AH37" i="20"/>
  <c r="AU37" i="20"/>
  <c r="R198" i="19"/>
  <c r="BM32" i="20" s="1"/>
  <c r="Q165" i="19"/>
  <c r="R165" i="19" s="1"/>
  <c r="O166" i="19"/>
  <c r="O44" i="19"/>
  <c r="Q43" i="19"/>
  <c r="R43" i="19" s="1"/>
  <c r="O83" i="19"/>
  <c r="AE40" i="20" s="1"/>
  <c r="Q82" i="19"/>
  <c r="R82" i="19"/>
  <c r="O200" i="19"/>
  <c r="Q199" i="19"/>
  <c r="BL33" i="20" s="1"/>
  <c r="O124" i="19"/>
  <c r="Q123" i="19"/>
  <c r="R123" i="19"/>
  <c r="AH39" i="20" l="1"/>
  <c r="BM39" i="20"/>
  <c r="AG39" i="20"/>
  <c r="BL39" i="20"/>
  <c r="CB34" i="20"/>
  <c r="R199" i="19"/>
  <c r="BM33" i="20" s="1"/>
  <c r="O167" i="19"/>
  <c r="Q166" i="19"/>
  <c r="R166" i="19" s="1"/>
  <c r="O84" i="19"/>
  <c r="Q83" i="19"/>
  <c r="Q44" i="19"/>
  <c r="R44" i="19" s="1"/>
  <c r="O45" i="19"/>
  <c r="Q45" i="19" s="1"/>
  <c r="R45" i="19" s="1"/>
  <c r="O201" i="19"/>
  <c r="Q200" i="19"/>
  <c r="R200" i="19" s="1"/>
  <c r="O125" i="19"/>
  <c r="Q124" i="19"/>
  <c r="R124" i="19"/>
  <c r="R83" i="19" l="1"/>
  <c r="AH40" i="20" s="1"/>
  <c r="AG40" i="20"/>
  <c r="AE41" i="20"/>
  <c r="BJ41" i="20"/>
  <c r="CE34" i="20"/>
  <c r="CD34" i="20"/>
  <c r="CB35" i="20"/>
  <c r="Q167" i="19"/>
  <c r="R167" i="19" s="1"/>
  <c r="O168" i="19"/>
  <c r="Q168" i="19" s="1"/>
  <c r="R168" i="19" s="1"/>
  <c r="O85" i="19"/>
  <c r="AE42" i="20" s="1"/>
  <c r="Q84" i="19"/>
  <c r="R84" i="19"/>
  <c r="O202" i="19"/>
  <c r="Q201" i="19"/>
  <c r="Q125" i="19"/>
  <c r="R125" i="19" s="1"/>
  <c r="O126" i="19"/>
  <c r="AH41" i="20" l="1"/>
  <c r="BM41" i="20"/>
  <c r="AG41" i="20"/>
  <c r="BL41" i="20"/>
  <c r="CB36" i="20"/>
  <c r="CD35" i="20"/>
  <c r="R201" i="19"/>
  <c r="O86" i="19"/>
  <c r="Q85" i="19"/>
  <c r="Q202" i="19"/>
  <c r="O203" i="19"/>
  <c r="BJ37" i="20" s="1"/>
  <c r="O127" i="19"/>
  <c r="Q126" i="19"/>
  <c r="R126" i="19" s="1"/>
  <c r="R85" i="19" l="1"/>
  <c r="AH42" i="20" s="1"/>
  <c r="AG42" i="20"/>
  <c r="Q86" i="19"/>
  <c r="AE43" i="20"/>
  <c r="CD36" i="20"/>
  <c r="CE35" i="20"/>
  <c r="R202" i="19"/>
  <c r="Q203" i="19"/>
  <c r="BL37" i="20" s="1"/>
  <c r="O204" i="19"/>
  <c r="Q127" i="19"/>
  <c r="R127" i="19" s="1"/>
  <c r="R86" i="19" l="1"/>
  <c r="AH43" i="20" s="1"/>
  <c r="AG43" i="20"/>
  <c r="CE36" i="20"/>
  <c r="R203" i="19"/>
  <c r="BM37" i="20" s="1"/>
  <c r="AR38" i="20"/>
  <c r="Q204" i="19"/>
  <c r="O205" i="19"/>
  <c r="AR39" i="20" l="1"/>
  <c r="R204" i="19"/>
  <c r="AT38" i="20"/>
  <c r="Q205" i="19"/>
  <c r="O206" i="19"/>
  <c r="AU38" i="20" l="1"/>
  <c r="AR40" i="20"/>
  <c r="R205" i="19"/>
  <c r="AT39" i="20"/>
  <c r="O207" i="19"/>
  <c r="Q206" i="19"/>
  <c r="R206" i="19" l="1"/>
  <c r="AT40" i="20"/>
  <c r="AR41" i="20"/>
  <c r="AU39" i="20"/>
  <c r="O208" i="19"/>
  <c r="Q207" i="19"/>
  <c r="AR42" i="20" l="1"/>
  <c r="R207" i="19"/>
  <c r="AT41" i="20"/>
  <c r="AU40" i="20"/>
  <c r="O209" i="19"/>
  <c r="Q208" i="19"/>
  <c r="R208" i="19" l="1"/>
  <c r="AT42" i="20"/>
  <c r="AU41" i="20"/>
  <c r="AR43" i="20"/>
  <c r="Q209" i="19"/>
  <c r="R209" i="19" l="1"/>
  <c r="AT43" i="20"/>
  <c r="AU42" i="20"/>
  <c r="AU43" i="20" l="1"/>
</calcChain>
</file>

<file path=xl/comments1.xml><?xml version="1.0" encoding="utf-8"?>
<comments xmlns="http://schemas.openxmlformats.org/spreadsheetml/2006/main">
  <authors>
    <author>Felippe Medeiros</author>
  </authors>
  <commentList>
    <comment ref="AS4" authorId="0" shapeId="0">
      <text>
        <r>
          <rPr>
            <b/>
            <sz val="9"/>
            <color indexed="81"/>
            <rFont val="Segoe UI"/>
            <family val="2"/>
          </rPr>
          <t>Felippe Medeiros:</t>
        </r>
        <r>
          <rPr>
            <sz val="9"/>
            <color indexed="81"/>
            <rFont val="Segoe UI"/>
            <family val="2"/>
          </rPr>
          <t xml:space="preserve">
Write a reason for making a mistake - figure out exactly what it is! 
</t>
        </r>
      </text>
    </comment>
  </commentList>
</comments>
</file>

<file path=xl/comments2.xml><?xml version="1.0" encoding="utf-8"?>
<comments xmlns="http://schemas.openxmlformats.org/spreadsheetml/2006/main">
  <authors>
    <author>Felippe Medeiros</author>
  </authors>
  <commentList>
    <comment ref="AS4" authorId="0" shapeId="0">
      <text>
        <r>
          <rPr>
            <b/>
            <sz val="9"/>
            <color indexed="81"/>
            <rFont val="Segoe UI"/>
            <family val="2"/>
          </rPr>
          <t>Felippe Medeiros:</t>
        </r>
        <r>
          <rPr>
            <sz val="9"/>
            <color indexed="81"/>
            <rFont val="Segoe UI"/>
            <family val="2"/>
          </rPr>
          <t xml:space="preserve">
Write a reason for making a mistake - figure out exactly what it is! 
</t>
        </r>
      </text>
    </comment>
  </commentList>
</comments>
</file>

<file path=xl/comments3.xml><?xml version="1.0" encoding="utf-8"?>
<comments xmlns="http://schemas.openxmlformats.org/spreadsheetml/2006/main">
  <authors>
    <author>Felippe Medeiros</author>
  </authors>
  <commentList>
    <comment ref="A50" authorId="0" shapeId="0">
      <text>
        <r>
          <rPr>
            <b/>
            <sz val="9"/>
            <color indexed="81"/>
            <rFont val="Segoe UI"/>
            <family val="2"/>
          </rPr>
          <t>Felippe Medeiros:</t>
        </r>
        <r>
          <rPr>
            <sz val="9"/>
            <color indexed="81"/>
            <rFont val="Segoe UI"/>
            <family val="2"/>
          </rPr>
          <t xml:space="preserve">
Resgister your exam here</t>
        </r>
      </text>
    </comment>
  </commentList>
</comments>
</file>

<file path=xl/sharedStrings.xml><?xml version="1.0" encoding="utf-8"?>
<sst xmlns="http://schemas.openxmlformats.org/spreadsheetml/2006/main" count="5422" uniqueCount="461">
  <si>
    <t>Right</t>
  </si>
  <si>
    <t>Perfect Timing</t>
  </si>
  <si>
    <t>Warning Track</t>
  </si>
  <si>
    <t>Too Fast</t>
  </si>
  <si>
    <t>Way Too Slow</t>
  </si>
  <si>
    <t>Shortest Time</t>
  </si>
  <si>
    <t>Longest Time</t>
  </si>
  <si>
    <t>Average Time</t>
  </si>
  <si>
    <t>500 - 600</t>
  </si>
  <si>
    <t>600 - 700</t>
  </si>
  <si>
    <t>700 - 800</t>
  </si>
  <si>
    <t>Wrong</t>
  </si>
  <si>
    <t>Unsuitable Timing</t>
  </si>
  <si>
    <t>Payoff</t>
  </si>
  <si>
    <t>Number_Properties</t>
  </si>
  <si>
    <t>Divisibility___Primes</t>
  </si>
  <si>
    <t>Primes</t>
  </si>
  <si>
    <t>Divisibility</t>
  </si>
  <si>
    <t>GCF &amp; LCM</t>
  </si>
  <si>
    <t>Remainders</t>
  </si>
  <si>
    <t>Calculations with Primes/Factors/Multiples</t>
  </si>
  <si>
    <t>Countig Primes/Factors/Multiples</t>
  </si>
  <si>
    <t>Odds___Evens</t>
  </si>
  <si>
    <t>Testing O&amp;E</t>
  </si>
  <si>
    <t>Algebra to O&amp;E</t>
  </si>
  <si>
    <t>Positives___Negatives</t>
  </si>
  <si>
    <t>Testing P&amp;N</t>
  </si>
  <si>
    <t>Absolute Value</t>
  </si>
  <si>
    <t>Disguised P&amp;E</t>
  </si>
  <si>
    <t>Exponents_Roots</t>
  </si>
  <si>
    <t>Calculation</t>
  </si>
  <si>
    <t>Testing</t>
  </si>
  <si>
    <t>Probability</t>
  </si>
  <si>
    <t>Groups with repetition</t>
  </si>
  <si>
    <t>Groups without repetition</t>
  </si>
  <si>
    <t>Multilple Groups</t>
  </si>
  <si>
    <t>Groups with Constraints</t>
  </si>
  <si>
    <t>Domino Effect</t>
  </si>
  <si>
    <t>Probability Tree</t>
  </si>
  <si>
    <t>Disguised Combinatorics</t>
  </si>
  <si>
    <t>Fractions__Decimals____Percents</t>
  </si>
  <si>
    <t>Digits___Decimals</t>
  </si>
  <si>
    <t>Digits</t>
  </si>
  <si>
    <t>Decimals</t>
  </si>
  <si>
    <t>Place Value</t>
  </si>
  <si>
    <t>Rounding</t>
  </si>
  <si>
    <t>Adding Zeroes</t>
  </si>
  <si>
    <t>Power of 10</t>
  </si>
  <si>
    <t>Decimal Operations</t>
  </si>
  <si>
    <t>Fractions</t>
  </si>
  <si>
    <t>Comparison</t>
  </si>
  <si>
    <t>Simplificafion</t>
  </si>
  <si>
    <t>Calculation and Convertion</t>
  </si>
  <si>
    <t>Percents</t>
  </si>
  <si>
    <t>Increase and Decrease</t>
  </si>
  <si>
    <t>Change and Original</t>
  </si>
  <si>
    <t>Successive Percents</t>
  </si>
  <si>
    <t>Interest Formula</t>
  </si>
  <si>
    <t>Ratios</t>
  </si>
  <si>
    <t>Proportions</t>
  </si>
  <si>
    <t>unknown Multiplier</t>
  </si>
  <si>
    <t>Multiple Ratios</t>
  </si>
  <si>
    <t>Concrete &amp; Relative Values</t>
  </si>
  <si>
    <t>FDPs</t>
  </si>
  <si>
    <t>General Convertion</t>
  </si>
  <si>
    <t>Benchmark Values</t>
  </si>
  <si>
    <t>Heavy Calculations</t>
  </si>
  <si>
    <t>Special_Problems</t>
  </si>
  <si>
    <t>Terminating Decimals</t>
  </si>
  <si>
    <t>Last Digit</t>
  </si>
  <si>
    <t>Unknown Digit</t>
  </si>
  <si>
    <t>Formulas on Decimals</t>
  </si>
  <si>
    <t>Chemical Mixtures</t>
  </si>
  <si>
    <t>Percents and Weighted Averages</t>
  </si>
  <si>
    <t>Estimating Decimal Equivalents</t>
  </si>
  <si>
    <t>Word_Problems</t>
  </si>
  <si>
    <t>Algebraic_Translations</t>
  </si>
  <si>
    <t>Additive Relationship</t>
  </si>
  <si>
    <t>Multiplicative Relationship</t>
  </si>
  <si>
    <t>Unit Conversion</t>
  </si>
  <si>
    <t>Integer Constraint</t>
  </si>
  <si>
    <t>Algeabraic Solution</t>
  </si>
  <si>
    <t>Backsolving</t>
  </si>
  <si>
    <t>Rates___Work</t>
  </si>
  <si>
    <t>Motion Problem - Basics</t>
  </si>
  <si>
    <t>Motion Problem - Multiple Rates</t>
  </si>
  <si>
    <t>Motion Problem - Relative Rates</t>
  </si>
  <si>
    <t>Motion Problem - Average Rate</t>
  </si>
  <si>
    <t>Work Problem - Basics</t>
  </si>
  <si>
    <t>Work Problem - Multiple Rates</t>
  </si>
  <si>
    <t>Population Problems</t>
  </si>
  <si>
    <t>Statistics</t>
  </si>
  <si>
    <t>Averages &amp; Formulas</t>
  </si>
  <si>
    <t>Weighted Averages</t>
  </si>
  <si>
    <t>Median</t>
  </si>
  <si>
    <t>Standard Deviation</t>
  </si>
  <si>
    <t>Ranges</t>
  </si>
  <si>
    <t>Consecutive_Integers</t>
  </si>
  <si>
    <t>Sets - Consecutive Integers</t>
  </si>
  <si>
    <t>Sets - Consecutive Multiples</t>
  </si>
  <si>
    <t>Sets - Evenly Spaced Sets</t>
  </si>
  <si>
    <t>Counting &amp; Summing</t>
  </si>
  <si>
    <t>Calculations with Consecutive Integers</t>
  </si>
  <si>
    <t>Overlapping_Sets</t>
  </si>
  <si>
    <t>Double-Set Matrix - Basics</t>
  </si>
  <si>
    <t>Double-Set Matrix - Sets and Percents</t>
  </si>
  <si>
    <t>Double-Set Matrix - Algebraic</t>
  </si>
  <si>
    <t>Double-Set Matrix - 2 sets, 3 choices</t>
  </si>
  <si>
    <t>Venn Diagrams</t>
  </si>
  <si>
    <t>Extra_Problem_Types</t>
  </si>
  <si>
    <t>Optimization</t>
  </si>
  <si>
    <t>Grouping</t>
  </si>
  <si>
    <t>Scheduling</t>
  </si>
  <si>
    <t>Computation</t>
  </si>
  <si>
    <t>Graphing</t>
  </si>
  <si>
    <t>Geometry</t>
  </si>
  <si>
    <t>Polygons</t>
  </si>
  <si>
    <t>Interior Angles</t>
  </si>
  <si>
    <t>Perimeter and Area</t>
  </si>
  <si>
    <t>3D Surface and Volume</t>
  </si>
  <si>
    <t>Shapes in Shapes</t>
  </si>
  <si>
    <t>Triangles___Diagonals</t>
  </si>
  <si>
    <t>Angles</t>
  </si>
  <si>
    <t>Triangle Properties</t>
  </si>
  <si>
    <t>Types of Triangles Knowledge</t>
  </si>
  <si>
    <t>Similarities</t>
  </si>
  <si>
    <t>Unspecified</t>
  </si>
  <si>
    <t>Circles___Cylinders</t>
  </si>
  <si>
    <t>Radius, Diameter, Circumference, and Area</t>
  </si>
  <si>
    <t>Revolution</t>
  </si>
  <si>
    <t>Sector &amp; Arc</t>
  </si>
  <si>
    <t>Inscribed Angles ands Triangles</t>
  </si>
  <si>
    <t>Cylinders</t>
  </si>
  <si>
    <t>Lines___Angles</t>
  </si>
  <si>
    <t>Exterior Angles</t>
  </si>
  <si>
    <t>Intersecting Lines</t>
  </si>
  <si>
    <t>Parallel Lines</t>
  </si>
  <si>
    <t>Algebraic Relationship</t>
  </si>
  <si>
    <t>Coordinate_Plane</t>
  </si>
  <si>
    <t>Types of Slopes</t>
  </si>
  <si>
    <t>Slope-Intercept Equation</t>
  </si>
  <si>
    <t>Equation Finding</t>
  </si>
  <si>
    <t>Quadrants</t>
  </si>
  <si>
    <t>Distance between points</t>
  </si>
  <si>
    <t>Function in Graphs</t>
  </si>
  <si>
    <t>Sectors, Bisectors and Intersections</t>
  </si>
  <si>
    <t>Algebra</t>
  </si>
  <si>
    <t>Linear_Equations</t>
  </si>
  <si>
    <t>One Variable</t>
  </si>
  <si>
    <t>Two Variables</t>
  </si>
  <si>
    <t>Three Variables</t>
  </si>
  <si>
    <t>Absolute Equation</t>
  </si>
  <si>
    <t>Integer Constraints</t>
  </si>
  <si>
    <t>Exponents___Roots</t>
  </si>
  <si>
    <t>0 and 1 base</t>
  </si>
  <si>
    <t>Fractional Base</t>
  </si>
  <si>
    <t>Compound Base</t>
  </si>
  <si>
    <t>Negative Base</t>
  </si>
  <si>
    <t>Calculation with Bases</t>
  </si>
  <si>
    <t>Factoring</t>
  </si>
  <si>
    <t>Absolute</t>
  </si>
  <si>
    <t>Imperfect and Perfect Sqrt</t>
  </si>
  <si>
    <t>Quadratic_Equations</t>
  </si>
  <si>
    <t>One-Solution</t>
  </si>
  <si>
    <t>Zero-Solution</t>
  </si>
  <si>
    <t>Undefined Solution</t>
  </si>
  <si>
    <t>Special Products</t>
  </si>
  <si>
    <t>Baskhara application</t>
  </si>
  <si>
    <t>Simplification</t>
  </si>
  <si>
    <t>Special_Formulas</t>
  </si>
  <si>
    <t>Plug-in Formulas</t>
  </si>
  <si>
    <t>Strange Symbol Formulas</t>
  </si>
  <si>
    <t>Unspecified Amounts</t>
  </si>
  <si>
    <t>Sequence Formulas</t>
  </si>
  <si>
    <t>Recursive Sequences</t>
  </si>
  <si>
    <t>Sequences and Patterns</t>
  </si>
  <si>
    <t>Inequalities</t>
  </si>
  <si>
    <t>Calculation within Inequality</t>
  </si>
  <si>
    <t>Combining Ineq</t>
  </si>
  <si>
    <t>Compound Ineq</t>
  </si>
  <si>
    <t>Ineq and Absolute</t>
  </si>
  <si>
    <t>Sqrt Inequalities</t>
  </si>
  <si>
    <t>Reciprocal</t>
  </si>
  <si>
    <t>Squaring</t>
  </si>
  <si>
    <t>Functions</t>
  </si>
  <si>
    <t>Substitution in Functions</t>
  </si>
  <si>
    <t>Compound Function</t>
  </si>
  <si>
    <t>Function with Unknown Constant</t>
  </si>
  <si>
    <t>Function Graphs</t>
  </si>
  <si>
    <t>Direct Proportionality</t>
  </si>
  <si>
    <t>Inverse proportionatlity</t>
  </si>
  <si>
    <t>Linear &amp; Exponential Growth</t>
  </si>
  <si>
    <t>Properties</t>
  </si>
  <si>
    <t>Fractions, Decimals, &amp; Percents</t>
  </si>
  <si>
    <t>Word Problems</t>
  </si>
  <si>
    <t>Source</t>
  </si>
  <si>
    <t>Timing Strategy</t>
  </si>
  <si>
    <t>Level of Dificulty</t>
  </si>
  <si>
    <t>Content Area</t>
  </si>
  <si>
    <t>Nova tentativa</t>
  </si>
  <si>
    <t>Análise do Problema</t>
  </si>
  <si>
    <t>Reg</t>
  </si>
  <si>
    <t>date</t>
  </si>
  <si>
    <t>Link</t>
  </si>
  <si>
    <t>Question Number</t>
  </si>
  <si>
    <t>Right / Wrong</t>
  </si>
  <si>
    <t>Seconds</t>
  </si>
  <si>
    <t>min</t>
  </si>
  <si>
    <t>By Question</t>
  </si>
  <si>
    <t>Cum. Time</t>
  </si>
  <si>
    <t>Target Cum. Time</t>
  </si>
  <si>
    <t>Distance from Cum. Target</t>
  </si>
  <si>
    <t>Overall Timing</t>
  </si>
  <si>
    <t>Personal Feeling</t>
  </si>
  <si>
    <t>Official Assessment</t>
  </si>
  <si>
    <t xml:space="preserve">DS / PS </t>
  </si>
  <si>
    <t>1st Area</t>
  </si>
  <si>
    <t>1st Sub-area</t>
  </si>
  <si>
    <t>1st Sub-area 2</t>
  </si>
  <si>
    <t>2nd Area</t>
  </si>
  <si>
    <t>2nd Sub-area</t>
  </si>
  <si>
    <t>3rd Area</t>
  </si>
  <si>
    <t>3rd Sub-area</t>
  </si>
  <si>
    <t>Compreensão</t>
  </si>
  <si>
    <t>Avaliação</t>
  </si>
  <si>
    <t>2nd Attempt</t>
  </si>
  <si>
    <t>tempo de nova resposta</t>
  </si>
  <si>
    <t>Link para raciocinio</t>
  </si>
  <si>
    <t>3rd Attempt</t>
  </si>
  <si>
    <t>Issue</t>
  </si>
  <si>
    <t>Sentimento</t>
  </si>
  <si>
    <r>
      <t>Por que</t>
    </r>
    <r>
      <rPr>
        <b/>
        <u/>
        <sz val="12"/>
        <color rgb="FFFFFFFF"/>
        <rFont val="Arial"/>
        <family val="2"/>
      </rPr>
      <t xml:space="preserve"> eu cometi esse erro</t>
    </r>
    <r>
      <rPr>
        <b/>
        <sz val="12"/>
        <color rgb="FFFFFFFF"/>
        <rFont val="Arial"/>
        <family val="2"/>
      </rPr>
      <t>?</t>
    </r>
  </si>
  <si>
    <t>O que isso me ensinou? O que eu aprendi disso?</t>
  </si>
  <si>
    <t>O que eu preciso fazer para NUNCA MAIS cometer esse erro novamente?</t>
  </si>
  <si>
    <t>.</t>
  </si>
  <si>
    <t>Exam 6</t>
  </si>
  <si>
    <t>Easy</t>
  </si>
  <si>
    <t>P.S.</t>
  </si>
  <si>
    <t>D.S.</t>
  </si>
  <si>
    <t>Medium</t>
  </si>
  <si>
    <t>Fairly Hard</t>
  </si>
  <si>
    <t>Super Easy</t>
  </si>
  <si>
    <t>Hard</t>
  </si>
  <si>
    <t>Exam 5</t>
  </si>
  <si>
    <t>Exam 2</t>
  </si>
  <si>
    <t>Exam 3</t>
  </si>
  <si>
    <t>Manhattan 1</t>
  </si>
  <si>
    <t>Manhattan 2</t>
  </si>
  <si>
    <t>Manhattan 3</t>
  </si>
  <si>
    <t>Quant Areas</t>
  </si>
  <si>
    <t>Question</t>
  </si>
  <si>
    <t>Level</t>
  </si>
  <si>
    <t>Perfect</t>
  </si>
  <si>
    <t>Warning</t>
  </si>
  <si>
    <t>Too Slow</t>
  </si>
  <si>
    <t xml:space="preserve"> </t>
  </si>
  <si>
    <t>Individual Timing</t>
  </si>
  <si>
    <t>Types</t>
  </si>
  <si>
    <t>Min</t>
  </si>
  <si>
    <t>Max</t>
  </si>
  <si>
    <t>CATEGORY</t>
  </si>
  <si>
    <t>Status</t>
  </si>
  <si>
    <t>Forum's Assement</t>
  </si>
  <si>
    <t>Personal Assessment</t>
  </si>
  <si>
    <t>YES-NO</t>
  </si>
  <si>
    <t>Value Question</t>
  </si>
  <si>
    <t>Below 500</t>
  </si>
  <si>
    <t>300 - 500</t>
  </si>
  <si>
    <t>700 - 750</t>
  </si>
  <si>
    <t>750 - 800</t>
  </si>
  <si>
    <t>Todos</t>
  </si>
  <si>
    <t>IR</t>
  </si>
  <si>
    <t>Quant</t>
  </si>
  <si>
    <t>Problem Solving</t>
  </si>
  <si>
    <t>Data Sufficiency</t>
  </si>
  <si>
    <t>Arithmetica</t>
  </si>
  <si>
    <t>Algebra/Geometria</t>
  </si>
  <si>
    <t>Verbal</t>
  </si>
  <si>
    <t>Critical Reasoning</t>
  </si>
  <si>
    <t>Reading Compreehension</t>
  </si>
  <si>
    <t>Sentence Correction</t>
  </si>
  <si>
    <t>GERAL</t>
  </si>
  <si>
    <t>Type</t>
  </si>
  <si>
    <t>Avg Time</t>
  </si>
  <si>
    <t>Total</t>
  </si>
  <si>
    <t>Number Properties</t>
  </si>
  <si>
    <t>FDP</t>
  </si>
  <si>
    <t>WP</t>
  </si>
  <si>
    <t>QuantFocus 1</t>
  </si>
  <si>
    <t>-</t>
  </si>
  <si>
    <t>Individual Question Target</t>
  </si>
  <si>
    <t>Intervals secs</t>
  </si>
  <si>
    <t>Interval #</t>
  </si>
  <si>
    <t>crfirst</t>
  </si>
  <si>
    <t>crsecond</t>
  </si>
  <si>
    <t>crthird</t>
  </si>
  <si>
    <t>crfourth</t>
  </si>
  <si>
    <t>Reading Compreehension: 1st q</t>
  </si>
  <si>
    <t>rconefirst</t>
  </si>
  <si>
    <t>rconesecond</t>
  </si>
  <si>
    <t>rconethird</t>
  </si>
  <si>
    <t>rconefourth</t>
  </si>
  <si>
    <t>Reading Compreehension: General</t>
  </si>
  <si>
    <t>rcgfirst</t>
  </si>
  <si>
    <t>rcgsecond</t>
  </si>
  <si>
    <t>rcgthird</t>
  </si>
  <si>
    <t>rcgfourth</t>
  </si>
  <si>
    <t>Reading Compreehension: Specific</t>
  </si>
  <si>
    <t>rcsfirst</t>
  </si>
  <si>
    <t>rcssecond</t>
  </si>
  <si>
    <t>rcsthird</t>
  </si>
  <si>
    <t>rcsfourth</t>
  </si>
  <si>
    <t>Verbal_Areas</t>
  </si>
  <si>
    <t>C.R.</t>
  </si>
  <si>
    <t>S.C.</t>
  </si>
  <si>
    <t>R.C.1º</t>
  </si>
  <si>
    <t>R.C.Gn</t>
  </si>
  <si>
    <t>R.C.Sp</t>
  </si>
  <si>
    <t>Structure_Based_Family</t>
  </si>
  <si>
    <t>Describe the Role (BoldFace)</t>
  </si>
  <si>
    <t>Describe the Argument</t>
  </si>
  <si>
    <t>Assumption_Based_Family</t>
  </si>
  <si>
    <t>Assumption</t>
  </si>
  <si>
    <t>Evaluate</t>
  </si>
  <si>
    <t>Flaw</t>
  </si>
  <si>
    <t>Weaken</t>
  </si>
  <si>
    <t>Strengthen</t>
  </si>
  <si>
    <t>Evidence_Based_Family</t>
  </si>
  <si>
    <t>Inference</t>
  </si>
  <si>
    <t>Percentages &amp; Real Numbers</t>
  </si>
  <si>
    <t>Explain the Discrepancy</t>
  </si>
  <si>
    <t>Complete_the_Argument</t>
  </si>
  <si>
    <t>Negatively-Worded Claims</t>
  </si>
  <si>
    <t>Alternate Wording</t>
  </si>
  <si>
    <t>Rare</t>
  </si>
  <si>
    <t>Resolve a Problem</t>
  </si>
  <si>
    <t>Provide an Example</t>
  </si>
  <si>
    <t>Mimic</t>
  </si>
  <si>
    <t>Sentence_Structure</t>
  </si>
  <si>
    <t>Concision - Wordiness (V-A-N)</t>
  </si>
  <si>
    <t>Concision - Wordiness (that clause vs series)</t>
  </si>
  <si>
    <t>Concision - Wordiness (Adverb to Prep phrase)</t>
  </si>
  <si>
    <t>Concision - Wordiness (Adjective to adjective clause)</t>
  </si>
  <si>
    <t>Concision - Too Short - prepositional phrase</t>
  </si>
  <si>
    <t>Concision - Too Short - that/those of</t>
  </si>
  <si>
    <t>Concision - Too Short - reporting verb</t>
  </si>
  <si>
    <t>Pronouns</t>
  </si>
  <si>
    <t>Antecedent Existance</t>
  </si>
  <si>
    <t>Singular &amp; Plural</t>
  </si>
  <si>
    <t>Number</t>
  </si>
  <si>
    <t>Gender</t>
  </si>
  <si>
    <t>Proximity</t>
  </si>
  <si>
    <t>Demonstrative</t>
  </si>
  <si>
    <t>Reflexive</t>
  </si>
  <si>
    <t>Indefinite</t>
  </si>
  <si>
    <t>Such &amp; Other/Another</t>
  </si>
  <si>
    <t>One</t>
  </si>
  <si>
    <t>Do vs It</t>
  </si>
  <si>
    <t>Placeholder It</t>
  </si>
  <si>
    <t>That/When-Clause</t>
  </si>
  <si>
    <t>Verbs</t>
  </si>
  <si>
    <t>Tense - Sequence</t>
  </si>
  <si>
    <t>Tense - Usage of Past</t>
  </si>
  <si>
    <t>Mood - Subjunctive</t>
  </si>
  <si>
    <t>Mood - Hypothetical</t>
  </si>
  <si>
    <t>Mood - If...then</t>
  </si>
  <si>
    <t>Mood - Command</t>
  </si>
  <si>
    <t>Voice - Active &amp; Passive</t>
  </si>
  <si>
    <t>Helping Verbs</t>
  </si>
  <si>
    <t>Verbals</t>
  </si>
  <si>
    <t>Infinitives</t>
  </si>
  <si>
    <t>Gerunds</t>
  </si>
  <si>
    <t>Participles</t>
  </si>
  <si>
    <t>Comparisons</t>
  </si>
  <si>
    <t>Parallel Structure</t>
  </si>
  <si>
    <t>Omition Structure</t>
  </si>
  <si>
    <t>Comparative and Superlative</t>
  </si>
  <si>
    <t>Quantity</t>
  </si>
  <si>
    <t>Like and As</t>
  </si>
  <si>
    <t>Numbers</t>
  </si>
  <si>
    <t>Subject_Verb_Agreement</t>
  </si>
  <si>
    <t>Prepositional Phrase</t>
  </si>
  <si>
    <t>Subordinate Clause</t>
  </si>
  <si>
    <t>Modifiers</t>
  </si>
  <si>
    <t>Additive Phrase &amp; And</t>
  </si>
  <si>
    <t>Run-On</t>
  </si>
  <si>
    <t>Collective Nouns</t>
  </si>
  <si>
    <t>Indefinite Pronouns</t>
  </si>
  <si>
    <t>Each and Every</t>
  </si>
  <si>
    <t>Quantity &amp; Phrases</t>
  </si>
  <si>
    <t>Subject Phrases &amp; Clauses</t>
  </si>
  <si>
    <t>Parallelism</t>
  </si>
  <si>
    <t>Nouns</t>
  </si>
  <si>
    <t>Adjectives</t>
  </si>
  <si>
    <t>Prepositional Phrases</t>
  </si>
  <si>
    <t>Gerund Phrases</t>
  </si>
  <si>
    <t>Subordinate Clauses</t>
  </si>
  <si>
    <t>Overall Lists</t>
  </si>
  <si>
    <t>Built-in Parallel Structure</t>
  </si>
  <si>
    <t>Meaning</t>
  </si>
  <si>
    <t>Words Choice</t>
  </si>
  <si>
    <t>Words Placement</t>
  </si>
  <si>
    <t>Words Logic</t>
  </si>
  <si>
    <t>Redundancy</t>
  </si>
  <si>
    <t>Concision</t>
  </si>
  <si>
    <t>Adjectives and Adverbs</t>
  </si>
  <si>
    <t>Position</t>
  </si>
  <si>
    <t>Possessive</t>
  </si>
  <si>
    <t>Relative Pronouns</t>
  </si>
  <si>
    <t>(Non) Essential Modifier</t>
  </si>
  <si>
    <t>Subordinator</t>
  </si>
  <si>
    <t>Adverbs</t>
  </si>
  <si>
    <t>Preposition</t>
  </si>
  <si>
    <t>Participle vs Gerund vs Infinitive</t>
  </si>
  <si>
    <t>which vs. Ing</t>
  </si>
  <si>
    <t>Touch Rule (exception)</t>
  </si>
  <si>
    <t>Subgroups</t>
  </si>
  <si>
    <t>Relative vs Participle</t>
  </si>
  <si>
    <t>Absolute Phrase</t>
  </si>
  <si>
    <t>Idioms</t>
  </si>
  <si>
    <t>Usual</t>
  </si>
  <si>
    <t>Connecting_Punctuation</t>
  </si>
  <si>
    <t>Coordinating Conjunctions</t>
  </si>
  <si>
    <t>Correlative conjunctions</t>
  </si>
  <si>
    <t>Subordinating Conjunctions</t>
  </si>
  <si>
    <t>Comma, Collon, Semi Collon &amp; Dash</t>
  </si>
  <si>
    <t>Short_Passage___Humanities</t>
  </si>
  <si>
    <t>Purpose</t>
  </si>
  <si>
    <t>Paragraph</t>
  </si>
  <si>
    <t>Inference/Conclusion</t>
  </si>
  <si>
    <t>Strengthen the Argument</t>
  </si>
  <si>
    <t>Tone</t>
  </si>
  <si>
    <t>Passage Structure</t>
  </si>
  <si>
    <t>Main Idea</t>
  </si>
  <si>
    <t>Weaken the Argument</t>
  </si>
  <si>
    <t>Specific Detail</t>
  </si>
  <si>
    <t>Short_Passage___Science</t>
  </si>
  <si>
    <t>Short_Passage___Business</t>
  </si>
  <si>
    <t>Short_Passage___Social_Science</t>
  </si>
  <si>
    <t>Long_Passage___Humanities</t>
  </si>
  <si>
    <t>Long_Passage___Science</t>
  </si>
  <si>
    <t>Long_Passage___Business</t>
  </si>
  <si>
    <t>Long_Passage___Social_Science</t>
  </si>
  <si>
    <t>Algebra / Geometria</t>
  </si>
  <si>
    <t>Average</t>
  </si>
  <si>
    <t>Type of passage</t>
  </si>
  <si>
    <t>Reading + 1st Question</t>
  </si>
  <si>
    <t>General Question</t>
  </si>
  <si>
    <t>Specific Question</t>
  </si>
  <si>
    <t xml:space="preserve">  </t>
  </si>
  <si>
    <t>2nd Inter</t>
  </si>
  <si>
    <t>3rd Inter</t>
  </si>
  <si>
    <t>4th Inter</t>
  </si>
  <si>
    <t>RC / CR / SC</t>
  </si>
  <si>
    <t>Exam 1-17</t>
  </si>
  <si>
    <t>t</t>
  </si>
  <si>
    <t>Tipo de Questão</t>
  </si>
  <si>
    <t>coluna de ]referencia</t>
  </si>
  <si>
    <t>Reading Compreehension - Reading + 1st</t>
  </si>
  <si>
    <t>Reading Compreehension - General</t>
  </si>
  <si>
    <t>Reading Compreehension - Specific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</si>
</sst>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F400]h:mm:ss\ AM/PM"/>
    <numFmt numFmtId="165" formatCode="m:ss"/>
    <numFmt numFmtId="166" formatCode="d/m;@"/>
    <numFmt numFmtId="167" formatCode="_-* #,##0_-;\-* #,##0_-;_-* &quot;-&quot;??_-;_-@_-"/>
  </numFmts>
  <fonts count="41" x14ac:knownFonts="1">
    <font>
      <sz val="10"/>
      <color rgb="FF000000"/>
      <name val="Arial"/>
    </font>
    <font>
      <sz val="11"/>
      <color theme="1"/>
      <name val="Calibri"/>
      <family val="2"/>
      <scheme val="minor"/>
    </font>
    <font>
      <sz val="11"/>
      <color theme="1"/>
      <name val="Calibri"/>
      <family val="2"/>
      <scheme val="minor"/>
    </font>
    <font>
      <b/>
      <sz val="18"/>
      <color rgb="FFFFFFFF"/>
      <name val="Arial"/>
      <family val="2"/>
    </font>
    <font>
      <sz val="10"/>
      <name val="Arial"/>
      <family val="2"/>
    </font>
    <font>
      <b/>
      <sz val="12"/>
      <color rgb="FFFFFFFF"/>
      <name val="Arial"/>
      <family val="2"/>
    </font>
    <font>
      <b/>
      <sz val="12"/>
      <color rgb="FFF5F5F5"/>
      <name val="Arial"/>
      <family val="2"/>
    </font>
    <font>
      <b/>
      <sz val="10"/>
      <color rgb="FF434343"/>
      <name val="Arial"/>
      <family val="2"/>
    </font>
    <font>
      <sz val="10"/>
      <name val="Arial"/>
      <family val="2"/>
    </font>
    <font>
      <sz val="10"/>
      <color rgb="FF000000"/>
      <name val="Arial"/>
      <family val="2"/>
    </font>
    <font>
      <b/>
      <sz val="12"/>
      <color rgb="FFFFFFFF"/>
      <name val="Arial"/>
      <family val="2"/>
    </font>
    <font>
      <b/>
      <sz val="12"/>
      <color rgb="FFF5F5F5"/>
      <name val="Arial"/>
      <family val="2"/>
    </font>
    <font>
      <sz val="8"/>
      <name val="Arial"/>
      <family val="2"/>
    </font>
    <font>
      <u/>
      <sz val="10"/>
      <color theme="10"/>
      <name val="Arial"/>
      <family val="2"/>
    </font>
    <font>
      <sz val="9"/>
      <color indexed="81"/>
      <name val="Segoe UI"/>
      <family val="2"/>
    </font>
    <font>
      <b/>
      <sz val="9"/>
      <color indexed="81"/>
      <name val="Segoe UI"/>
      <family val="2"/>
    </font>
    <font>
      <b/>
      <u/>
      <sz val="12"/>
      <color rgb="FFFFFFFF"/>
      <name val="Arial"/>
      <family val="2"/>
    </font>
    <font>
      <sz val="8"/>
      <color rgb="FF000000"/>
      <name val="Arial"/>
      <family val="2"/>
    </font>
    <font>
      <b/>
      <sz val="8"/>
      <color rgb="FFFFFFFF"/>
      <name val="Arial"/>
      <family val="2"/>
    </font>
    <font>
      <sz val="18"/>
      <color rgb="FF000000"/>
      <name val="Arial"/>
      <family val="2"/>
    </font>
    <font>
      <b/>
      <sz val="18"/>
      <color rgb="FFFFFFFF"/>
      <name val="Arial"/>
      <family val="2"/>
    </font>
    <font>
      <u/>
      <sz val="10"/>
      <color theme="10"/>
      <name val="Arial"/>
      <family val="2"/>
    </font>
    <font>
      <u/>
      <sz val="11"/>
      <color theme="10"/>
      <name val="Calibri"/>
      <family val="2"/>
      <scheme val="minor"/>
    </font>
    <font>
      <b/>
      <sz val="26"/>
      <color rgb="FF000000"/>
      <name val="Arial"/>
      <family val="2"/>
    </font>
    <font>
      <b/>
      <sz val="10"/>
      <color rgb="FFFFFFFF"/>
      <name val="Arial"/>
      <family val="2"/>
    </font>
    <font>
      <b/>
      <sz val="10"/>
      <color rgb="FF000000"/>
      <name val="Arial"/>
      <family val="2"/>
    </font>
    <font>
      <b/>
      <sz val="10"/>
      <color rgb="FF434343"/>
      <name val="Arial"/>
      <family val="2"/>
    </font>
    <font>
      <sz val="10"/>
      <color rgb="FF000000"/>
      <name val="Arial"/>
      <family val="2"/>
    </font>
    <font>
      <b/>
      <sz val="10"/>
      <name val="Arial"/>
      <family val="2"/>
    </font>
    <font>
      <i/>
      <sz val="10"/>
      <color rgb="FF000000"/>
      <name val="Arial"/>
      <family val="2"/>
    </font>
    <font>
      <sz val="10"/>
      <color rgb="FFFF0000"/>
      <name val="Arial"/>
      <family val="2"/>
    </font>
    <font>
      <b/>
      <sz val="10"/>
      <color rgb="FFFF0000"/>
      <name val="Arial"/>
      <family val="2"/>
    </font>
    <font>
      <sz val="10"/>
      <color theme="0" tint="-4.9989318521683403E-2"/>
      <name val="Arial"/>
      <family val="2"/>
    </font>
    <font>
      <b/>
      <sz val="10"/>
      <color theme="0" tint="-4.9989318521683403E-2"/>
      <name val="Arial"/>
      <family val="2"/>
    </font>
    <font>
      <sz val="10"/>
      <color theme="0"/>
      <name val="Arial"/>
      <family val="2"/>
    </font>
    <font>
      <b/>
      <sz val="10"/>
      <color theme="0"/>
      <name val="Arial"/>
      <family val="2"/>
    </font>
    <font>
      <b/>
      <i/>
      <sz val="10"/>
      <color theme="0"/>
      <name val="Arial"/>
      <family val="2"/>
    </font>
    <font>
      <sz val="8"/>
      <color theme="0"/>
      <name val="Arial"/>
      <family val="2"/>
    </font>
    <font>
      <sz val="10"/>
      <color theme="3" tint="0.59999389629810485"/>
      <name val="Arial"/>
      <family val="2"/>
    </font>
    <font>
      <b/>
      <sz val="12"/>
      <color theme="3" tint="0.59999389629810485"/>
      <name val="Arial"/>
      <family val="2"/>
    </font>
    <font>
      <b/>
      <sz val="16"/>
      <color rgb="FF000000"/>
      <name val="Arial"/>
      <family val="2"/>
    </font>
  </fonts>
  <fills count="37">
    <fill>
      <patternFill patternType="none"/>
    </fill>
    <fill>
      <patternFill patternType="gray125"/>
    </fill>
    <fill>
      <patternFill patternType="solid">
        <fgColor rgb="FF45818E"/>
        <bgColor rgb="FF45818E"/>
      </patternFill>
    </fill>
    <fill>
      <patternFill patternType="solid">
        <fgColor rgb="FF6AA84F"/>
        <bgColor rgb="FF6AA84F"/>
      </patternFill>
    </fill>
    <fill>
      <patternFill patternType="solid">
        <fgColor theme="2" tint="-0.749992370372631"/>
        <bgColor indexed="64"/>
      </patternFill>
    </fill>
    <fill>
      <patternFill patternType="solid">
        <fgColor theme="0" tint="-4.9989318521683403E-2"/>
        <bgColor indexed="64"/>
      </patternFill>
    </fill>
    <fill>
      <patternFill patternType="solid">
        <fgColor theme="0" tint="-0.249977111117893"/>
        <bgColor rgb="FFF3F3F3"/>
      </patternFill>
    </fill>
    <fill>
      <patternFill patternType="solid">
        <fgColor theme="0" tint="-0.249977111117893"/>
        <bgColor indexed="64"/>
      </patternFill>
    </fill>
    <fill>
      <patternFill patternType="solid">
        <fgColor theme="9" tint="0.59999389629810485"/>
        <bgColor rgb="FF6AA84F"/>
      </patternFill>
    </fill>
    <fill>
      <patternFill patternType="solid">
        <fgColor theme="9" tint="0.39997558519241921"/>
        <bgColor rgb="FF6AA84F"/>
      </patternFill>
    </fill>
    <fill>
      <patternFill patternType="solid">
        <fgColor theme="9" tint="0.39997558519241921"/>
        <bgColor indexed="64"/>
      </patternFill>
    </fill>
    <fill>
      <patternFill patternType="solid">
        <fgColor theme="4" tint="-0.249977111117893"/>
        <bgColor rgb="FF6AA84F"/>
      </patternFill>
    </fill>
    <fill>
      <patternFill patternType="solid">
        <fgColor theme="3" tint="-0.249977111117893"/>
        <bgColor rgb="FF6AA84F"/>
      </patternFill>
    </fill>
    <fill>
      <patternFill patternType="solid">
        <fgColor theme="4" tint="0.39997558519241921"/>
        <bgColor indexed="64"/>
      </patternFill>
    </fill>
    <fill>
      <patternFill patternType="solid">
        <fgColor theme="3" tint="0.39997558519241921"/>
        <bgColor indexed="64"/>
      </patternFill>
    </fill>
    <fill>
      <patternFill patternType="solid">
        <fgColor theme="0" tint="-0.14999847407452621"/>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5" tint="0.39997558519241921"/>
        <bgColor indexed="64"/>
      </patternFill>
    </fill>
    <fill>
      <patternFill patternType="solid">
        <fgColor theme="0" tint="-0.14999847407452621"/>
        <bgColor rgb="FFF3F3F3"/>
      </patternFill>
    </fill>
    <fill>
      <patternFill patternType="solid">
        <fgColor theme="0" tint="-0.499984740745262"/>
        <bgColor indexed="64"/>
      </patternFill>
    </fill>
    <fill>
      <patternFill patternType="solid">
        <fgColor theme="9" tint="-0.249977111117893"/>
        <bgColor rgb="FFF3F3F3"/>
      </patternFill>
    </fill>
    <fill>
      <patternFill patternType="solid">
        <fgColor theme="9" tint="0.59999389629810485"/>
        <bgColor indexed="64"/>
      </patternFill>
    </fill>
    <fill>
      <patternFill patternType="solid">
        <fgColor theme="5" tint="0.59999389629810485"/>
        <bgColor indexed="64"/>
      </patternFill>
    </fill>
    <fill>
      <patternFill patternType="solid">
        <fgColor theme="5" tint="0.39997558519241921"/>
        <bgColor rgb="FFF3F3F3"/>
      </patternFill>
    </fill>
    <fill>
      <patternFill patternType="solid">
        <fgColor theme="4" tint="0.39997558519241921"/>
        <bgColor rgb="FFF3F3F3"/>
      </patternFill>
    </fill>
    <fill>
      <patternFill patternType="solid">
        <fgColor theme="4" tint="0.59999389629810485"/>
        <bgColor indexed="64"/>
      </patternFill>
    </fill>
    <fill>
      <patternFill patternType="solid">
        <fgColor theme="4" tint="-0.249977111117893"/>
        <bgColor rgb="FFF3F3F3"/>
      </patternFill>
    </fill>
    <fill>
      <patternFill patternType="solid">
        <fgColor theme="4" tint="-0.249977111117893"/>
        <bgColor indexed="64"/>
      </patternFill>
    </fill>
    <fill>
      <patternFill patternType="solid">
        <fgColor theme="5" tint="-0.249977111117893"/>
        <bgColor rgb="FFF3F3F3"/>
      </patternFill>
    </fill>
    <fill>
      <patternFill patternType="solid">
        <fgColor theme="0" tint="-0.34998626667073579"/>
        <bgColor rgb="FFF3F3F3"/>
      </patternFill>
    </fill>
    <fill>
      <patternFill patternType="solid">
        <fgColor theme="0" tint="-0.34998626667073579"/>
        <bgColor indexed="64"/>
      </patternFill>
    </fill>
    <fill>
      <patternFill patternType="solid">
        <fgColor theme="1" tint="0.249977111117893"/>
        <bgColor indexed="64"/>
      </patternFill>
    </fill>
    <fill>
      <patternFill patternType="solid">
        <fgColor theme="5" tint="-0.249977111117893"/>
        <bgColor indexed="64"/>
      </patternFill>
    </fill>
    <fill>
      <patternFill patternType="solid">
        <fgColor theme="6" tint="-0.249977111117893"/>
        <bgColor indexed="64"/>
      </patternFill>
    </fill>
    <fill>
      <patternFill patternType="solid">
        <fgColor theme="4" tint="-0.499984740745262"/>
        <bgColor indexed="64"/>
      </patternFill>
    </fill>
    <fill>
      <patternFill patternType="solid">
        <fgColor theme="5" tint="0.59999389629810485"/>
        <bgColor rgb="FF6AA84F"/>
      </patternFill>
    </fill>
  </fills>
  <borders count="39">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double">
        <color indexed="64"/>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thin">
        <color indexed="64"/>
      </right>
      <top style="medium">
        <color indexed="64"/>
      </top>
      <bottom style="double">
        <color indexed="64"/>
      </bottom>
      <diagonal/>
    </border>
    <border>
      <left/>
      <right/>
      <top/>
      <bottom style="double">
        <color indexed="64"/>
      </bottom>
      <diagonal/>
    </border>
    <border>
      <left style="medium">
        <color indexed="64"/>
      </left>
      <right style="medium">
        <color indexed="64"/>
      </right>
      <top/>
      <bottom style="medium">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9">
    <xf numFmtId="164" fontId="0" fillId="0" borderId="0"/>
    <xf numFmtId="164" fontId="13" fillId="0" borderId="0" applyNumberFormat="0" applyFill="0" applyBorder="0" applyAlignment="0" applyProtection="0"/>
    <xf numFmtId="164" fontId="2" fillId="0" borderId="0"/>
    <xf numFmtId="164" fontId="22" fillId="0" borderId="0" applyNumberFormat="0" applyFill="0" applyBorder="0" applyAlignment="0" applyProtection="0"/>
    <xf numFmtId="164" fontId="9" fillId="0" borderId="0"/>
    <xf numFmtId="164" fontId="21" fillId="0" borderId="0" applyNumberFormat="0" applyFill="0" applyBorder="0" applyAlignment="0" applyProtection="0"/>
    <xf numFmtId="164" fontId="1" fillId="0" borderId="0"/>
    <xf numFmtId="9" fontId="27" fillId="0" borderId="0" applyFont="0" applyFill="0" applyBorder="0" applyAlignment="0" applyProtection="0"/>
    <xf numFmtId="43" fontId="27" fillId="0" borderId="0" applyFont="0" applyFill="0" applyBorder="0" applyAlignment="0" applyProtection="0"/>
  </cellStyleXfs>
  <cellXfs count="274">
    <xf numFmtId="164" fontId="0" fillId="0" borderId="0" xfId="0" applyFont="1" applyAlignment="1">
      <alignment wrapText="1"/>
    </xf>
    <xf numFmtId="164" fontId="0" fillId="0" borderId="0" xfId="0" applyFont="1" applyAlignment="1"/>
    <xf numFmtId="164" fontId="4" fillId="0" borderId="0" xfId="0" applyFont="1" applyAlignment="1">
      <alignment horizontal="center"/>
    </xf>
    <xf numFmtId="164" fontId="4" fillId="0" borderId="0" xfId="0" applyFont="1" applyAlignment="1">
      <alignment horizontal="left"/>
    </xf>
    <xf numFmtId="164" fontId="0" fillId="0" borderId="0" xfId="0" applyFont="1" applyAlignment="1">
      <alignment horizontal="left"/>
    </xf>
    <xf numFmtId="164" fontId="9" fillId="0" borderId="0" xfId="0" applyFont="1" applyAlignment="1"/>
    <xf numFmtId="164" fontId="8" fillId="0" borderId="0" xfId="0" applyFont="1" applyAlignment="1">
      <alignment horizontal="left"/>
    </xf>
    <xf numFmtId="164" fontId="12" fillId="0" borderId="0" xfId="0" applyFont="1" applyAlignment="1">
      <alignment horizontal="left"/>
    </xf>
    <xf numFmtId="20" fontId="4" fillId="0" borderId="0" xfId="0" applyNumberFormat="1" applyFont="1" applyAlignment="1">
      <alignment horizontal="center"/>
    </xf>
    <xf numFmtId="164" fontId="0" fillId="0" borderId="0" xfId="0" applyFont="1" applyAlignment="1"/>
    <xf numFmtId="164" fontId="10" fillId="3" borderId="0" xfId="0" applyFont="1" applyFill="1" applyAlignment="1">
      <alignment horizontal="left" vertical="center" wrapText="1"/>
    </xf>
    <xf numFmtId="164" fontId="0" fillId="0" borderId="0" xfId="0" applyFont="1" applyAlignment="1"/>
    <xf numFmtId="164" fontId="17" fillId="0" borderId="0" xfId="0" applyFont="1" applyAlignment="1"/>
    <xf numFmtId="164" fontId="19" fillId="4" borderId="0" xfId="0" applyFont="1" applyFill="1" applyAlignment="1">
      <alignment wrapText="1"/>
    </xf>
    <xf numFmtId="164" fontId="3" fillId="2" borderId="0" xfId="0" applyFont="1" applyFill="1" applyAlignment="1">
      <alignment vertical="center" wrapText="1"/>
    </xf>
    <xf numFmtId="164" fontId="0" fillId="0" borderId="0" xfId="0" applyFont="1" applyAlignment="1">
      <alignment horizontal="center"/>
    </xf>
    <xf numFmtId="164" fontId="20" fillId="2" borderId="0" xfId="0" applyFont="1" applyFill="1" applyAlignment="1">
      <alignment vertical="center" wrapText="1"/>
    </xf>
    <xf numFmtId="164" fontId="9" fillId="0" borderId="0" xfId="0" applyFont="1" applyAlignment="1">
      <alignment horizontal="center"/>
    </xf>
    <xf numFmtId="164" fontId="4" fillId="0" borderId="0" xfId="0" applyFont="1" applyAlignment="1"/>
    <xf numFmtId="164" fontId="10" fillId="3" borderId="0" xfId="0" applyFont="1" applyFill="1" applyAlignment="1">
      <alignment horizontal="left" vertical="center"/>
    </xf>
    <xf numFmtId="164" fontId="0" fillId="0" borderId="0" xfId="0" applyFont="1" applyAlignment="1">
      <alignment horizontal="left" vertical="center" wrapText="1"/>
    </xf>
    <xf numFmtId="164" fontId="6" fillId="3" borderId="0" xfId="0" applyFont="1" applyFill="1" applyAlignment="1">
      <alignment horizontal="left" vertical="center" wrapText="1"/>
    </xf>
    <xf numFmtId="164" fontId="11" fillId="3" borderId="0" xfId="0" applyFont="1" applyFill="1" applyAlignment="1">
      <alignment horizontal="left" vertical="center" wrapText="1"/>
    </xf>
    <xf numFmtId="164" fontId="5" fillId="3" borderId="0" xfId="0" applyFont="1" applyFill="1" applyAlignment="1">
      <alignment horizontal="left" vertical="center"/>
    </xf>
    <xf numFmtId="164" fontId="0" fillId="5" borderId="0" xfId="0" applyFont="1" applyFill="1" applyAlignment="1"/>
    <xf numFmtId="164" fontId="13" fillId="0" borderId="0" xfId="1" applyAlignment="1"/>
    <xf numFmtId="164" fontId="0" fillId="0" borderId="0" xfId="0" applyFont="1" applyAlignment="1"/>
    <xf numFmtId="164" fontId="0" fillId="0" borderId="0" xfId="0" applyFont="1" applyAlignment="1"/>
    <xf numFmtId="9" fontId="0" fillId="0" borderId="0" xfId="0" applyNumberFormat="1" applyFont="1" applyAlignment="1"/>
    <xf numFmtId="20" fontId="0" fillId="0" borderId="0" xfId="0" applyNumberFormat="1" applyFont="1" applyAlignment="1"/>
    <xf numFmtId="164" fontId="7" fillId="6" borderId="0" xfId="0" applyFont="1" applyFill="1" applyAlignment="1"/>
    <xf numFmtId="164" fontId="0" fillId="7" borderId="0" xfId="0" applyFont="1" applyFill="1" applyAlignment="1"/>
    <xf numFmtId="164" fontId="9" fillId="5" borderId="0" xfId="0" applyFont="1" applyFill="1" applyAlignment="1"/>
    <xf numFmtId="164" fontId="18" fillId="3" borderId="0" xfId="0" applyFont="1" applyFill="1" applyAlignment="1">
      <alignment horizontal="left" vertical="center"/>
    </xf>
    <xf numFmtId="164" fontId="0" fillId="0" borderId="0" xfId="0" applyFont="1" applyAlignment="1">
      <alignment horizontal="left" vertical="center"/>
    </xf>
    <xf numFmtId="164" fontId="5" fillId="9" borderId="0" xfId="0" applyFont="1" applyFill="1" applyAlignment="1">
      <alignment horizontal="left" vertical="center"/>
    </xf>
    <xf numFmtId="164" fontId="5" fillId="8" borderId="0" xfId="0" applyFont="1" applyFill="1" applyAlignment="1">
      <alignment horizontal="left" vertical="center"/>
    </xf>
    <xf numFmtId="164" fontId="23" fillId="13" borderId="1" xfId="0" applyFont="1" applyFill="1" applyBorder="1" applyAlignment="1">
      <alignment horizontal="centerContinuous" vertical="center"/>
    </xf>
    <xf numFmtId="164" fontId="10" fillId="11" borderId="0" xfId="0" applyFont="1" applyFill="1" applyAlignment="1">
      <alignment horizontal="center" vertical="center" wrapText="1"/>
    </xf>
    <xf numFmtId="164" fontId="10" fillId="3" borderId="0" xfId="0" applyFont="1" applyFill="1" applyAlignment="1">
      <alignment horizontal="center" vertical="center" textRotation="90" wrapText="1"/>
    </xf>
    <xf numFmtId="164" fontId="23" fillId="14" borderId="1" xfId="0" applyFont="1" applyFill="1" applyBorder="1" applyAlignment="1">
      <alignment horizontal="centerContinuous" vertical="center"/>
    </xf>
    <xf numFmtId="45" fontId="4" fillId="0" borderId="0" xfId="0" applyNumberFormat="1" applyFont="1" applyAlignment="1">
      <alignment horizontal="center"/>
    </xf>
    <xf numFmtId="164" fontId="4" fillId="0" borderId="0" xfId="0" applyNumberFormat="1" applyFont="1" applyAlignment="1">
      <alignment horizontal="center"/>
    </xf>
    <xf numFmtId="164" fontId="4" fillId="5" borderId="0" xfId="0" applyFont="1" applyFill="1" applyAlignment="1">
      <alignment horizontal="center"/>
    </xf>
    <xf numFmtId="164" fontId="10" fillId="12" borderId="0" xfId="0" applyFont="1" applyFill="1" applyAlignment="1">
      <alignment horizontal="center" vertical="center" wrapText="1"/>
    </xf>
    <xf numFmtId="164" fontId="5" fillId="12" borderId="0" xfId="0" applyFont="1" applyFill="1" applyAlignment="1">
      <alignment horizontal="center" vertical="center" wrapText="1"/>
    </xf>
    <xf numFmtId="164" fontId="9" fillId="15" borderId="0" xfId="0" applyFont="1" applyFill="1" applyAlignment="1"/>
    <xf numFmtId="164" fontId="13" fillId="0" borderId="0" xfId="1" applyAlignment="1">
      <alignment horizontal="center"/>
    </xf>
    <xf numFmtId="164" fontId="23" fillId="14" borderId="1" xfId="0" applyFont="1" applyFill="1" applyBorder="1" applyAlignment="1">
      <alignment horizontal="center" vertical="center"/>
    </xf>
    <xf numFmtId="164" fontId="23" fillId="10" borderId="1" xfId="0" applyNumberFormat="1" applyFont="1" applyFill="1" applyBorder="1" applyAlignment="1">
      <alignment horizontal="centerContinuous" vertical="center"/>
    </xf>
    <xf numFmtId="164" fontId="23" fillId="10" borderId="2" xfId="0" applyNumberFormat="1" applyFont="1" applyFill="1" applyBorder="1" applyAlignment="1">
      <alignment horizontal="centerContinuous" vertical="center"/>
    </xf>
    <xf numFmtId="164" fontId="23" fillId="10" borderId="3" xfId="0" applyNumberFormat="1" applyFont="1" applyFill="1" applyBorder="1" applyAlignment="1">
      <alignment horizontal="centerContinuous" vertical="center"/>
    </xf>
    <xf numFmtId="164" fontId="24" fillId="3" borderId="0" xfId="0" applyFont="1" applyFill="1" applyAlignment="1">
      <alignment horizontal="center" vertical="center" textRotation="90" wrapText="1"/>
    </xf>
    <xf numFmtId="164" fontId="9" fillId="0" borderId="0" xfId="0" applyFont="1" applyAlignment="1">
      <alignment wrapText="1"/>
    </xf>
    <xf numFmtId="164" fontId="4" fillId="0" borderId="0" xfId="0" applyFont="1" applyAlignment="1">
      <alignment horizontal="center" shrinkToFit="1"/>
    </xf>
    <xf numFmtId="164" fontId="8" fillId="0" borderId="0" xfId="0" applyFont="1" applyAlignment="1">
      <alignment horizontal="center"/>
    </xf>
    <xf numFmtId="45" fontId="4" fillId="16" borderId="0" xfId="0" applyNumberFormat="1" applyFont="1" applyFill="1" applyAlignment="1">
      <alignment horizontal="center"/>
    </xf>
    <xf numFmtId="164" fontId="13" fillId="0" borderId="0" xfId="1" applyAlignment="1">
      <alignment horizontal="left" vertical="center" indent="1"/>
    </xf>
    <xf numFmtId="164" fontId="13" fillId="0" borderId="0" xfId="1" applyAlignment="1">
      <alignment horizontal="left" vertical="center"/>
    </xf>
    <xf numFmtId="164" fontId="0" fillId="17" borderId="0" xfId="0" applyFont="1" applyFill="1" applyAlignment="1"/>
    <xf numFmtId="164" fontId="8" fillId="0" borderId="0" xfId="0" applyFont="1" applyAlignment="1">
      <alignment horizontal="center" wrapText="1"/>
    </xf>
    <xf numFmtId="164" fontId="7" fillId="6" borderId="0" xfId="0" applyFont="1" applyFill="1" applyAlignment="1">
      <alignment horizontal="center" vertical="center" wrapText="1"/>
    </xf>
    <xf numFmtId="164" fontId="26" fillId="6" borderId="0" xfId="0" applyFont="1" applyFill="1" applyAlignment="1">
      <alignment horizontal="center" vertical="center" wrapText="1"/>
    </xf>
    <xf numFmtId="164" fontId="1" fillId="0" borderId="0" xfId="6"/>
    <xf numFmtId="45" fontId="1" fillId="0" borderId="0" xfId="6" applyNumberFormat="1"/>
    <xf numFmtId="165" fontId="4" fillId="0" borderId="0" xfId="0" applyNumberFormat="1" applyFont="1" applyAlignment="1">
      <alignment horizontal="center"/>
    </xf>
    <xf numFmtId="165" fontId="0" fillId="0" borderId="0" xfId="0" applyNumberFormat="1" applyFont="1" applyAlignment="1"/>
    <xf numFmtId="164" fontId="7" fillId="6" borderId="4" xfId="0" applyFont="1" applyFill="1" applyBorder="1" applyAlignment="1"/>
    <xf numFmtId="164" fontId="7" fillId="6" borderId="5" xfId="0" applyFont="1" applyFill="1" applyBorder="1" applyAlignment="1"/>
    <xf numFmtId="164" fontId="0" fillId="7" borderId="6" xfId="0" applyFont="1" applyFill="1" applyBorder="1" applyAlignment="1"/>
    <xf numFmtId="164" fontId="9" fillId="5" borderId="7" xfId="0" applyFont="1" applyFill="1" applyBorder="1" applyAlignment="1"/>
    <xf numFmtId="164" fontId="9" fillId="5" borderId="0" xfId="0" applyFont="1" applyFill="1" applyBorder="1" applyAlignment="1"/>
    <xf numFmtId="164" fontId="0" fillId="5" borderId="8" xfId="0" applyFont="1" applyFill="1" applyBorder="1" applyAlignment="1"/>
    <xf numFmtId="164" fontId="0" fillId="5" borderId="7" xfId="0" applyFont="1" applyFill="1" applyBorder="1" applyAlignment="1"/>
    <xf numFmtId="164" fontId="0" fillId="5" borderId="0" xfId="0" applyFont="1" applyFill="1" applyBorder="1" applyAlignment="1"/>
    <xf numFmtId="164" fontId="0" fillId="5" borderId="9" xfId="0" applyFont="1" applyFill="1" applyBorder="1" applyAlignment="1"/>
    <xf numFmtId="164" fontId="0" fillId="5" borderId="10" xfId="0" applyFont="1" applyFill="1" applyBorder="1" applyAlignment="1"/>
    <xf numFmtId="164" fontId="0" fillId="5" borderId="11" xfId="0" applyFont="1" applyFill="1" applyBorder="1" applyAlignment="1"/>
    <xf numFmtId="164" fontId="7" fillId="6" borderId="4" xfId="0" applyFont="1" applyFill="1" applyBorder="1" applyAlignment="1">
      <alignment horizontal="centerContinuous"/>
    </xf>
    <xf numFmtId="164" fontId="0" fillId="7" borderId="6" xfId="0" applyFont="1" applyFill="1" applyBorder="1" applyAlignment="1">
      <alignment horizontal="centerContinuous" wrapText="1"/>
    </xf>
    <xf numFmtId="45" fontId="4" fillId="5" borderId="7" xfId="0" applyNumberFormat="1" applyFont="1" applyFill="1" applyBorder="1" applyAlignment="1">
      <alignment horizontal="centerContinuous"/>
    </xf>
    <xf numFmtId="164" fontId="0" fillId="5" borderId="8" xfId="0" applyFont="1" applyFill="1" applyBorder="1" applyAlignment="1">
      <alignment horizontal="centerContinuous" wrapText="1"/>
    </xf>
    <xf numFmtId="45" fontId="4" fillId="5" borderId="9" xfId="0" applyNumberFormat="1" applyFont="1" applyFill="1" applyBorder="1" applyAlignment="1">
      <alignment horizontal="centerContinuous"/>
    </xf>
    <xf numFmtId="164" fontId="0" fillId="5" borderId="11" xfId="0" applyFont="1" applyFill="1" applyBorder="1" applyAlignment="1">
      <alignment horizontal="centerContinuous" wrapText="1"/>
    </xf>
    <xf numFmtId="164" fontId="7" fillId="6" borderId="12" xfId="0" applyFont="1" applyFill="1" applyBorder="1" applyAlignment="1"/>
    <xf numFmtId="164" fontId="9" fillId="5" borderId="13" xfId="0" applyFont="1" applyFill="1" applyBorder="1" applyAlignment="1"/>
    <xf numFmtId="164" fontId="9" fillId="5" borderId="14" xfId="0" applyFont="1" applyFill="1" applyBorder="1" applyAlignment="1"/>
    <xf numFmtId="164" fontId="26" fillId="6" borderId="4" xfId="0" applyFont="1" applyFill="1" applyBorder="1" applyAlignment="1">
      <alignment horizontal="centerContinuous"/>
    </xf>
    <xf numFmtId="164" fontId="25" fillId="0" borderId="0" xfId="0" applyFont="1" applyAlignment="1">
      <alignment wrapText="1"/>
    </xf>
    <xf numFmtId="164" fontId="9" fillId="5" borderId="9" xfId="0" applyFont="1" applyFill="1" applyBorder="1" applyAlignment="1"/>
    <xf numFmtId="164" fontId="9" fillId="5" borderId="10" xfId="0" applyFont="1" applyFill="1" applyBorder="1" applyAlignment="1"/>
    <xf numFmtId="9" fontId="29" fillId="5" borderId="0" xfId="7" applyFont="1" applyFill="1" applyBorder="1" applyAlignment="1"/>
    <xf numFmtId="164" fontId="25" fillId="5" borderId="21" xfId="0" applyFont="1" applyFill="1" applyBorder="1" applyAlignment="1"/>
    <xf numFmtId="9" fontId="9" fillId="5" borderId="15" xfId="7" applyFont="1" applyFill="1" applyBorder="1" applyAlignment="1"/>
    <xf numFmtId="9" fontId="25" fillId="5" borderId="21" xfId="7" applyFont="1" applyFill="1" applyBorder="1" applyAlignment="1"/>
    <xf numFmtId="164" fontId="7" fillId="6" borderId="12" xfId="0" applyFont="1" applyFill="1" applyBorder="1" applyAlignment="1">
      <alignment wrapText="1"/>
    </xf>
    <xf numFmtId="164" fontId="30" fillId="0" borderId="0" xfId="0" applyFont="1" applyAlignment="1">
      <alignment wrapText="1"/>
    </xf>
    <xf numFmtId="164" fontId="30" fillId="5" borderId="13" xfId="0" applyFont="1" applyFill="1" applyBorder="1" applyAlignment="1"/>
    <xf numFmtId="164" fontId="30" fillId="5" borderId="14" xfId="0" applyFont="1" applyFill="1" applyBorder="1" applyAlignment="1"/>
    <xf numFmtId="164" fontId="30" fillId="0" borderId="0" xfId="0" applyFont="1" applyAlignment="1"/>
    <xf numFmtId="164" fontId="31" fillId="6" borderId="12" xfId="0" applyFont="1" applyFill="1" applyBorder="1" applyAlignment="1"/>
    <xf numFmtId="9" fontId="9" fillId="15" borderId="15" xfId="7" applyFont="1" applyFill="1" applyBorder="1" applyAlignment="1"/>
    <xf numFmtId="43" fontId="0" fillId="0" borderId="0" xfId="8" applyFont="1" applyAlignment="1"/>
    <xf numFmtId="166" fontId="4" fillId="0" borderId="0" xfId="0" applyNumberFormat="1" applyFont="1" applyAlignment="1">
      <alignment horizontal="left"/>
    </xf>
    <xf numFmtId="166" fontId="17" fillId="0" borderId="0" xfId="0" applyNumberFormat="1" applyFont="1" applyAlignment="1"/>
    <xf numFmtId="166" fontId="18" fillId="3" borderId="0" xfId="0" applyNumberFormat="1" applyFont="1" applyFill="1" applyAlignment="1">
      <alignment horizontal="left" vertical="center"/>
    </xf>
    <xf numFmtId="166" fontId="12" fillId="0" borderId="0" xfId="0" applyNumberFormat="1" applyFont="1" applyAlignment="1">
      <alignment horizontal="center"/>
    </xf>
    <xf numFmtId="164" fontId="32" fillId="0" borderId="0" xfId="0" applyFont="1" applyFill="1" applyAlignment="1">
      <alignment wrapText="1"/>
    </xf>
    <xf numFmtId="164" fontId="32" fillId="0" borderId="0" xfId="0" applyFont="1" applyFill="1" applyAlignment="1"/>
    <xf numFmtId="164" fontId="33" fillId="0" borderId="4" xfId="0" applyFont="1" applyFill="1" applyBorder="1" applyAlignment="1"/>
    <xf numFmtId="164" fontId="7" fillId="19" borderId="4" xfId="0" applyFont="1" applyFill="1" applyBorder="1" applyAlignment="1"/>
    <xf numFmtId="164" fontId="7" fillId="19" borderId="5" xfId="0" applyFont="1" applyFill="1" applyBorder="1" applyAlignment="1"/>
    <xf numFmtId="164" fontId="0" fillId="15" borderId="6" xfId="0" applyFont="1" applyFill="1" applyBorder="1" applyAlignment="1"/>
    <xf numFmtId="164" fontId="32" fillId="20" borderId="0" xfId="0" applyFont="1" applyFill="1" applyAlignment="1">
      <alignment wrapText="1"/>
    </xf>
    <xf numFmtId="45" fontId="4" fillId="15" borderId="7" xfId="0" applyNumberFormat="1" applyFont="1" applyFill="1" applyBorder="1" applyAlignment="1">
      <alignment horizontal="centerContinuous"/>
    </xf>
    <xf numFmtId="164" fontId="0" fillId="15" borderId="8" xfId="0" applyFont="1" applyFill="1" applyBorder="1" applyAlignment="1">
      <alignment horizontal="centerContinuous" wrapText="1"/>
    </xf>
    <xf numFmtId="45" fontId="34" fillId="20" borderId="7" xfId="0" applyNumberFormat="1" applyFont="1" applyFill="1" applyBorder="1" applyAlignment="1">
      <alignment horizontal="centerContinuous"/>
    </xf>
    <xf numFmtId="164" fontId="34" fillId="20" borderId="8" xfId="0" applyFont="1" applyFill="1" applyBorder="1" applyAlignment="1">
      <alignment horizontal="centerContinuous" wrapText="1"/>
    </xf>
    <xf numFmtId="45" fontId="4" fillId="15" borderId="4" xfId="0" applyNumberFormat="1" applyFont="1" applyFill="1" applyBorder="1" applyAlignment="1">
      <alignment horizontal="centerContinuous"/>
    </xf>
    <xf numFmtId="164" fontId="0" fillId="15" borderId="6" xfId="0" applyFont="1" applyFill="1" applyBorder="1" applyAlignment="1">
      <alignment horizontal="centerContinuous" wrapText="1"/>
    </xf>
    <xf numFmtId="167" fontId="4" fillId="0" borderId="0" xfId="8" applyNumberFormat="1" applyFont="1" applyAlignment="1">
      <alignment horizontal="center"/>
    </xf>
    <xf numFmtId="167" fontId="0" fillId="0" borderId="0" xfId="8" applyNumberFormat="1" applyFont="1" applyAlignment="1"/>
    <xf numFmtId="1" fontId="0" fillId="0" borderId="0" xfId="0" applyNumberFormat="1" applyFont="1" applyAlignment="1">
      <alignment wrapText="1"/>
    </xf>
    <xf numFmtId="1" fontId="7" fillId="6" borderId="12" xfId="0" applyNumberFormat="1" applyFont="1" applyFill="1" applyBorder="1" applyAlignment="1"/>
    <xf numFmtId="1" fontId="9" fillId="5" borderId="13" xfId="0" applyNumberFormat="1" applyFont="1" applyFill="1" applyBorder="1" applyAlignment="1"/>
    <xf numFmtId="1" fontId="9" fillId="5" borderId="14" xfId="0" applyNumberFormat="1" applyFont="1" applyFill="1" applyBorder="1" applyAlignment="1"/>
    <xf numFmtId="1" fontId="0" fillId="0" borderId="0" xfId="0" applyNumberFormat="1" applyFont="1" applyAlignment="1"/>
    <xf numFmtId="1" fontId="7" fillId="6" borderId="0" xfId="0" applyNumberFormat="1" applyFont="1" applyFill="1" applyAlignment="1">
      <alignment horizontal="center" vertical="center" wrapText="1"/>
    </xf>
    <xf numFmtId="1" fontId="9" fillId="15" borderId="13" xfId="0" applyNumberFormat="1" applyFont="1" applyFill="1" applyBorder="1" applyAlignment="1"/>
    <xf numFmtId="1" fontId="9" fillId="15" borderId="12" xfId="0" applyNumberFormat="1" applyFont="1" applyFill="1" applyBorder="1" applyAlignment="1"/>
    <xf numFmtId="1" fontId="32" fillId="20" borderId="0" xfId="0" applyNumberFormat="1" applyFont="1" applyFill="1" applyAlignment="1">
      <alignment wrapText="1"/>
    </xf>
    <xf numFmtId="1" fontId="26" fillId="6" borderId="0" xfId="0" applyNumberFormat="1" applyFont="1" applyFill="1" applyAlignment="1">
      <alignment horizontal="center" vertical="center" wrapText="1"/>
    </xf>
    <xf numFmtId="1" fontId="7" fillId="19" borderId="12" xfId="0" applyNumberFormat="1" applyFont="1" applyFill="1" applyBorder="1" applyAlignment="1"/>
    <xf numFmtId="164" fontId="0" fillId="0" borderId="0" xfId="0" applyNumberFormat="1" applyFont="1" applyAlignment="1">
      <alignment horizontal="centerContinuous" vertical="center" wrapText="1"/>
    </xf>
    <xf numFmtId="164" fontId="9" fillId="0" borderId="0" xfId="0" applyNumberFormat="1" applyFont="1" applyAlignment="1">
      <alignment horizontal="centerContinuous" vertical="center" wrapText="1"/>
    </xf>
    <xf numFmtId="164" fontId="7" fillId="19" borderId="27" xfId="0" applyFont="1" applyFill="1" applyBorder="1" applyAlignment="1"/>
    <xf numFmtId="164" fontId="7" fillId="19" borderId="28" xfId="0" applyFont="1" applyFill="1" applyBorder="1" applyAlignment="1"/>
    <xf numFmtId="164" fontId="26" fillId="19" borderId="27" xfId="0" applyFont="1" applyFill="1" applyBorder="1" applyAlignment="1"/>
    <xf numFmtId="164" fontId="0" fillId="15" borderId="28" xfId="0" applyFont="1" applyFill="1" applyBorder="1" applyAlignment="1"/>
    <xf numFmtId="1" fontId="0" fillId="0" borderId="29" xfId="0" applyNumberFormat="1" applyFont="1" applyBorder="1" applyAlignment="1">
      <alignment wrapText="1"/>
    </xf>
    <xf numFmtId="164" fontId="0" fillId="0" borderId="29" xfId="0" applyFont="1" applyBorder="1" applyAlignment="1">
      <alignment wrapText="1"/>
    </xf>
    <xf numFmtId="1" fontId="28" fillId="24" borderId="4" xfId="0" applyNumberFormat="1" applyFont="1" applyFill="1" applyBorder="1" applyAlignment="1"/>
    <xf numFmtId="164" fontId="28" fillId="24" borderId="12" xfId="0" applyFont="1" applyFill="1" applyBorder="1" applyAlignment="1">
      <alignment horizontal="centerContinuous"/>
    </xf>
    <xf numFmtId="164" fontId="0" fillId="18" borderId="13" xfId="0" applyFont="1" applyFill="1" applyBorder="1" applyAlignment="1">
      <alignment wrapText="1"/>
    </xf>
    <xf numFmtId="1" fontId="0" fillId="0" borderId="30" xfId="0" applyNumberFormat="1" applyFont="1" applyBorder="1" applyAlignment="1">
      <alignment wrapText="1"/>
    </xf>
    <xf numFmtId="1" fontId="0" fillId="18" borderId="7" xfId="0" applyNumberFormat="1" applyFont="1" applyFill="1" applyBorder="1" applyAlignment="1">
      <alignment wrapText="1"/>
    </xf>
    <xf numFmtId="164" fontId="26" fillId="24" borderId="12" xfId="0" applyFont="1" applyFill="1" applyBorder="1" applyAlignment="1">
      <alignment horizontal="centerContinuous"/>
    </xf>
    <xf numFmtId="1" fontId="0" fillId="18" borderId="13" xfId="0" applyNumberFormat="1" applyFont="1" applyFill="1" applyBorder="1" applyAlignment="1">
      <alignment wrapText="1"/>
    </xf>
    <xf numFmtId="1" fontId="7" fillId="25" borderId="12" xfId="0" applyNumberFormat="1" applyFont="1" applyFill="1" applyBorder="1" applyAlignment="1"/>
    <xf numFmtId="164" fontId="26" fillId="25" borderId="12" xfId="0" applyFont="1" applyFill="1" applyBorder="1" applyAlignment="1">
      <alignment horizontal="centerContinuous"/>
    </xf>
    <xf numFmtId="1" fontId="0" fillId="13" borderId="13" xfId="0" applyNumberFormat="1" applyFont="1" applyFill="1" applyBorder="1" applyAlignment="1">
      <alignment wrapText="1"/>
    </xf>
    <xf numFmtId="164" fontId="0" fillId="13" borderId="13" xfId="0" applyFont="1" applyFill="1" applyBorder="1" applyAlignment="1">
      <alignment wrapText="1"/>
    </xf>
    <xf numFmtId="1" fontId="35" fillId="27" borderId="12" xfId="0" applyNumberFormat="1" applyFont="1" applyFill="1" applyBorder="1" applyAlignment="1"/>
    <xf numFmtId="164" fontId="35" fillId="27" borderId="12" xfId="0" applyFont="1" applyFill="1" applyBorder="1" applyAlignment="1">
      <alignment wrapText="1"/>
    </xf>
    <xf numFmtId="164" fontId="35" fillId="27" borderId="4" xfId="0" applyFont="1" applyFill="1" applyBorder="1" applyAlignment="1">
      <alignment horizontal="centerContinuous"/>
    </xf>
    <xf numFmtId="164" fontId="34" fillId="28" borderId="6" xfId="0" applyFont="1" applyFill="1" applyBorder="1" applyAlignment="1">
      <alignment horizontal="centerContinuous" wrapText="1"/>
    </xf>
    <xf numFmtId="1" fontId="9" fillId="13" borderId="15" xfId="0" applyNumberFormat="1" applyFont="1" applyFill="1" applyBorder="1" applyAlignment="1"/>
    <xf numFmtId="9" fontId="30" fillId="13" borderId="15" xfId="7" applyFont="1" applyFill="1" applyBorder="1" applyAlignment="1"/>
    <xf numFmtId="9" fontId="9" fillId="13" borderId="15" xfId="7" applyFont="1" applyFill="1" applyBorder="1" applyAlignment="1"/>
    <xf numFmtId="45" fontId="4" fillId="13" borderId="16" xfId="0" applyNumberFormat="1" applyFont="1" applyFill="1" applyBorder="1" applyAlignment="1">
      <alignment horizontal="centerContinuous"/>
    </xf>
    <xf numFmtId="164" fontId="0" fillId="13" borderId="18" xfId="0" applyFont="1" applyFill="1" applyBorder="1" applyAlignment="1">
      <alignment horizontal="centerContinuous" wrapText="1"/>
    </xf>
    <xf numFmtId="1" fontId="35" fillId="29" borderId="12" xfId="0" applyNumberFormat="1" applyFont="1" applyFill="1" applyBorder="1" applyAlignment="1"/>
    <xf numFmtId="1" fontId="9" fillId="18" borderId="15" xfId="0" applyNumberFormat="1" applyFont="1" applyFill="1" applyBorder="1" applyAlignment="1"/>
    <xf numFmtId="45" fontId="4" fillId="18" borderId="16" xfId="0" applyNumberFormat="1" applyFont="1" applyFill="1" applyBorder="1" applyAlignment="1">
      <alignment horizontal="centerContinuous"/>
    </xf>
    <xf numFmtId="164" fontId="0" fillId="18" borderId="20" xfId="0" applyFont="1" applyFill="1" applyBorder="1" applyAlignment="1">
      <alignment horizontal="centerContinuous" wrapText="1"/>
    </xf>
    <xf numFmtId="9" fontId="9" fillId="18" borderId="15" xfId="7" applyFont="1" applyFill="1" applyBorder="1" applyAlignment="1"/>
    <xf numFmtId="164" fontId="36" fillId="21" borderId="19" xfId="0" applyFont="1" applyFill="1" applyBorder="1" applyAlignment="1"/>
    <xf numFmtId="1" fontId="35" fillId="29" borderId="12" xfId="0" applyNumberFormat="1" applyFont="1" applyFill="1" applyBorder="1" applyAlignment="1">
      <alignment wrapText="1"/>
    </xf>
    <xf numFmtId="1" fontId="25" fillId="26" borderId="21" xfId="0" applyNumberFormat="1" applyFont="1" applyFill="1" applyBorder="1" applyAlignment="1"/>
    <xf numFmtId="9" fontId="31" fillId="26" borderId="21" xfId="7" applyFont="1" applyFill="1" applyBorder="1" applyAlignment="1"/>
    <xf numFmtId="9" fontId="25" fillId="26" borderId="21" xfId="7" applyFont="1" applyFill="1" applyBorder="1" applyAlignment="1"/>
    <xf numFmtId="45" fontId="28" fillId="26" borderId="22" xfId="0" applyNumberFormat="1" applyFont="1" applyFill="1" applyBorder="1" applyAlignment="1">
      <alignment horizontal="centerContinuous"/>
    </xf>
    <xf numFmtId="164" fontId="25" fillId="26" borderId="24" xfId="0" applyFont="1" applyFill="1" applyBorder="1" applyAlignment="1">
      <alignment horizontal="centerContinuous" wrapText="1"/>
    </xf>
    <xf numFmtId="164" fontId="35" fillId="7" borderId="23" xfId="0" applyFont="1" applyFill="1" applyBorder="1" applyAlignment="1"/>
    <xf numFmtId="164" fontId="35" fillId="7" borderId="24" xfId="0" applyFont="1" applyFill="1" applyBorder="1" applyAlignment="1"/>
    <xf numFmtId="164" fontId="35" fillId="30" borderId="16" xfId="0" applyFont="1" applyFill="1" applyBorder="1" applyAlignment="1"/>
    <xf numFmtId="164" fontId="35" fillId="30" borderId="17" xfId="0" applyFont="1" applyFill="1" applyBorder="1" applyAlignment="1"/>
    <xf numFmtId="164" fontId="34" fillId="31" borderId="18" xfId="0" applyFont="1" applyFill="1" applyBorder="1" applyAlignment="1"/>
    <xf numFmtId="1" fontId="25" fillId="23" borderId="21" xfId="0" applyNumberFormat="1" applyFont="1" applyFill="1" applyBorder="1" applyAlignment="1"/>
    <xf numFmtId="45" fontId="28" fillId="23" borderId="22" xfId="0" applyNumberFormat="1" applyFont="1" applyFill="1" applyBorder="1" applyAlignment="1">
      <alignment horizontal="centerContinuous"/>
    </xf>
    <xf numFmtId="164" fontId="25" fillId="23" borderId="24" xfId="0" applyFont="1" applyFill="1" applyBorder="1" applyAlignment="1">
      <alignment horizontal="centerContinuous" wrapText="1"/>
    </xf>
    <xf numFmtId="9" fontId="9" fillId="23" borderId="15" xfId="7" applyFont="1" applyFill="1" applyBorder="1" applyAlignment="1"/>
    <xf numFmtId="164" fontId="34" fillId="7" borderId="22" xfId="0" applyFont="1" applyFill="1" applyBorder="1" applyAlignment="1"/>
    <xf numFmtId="9" fontId="0" fillId="0" borderId="0" xfId="7" applyFont="1" applyAlignment="1">
      <alignment wrapText="1"/>
    </xf>
    <xf numFmtId="9" fontId="35" fillId="29" borderId="12" xfId="7" applyFont="1" applyFill="1" applyBorder="1" applyAlignment="1"/>
    <xf numFmtId="9" fontId="25" fillId="23" borderId="21" xfId="7" applyFont="1" applyFill="1" applyBorder="1" applyAlignment="1"/>
    <xf numFmtId="9" fontId="9" fillId="5" borderId="13" xfId="7" applyFont="1" applyFill="1" applyBorder="1" applyAlignment="1"/>
    <xf numFmtId="9" fontId="9" fillId="5" borderId="14" xfId="7" applyFont="1" applyFill="1" applyBorder="1" applyAlignment="1"/>
    <xf numFmtId="9" fontId="0" fillId="0" borderId="0" xfId="7" applyFont="1" applyAlignment="1"/>
    <xf numFmtId="9" fontId="7" fillId="6" borderId="12" xfId="7" applyFont="1" applyFill="1" applyBorder="1" applyAlignment="1"/>
    <xf numFmtId="9" fontId="29" fillId="10" borderId="26" xfId="7" applyFont="1" applyFill="1" applyBorder="1" applyAlignment="1"/>
    <xf numFmtId="9" fontId="29" fillId="22" borderId="25" xfId="7" applyFont="1" applyFill="1" applyBorder="1" applyAlignment="1"/>
    <xf numFmtId="167" fontId="4" fillId="0" borderId="0" xfId="0" applyNumberFormat="1" applyFont="1" applyAlignment="1">
      <alignment horizontal="center"/>
    </xf>
    <xf numFmtId="43" fontId="4" fillId="5" borderId="0" xfId="8" applyFont="1" applyFill="1" applyAlignment="1">
      <alignment horizontal="center"/>
    </xf>
    <xf numFmtId="167" fontId="12" fillId="0" borderId="0" xfId="8" applyNumberFormat="1" applyFont="1" applyAlignment="1">
      <alignment horizontal="center"/>
    </xf>
    <xf numFmtId="43" fontId="0" fillId="0" borderId="0" xfId="8" applyFont="1" applyAlignment="1">
      <alignment wrapText="1"/>
    </xf>
    <xf numFmtId="164" fontId="30" fillId="16" borderId="0" xfId="0" applyFont="1" applyFill="1" applyAlignment="1">
      <alignment horizontal="left"/>
    </xf>
    <xf numFmtId="167" fontId="4" fillId="0" borderId="0" xfId="8" applyNumberFormat="1" applyFont="1" applyAlignment="1">
      <alignment horizontal="left"/>
    </xf>
    <xf numFmtId="167" fontId="17" fillId="0" borderId="0" xfId="8" applyNumberFormat="1" applyFont="1" applyAlignment="1"/>
    <xf numFmtId="167" fontId="18" fillId="3" borderId="0" xfId="8" applyNumberFormat="1" applyFont="1" applyFill="1" applyAlignment="1">
      <alignment horizontal="left" vertical="center"/>
    </xf>
    <xf numFmtId="167" fontId="4" fillId="5" borderId="0" xfId="8" applyNumberFormat="1" applyFont="1" applyFill="1" applyAlignment="1">
      <alignment horizontal="center"/>
    </xf>
    <xf numFmtId="167" fontId="23" fillId="14" borderId="1" xfId="8" applyNumberFormat="1" applyFont="1" applyFill="1" applyBorder="1" applyAlignment="1">
      <alignment horizontal="centerContinuous" vertical="center"/>
    </xf>
    <xf numFmtId="167" fontId="10" fillId="3" borderId="0" xfId="8" applyNumberFormat="1" applyFont="1" applyFill="1" applyAlignment="1">
      <alignment horizontal="left" vertical="center" wrapText="1"/>
    </xf>
    <xf numFmtId="167" fontId="10" fillId="12" borderId="0" xfId="8" applyNumberFormat="1" applyFont="1" applyFill="1" applyAlignment="1">
      <alignment horizontal="center" vertical="center" wrapText="1"/>
    </xf>
    <xf numFmtId="1" fontId="7" fillId="6" borderId="13" xfId="0" applyNumberFormat="1" applyFont="1" applyFill="1" applyBorder="1" applyAlignment="1"/>
    <xf numFmtId="164" fontId="0" fillId="7" borderId="8" xfId="0" applyFont="1" applyFill="1" applyBorder="1" applyAlignment="1">
      <alignment horizontal="centerContinuous" wrapText="1"/>
    </xf>
    <xf numFmtId="164" fontId="0" fillId="5" borderId="6" xfId="0" applyFont="1" applyFill="1" applyBorder="1" applyAlignment="1"/>
    <xf numFmtId="164" fontId="7" fillId="30" borderId="5" xfId="0" applyFont="1" applyFill="1" applyBorder="1" applyAlignment="1"/>
    <xf numFmtId="164" fontId="0" fillId="31" borderId="6" xfId="0" applyFont="1" applyFill="1" applyBorder="1" applyAlignment="1"/>
    <xf numFmtId="164" fontId="33" fillId="0" borderId="0" xfId="0" applyFont="1" applyFill="1" applyBorder="1" applyAlignment="1"/>
    <xf numFmtId="164" fontId="37" fillId="32" borderId="0" xfId="0" applyFont="1" applyFill="1" applyAlignment="1">
      <alignment wrapText="1"/>
    </xf>
    <xf numFmtId="164" fontId="37" fillId="32" borderId="0" xfId="0" applyFont="1" applyFill="1" applyAlignment="1"/>
    <xf numFmtId="164" fontId="9" fillId="5" borderId="5" xfId="0" applyFont="1" applyFill="1" applyBorder="1" applyAlignment="1"/>
    <xf numFmtId="1" fontId="9" fillId="5" borderId="12" xfId="0" applyNumberFormat="1" applyFont="1" applyFill="1" applyBorder="1" applyAlignment="1"/>
    <xf numFmtId="45" fontId="4" fillId="5" borderId="4" xfId="0" applyNumberFormat="1" applyFont="1" applyFill="1" applyBorder="1" applyAlignment="1">
      <alignment horizontal="centerContinuous"/>
    </xf>
    <xf numFmtId="164" fontId="0" fillId="5" borderId="6" xfId="0" applyFont="1" applyFill="1" applyBorder="1" applyAlignment="1">
      <alignment horizontal="centerContinuous" wrapText="1"/>
    </xf>
    <xf numFmtId="164" fontId="0" fillId="0" borderId="0" xfId="0" applyFont="1" applyBorder="1" applyAlignment="1">
      <alignment wrapText="1"/>
    </xf>
    <xf numFmtId="164" fontId="26" fillId="30" borderId="5" xfId="0" applyFont="1" applyFill="1" applyBorder="1" applyAlignment="1"/>
    <xf numFmtId="164" fontId="32" fillId="0" borderId="0" xfId="0" applyFont="1" applyFill="1" applyBorder="1" applyAlignment="1">
      <alignment wrapText="1"/>
    </xf>
    <xf numFmtId="164" fontId="32" fillId="0" borderId="0" xfId="0" applyFont="1" applyFill="1" applyBorder="1" applyAlignment="1"/>
    <xf numFmtId="164" fontId="21" fillId="0" borderId="0" xfId="1" applyFont="1" applyAlignment="1"/>
    <xf numFmtId="45" fontId="4" fillId="0" borderId="0" xfId="0" applyNumberFormat="1" applyFont="1" applyAlignment="1">
      <alignment horizontal="left"/>
    </xf>
    <xf numFmtId="21" fontId="4" fillId="0" borderId="0" xfId="0" applyNumberFormat="1" applyFont="1" applyAlignment="1">
      <alignment horizontal="center"/>
    </xf>
    <xf numFmtId="45" fontId="0" fillId="7" borderId="8" xfId="0" applyNumberFormat="1" applyFont="1" applyFill="1" applyBorder="1" applyAlignment="1">
      <alignment horizontal="centerContinuous" wrapText="1"/>
    </xf>
    <xf numFmtId="165" fontId="26" fillId="6" borderId="7" xfId="0" applyNumberFormat="1" applyFont="1" applyFill="1" applyBorder="1" applyAlignment="1">
      <alignment horizontal="centerContinuous"/>
    </xf>
    <xf numFmtId="164" fontId="5" fillId="3" borderId="0" xfId="0" applyFont="1" applyFill="1" applyAlignment="1">
      <alignment horizontal="left" vertical="center" wrapText="1"/>
    </xf>
    <xf numFmtId="164" fontId="9" fillId="0" borderId="0" xfId="0" applyFont="1" applyAlignment="1">
      <alignment horizontal="center" wrapText="1"/>
    </xf>
    <xf numFmtId="164" fontId="25" fillId="16" borderId="15" xfId="0" applyFont="1" applyFill="1" applyBorder="1" applyAlignment="1">
      <alignment horizontal="center" vertical="center"/>
    </xf>
    <xf numFmtId="164" fontId="0" fillId="0" borderId="32" xfId="0" applyFont="1" applyBorder="1" applyAlignment="1"/>
    <xf numFmtId="167" fontId="0" fillId="0" borderId="33" xfId="8" applyNumberFormat="1" applyFont="1" applyBorder="1" applyAlignment="1"/>
    <xf numFmtId="167" fontId="0" fillId="0" borderId="34" xfId="8" applyNumberFormat="1" applyFont="1" applyBorder="1" applyAlignment="1"/>
    <xf numFmtId="164" fontId="10" fillId="12" borderId="0" xfId="0" applyFont="1" applyFill="1" applyBorder="1" applyAlignment="1">
      <alignment horizontal="center" vertical="center" wrapText="1"/>
    </xf>
    <xf numFmtId="164" fontId="5" fillId="12" borderId="0" xfId="0" applyFont="1" applyFill="1" applyBorder="1" applyAlignment="1">
      <alignment horizontal="center" vertical="center" wrapText="1"/>
    </xf>
    <xf numFmtId="164" fontId="0" fillId="0" borderId="0" xfId="0" applyFont="1" applyBorder="1" applyAlignment="1"/>
    <xf numFmtId="164" fontId="10" fillId="12" borderId="35" xfId="0" applyFont="1" applyFill="1" applyBorder="1" applyAlignment="1">
      <alignment horizontal="center" vertical="center" wrapText="1"/>
    </xf>
    <xf numFmtId="167" fontId="0" fillId="0" borderId="31" xfId="8" applyNumberFormat="1" applyFont="1" applyBorder="1" applyAlignment="1"/>
    <xf numFmtId="165" fontId="4" fillId="0" borderId="0" xfId="0" applyNumberFormat="1" applyFont="1" applyBorder="1" applyAlignment="1">
      <alignment horizontal="center"/>
    </xf>
    <xf numFmtId="165" fontId="0" fillId="0" borderId="0" xfId="0" applyNumberFormat="1" applyFont="1" applyBorder="1" applyAlignment="1"/>
    <xf numFmtId="165" fontId="0" fillId="0" borderId="35" xfId="0" applyNumberFormat="1" applyFont="1" applyBorder="1" applyAlignment="1"/>
    <xf numFmtId="167" fontId="0" fillId="0" borderId="36" xfId="8" applyNumberFormat="1" applyFont="1" applyBorder="1" applyAlignment="1"/>
    <xf numFmtId="164" fontId="0" fillId="0" borderId="37" xfId="0" applyFont="1" applyBorder="1" applyAlignment="1"/>
    <xf numFmtId="165" fontId="4" fillId="0" borderId="37" xfId="0" applyNumberFormat="1" applyFont="1" applyBorder="1" applyAlignment="1">
      <alignment horizontal="center"/>
    </xf>
    <xf numFmtId="165" fontId="0" fillId="0" borderId="37" xfId="0" applyNumberFormat="1" applyFont="1" applyBorder="1" applyAlignment="1"/>
    <xf numFmtId="165" fontId="0" fillId="0" borderId="38" xfId="0" applyNumberFormat="1" applyFont="1" applyBorder="1" applyAlignment="1"/>
    <xf numFmtId="164" fontId="25" fillId="16" borderId="15" xfId="0" applyFont="1" applyFill="1" applyBorder="1" applyAlignment="1">
      <alignment horizontal="center" vertical="center" wrapText="1"/>
    </xf>
    <xf numFmtId="164" fontId="10" fillId="12" borderId="33" xfId="0" applyFont="1" applyFill="1" applyBorder="1" applyAlignment="1">
      <alignment horizontal="center" vertical="center" wrapText="1"/>
    </xf>
    <xf numFmtId="164" fontId="5" fillId="12" borderId="33" xfId="0" applyFont="1" applyFill="1" applyBorder="1" applyAlignment="1">
      <alignment horizontal="center" vertical="center" wrapText="1"/>
    </xf>
    <xf numFmtId="164" fontId="10" fillId="12" borderId="34" xfId="0" applyFont="1" applyFill="1" applyBorder="1" applyAlignment="1">
      <alignment horizontal="center" vertical="center" wrapText="1"/>
    </xf>
    <xf numFmtId="164" fontId="0" fillId="0" borderId="35" xfId="0" applyFont="1" applyBorder="1" applyAlignment="1"/>
    <xf numFmtId="164" fontId="0" fillId="0" borderId="38" xfId="0" applyFont="1" applyBorder="1" applyAlignment="1"/>
    <xf numFmtId="164" fontId="19" fillId="17" borderId="0" xfId="0" applyFont="1" applyFill="1" applyAlignment="1">
      <alignment horizontal="center"/>
    </xf>
    <xf numFmtId="164" fontId="13" fillId="0" borderId="0" xfId="1" applyAlignment="1">
      <alignment horizontal="center" wrapText="1"/>
    </xf>
    <xf numFmtId="164" fontId="20" fillId="2" borderId="0" xfId="0" applyFont="1" applyFill="1" applyAlignment="1">
      <alignment horizontal="center" vertical="center"/>
    </xf>
    <xf numFmtId="164" fontId="3" fillId="2" borderId="0" xfId="0" applyFont="1" applyFill="1" applyAlignment="1">
      <alignment horizontal="center" vertical="center"/>
    </xf>
    <xf numFmtId="164" fontId="34" fillId="33" borderId="16" xfId="0" applyFont="1" applyFill="1" applyBorder="1" applyAlignment="1">
      <alignment horizontal="center" wrapText="1"/>
    </xf>
    <xf numFmtId="164" fontId="34" fillId="33" borderId="17" xfId="0" applyFont="1" applyFill="1" applyBorder="1" applyAlignment="1">
      <alignment horizontal="center" wrapText="1"/>
    </xf>
    <xf numFmtId="164" fontId="34" fillId="33" borderId="18" xfId="0" applyFont="1" applyFill="1" applyBorder="1" applyAlignment="1">
      <alignment horizontal="center" wrapText="1"/>
    </xf>
    <xf numFmtId="164" fontId="35" fillId="34" borderId="16" xfId="0" applyFont="1" applyFill="1" applyBorder="1" applyAlignment="1">
      <alignment horizontal="center" wrapText="1"/>
    </xf>
    <xf numFmtId="164" fontId="35" fillId="34" borderId="17" xfId="0" applyFont="1" applyFill="1" applyBorder="1" applyAlignment="1">
      <alignment horizontal="center" wrapText="1"/>
    </xf>
    <xf numFmtId="164" fontId="35" fillId="34" borderId="18" xfId="0" applyFont="1" applyFill="1" applyBorder="1" applyAlignment="1">
      <alignment horizontal="center" wrapText="1"/>
    </xf>
    <xf numFmtId="164" fontId="35" fillId="35" borderId="16" xfId="0" applyFont="1" applyFill="1" applyBorder="1" applyAlignment="1">
      <alignment horizontal="center" wrapText="1"/>
    </xf>
    <xf numFmtId="164" fontId="35" fillId="35" borderId="17" xfId="0" applyFont="1" applyFill="1" applyBorder="1" applyAlignment="1">
      <alignment horizontal="center" wrapText="1"/>
    </xf>
    <xf numFmtId="164" fontId="35" fillId="35" borderId="18" xfId="0" applyFont="1" applyFill="1" applyBorder="1" applyAlignment="1">
      <alignment horizontal="center" wrapText="1"/>
    </xf>
    <xf numFmtId="164" fontId="38" fillId="23" borderId="0" xfId="0" applyFont="1" applyFill="1" applyAlignment="1"/>
    <xf numFmtId="167" fontId="38" fillId="23" borderId="0" xfId="8" applyNumberFormat="1" applyFont="1" applyFill="1" applyAlignment="1"/>
    <xf numFmtId="164" fontId="39" fillId="36" borderId="0" xfId="0" applyFont="1" applyFill="1" applyAlignment="1">
      <alignment horizontal="center" vertical="center" wrapText="1"/>
    </xf>
    <xf numFmtId="45" fontId="38" fillId="23" borderId="0" xfId="0" applyNumberFormat="1" applyFont="1" applyFill="1" applyAlignment="1">
      <alignment horizontal="center"/>
    </xf>
    <xf numFmtId="165" fontId="38" fillId="23" borderId="0" xfId="0" applyNumberFormat="1" applyFont="1" applyFill="1" applyAlignment="1">
      <alignment horizontal="center"/>
    </xf>
    <xf numFmtId="165" fontId="38" fillId="23" borderId="0" xfId="0" applyNumberFormat="1" applyFont="1" applyFill="1" applyAlignment="1"/>
    <xf numFmtId="1" fontId="0" fillId="5" borderId="0" xfId="8" applyNumberFormat="1" applyFont="1" applyFill="1" applyAlignment="1"/>
    <xf numFmtId="167" fontId="0" fillId="5" borderId="0" xfId="8" applyNumberFormat="1" applyFont="1" applyFill="1" applyAlignment="1"/>
    <xf numFmtId="164" fontId="40" fillId="20" borderId="0" xfId="0" applyFont="1" applyFill="1" applyAlignment="1"/>
    <xf numFmtId="164" fontId="26" fillId="6" borderId="4" xfId="0" applyFont="1" applyFill="1" applyBorder="1" applyAlignment="1">
      <alignment horizontal="left"/>
    </xf>
    <xf numFmtId="164" fontId="0" fillId="7" borderId="6" xfId="0" applyFont="1" applyFill="1" applyBorder="1" applyAlignment="1">
      <alignment horizontal="left" wrapText="1"/>
    </xf>
  </cellXfs>
  <cellStyles count="9">
    <cellStyle name="Hiperlink" xfId="1" builtinId="8"/>
    <cellStyle name="Hiperlink 2" xfId="5"/>
    <cellStyle name="Hiperlink 3" xfId="3"/>
    <cellStyle name="Normal" xfId="0" builtinId="0"/>
    <cellStyle name="Normal 2" xfId="4"/>
    <cellStyle name="Normal 3" xfId="2"/>
    <cellStyle name="Normal 4" xfId="6"/>
    <cellStyle name="Porcentagem" xfId="7" builtinId="5"/>
    <cellStyle name="Vírgula" xfId="8" builtinId="3"/>
  </cellStyles>
  <dxfs count="16">
    <dxf>
      <font>
        <b/>
        <i val="0"/>
        <u val="double"/>
        <color rgb="FFFF0000"/>
      </font>
      <fill>
        <patternFill patternType="none">
          <bgColor auto="1"/>
        </patternFill>
      </fill>
    </dxf>
    <dxf>
      <font>
        <u/>
        <color theme="7" tint="-0.24994659260841701"/>
      </font>
    </dxf>
    <dxf>
      <font>
        <color rgb="FF00B050"/>
      </font>
    </dxf>
    <dxf>
      <font>
        <u/>
        <color theme="7" tint="-0.24994659260841701"/>
      </font>
    </dxf>
    <dxf>
      <font>
        <b/>
        <i val="0"/>
        <color rgb="FFC00000"/>
      </font>
      <border>
        <left style="dashDotDot">
          <color auto="1"/>
        </left>
        <right style="dashDotDot">
          <color auto="1"/>
        </right>
        <top style="dashDotDot">
          <color auto="1"/>
        </top>
        <bottom style="dashDotDot">
          <color auto="1"/>
        </bottom>
        <vertical/>
        <horizontal/>
      </border>
    </dxf>
    <dxf>
      <font>
        <b/>
        <i val="0"/>
      </font>
      <fill>
        <patternFill>
          <bgColor theme="9" tint="0.79998168889431442"/>
        </patternFill>
      </fill>
      <border>
        <left style="dashed">
          <color auto="1"/>
        </left>
        <right style="dashed">
          <color auto="1"/>
        </right>
        <top style="dashed">
          <color auto="1"/>
        </top>
        <bottom style="dashed">
          <color auto="1"/>
        </bottom>
        <vertical/>
        <horizontal/>
      </border>
    </dxf>
    <dxf>
      <font>
        <b/>
        <i val="0"/>
        <color rgb="FFC00000"/>
      </font>
      <border>
        <left style="dashDotDot">
          <color auto="1"/>
        </left>
        <right style="dashDotDot">
          <color auto="1"/>
        </right>
        <top style="dashDotDot">
          <color auto="1"/>
        </top>
        <bottom style="dashDotDot">
          <color auto="1"/>
        </bottom>
        <vertical/>
        <horizontal/>
      </border>
    </dxf>
    <dxf>
      <font>
        <b/>
        <i val="0"/>
      </font>
      <fill>
        <patternFill>
          <bgColor theme="9" tint="0.79998168889431442"/>
        </patternFill>
      </fill>
      <border>
        <left style="dashed">
          <color auto="1"/>
        </left>
        <right style="dashed">
          <color auto="1"/>
        </right>
        <top style="dashed">
          <color auto="1"/>
        </top>
        <bottom style="dashed">
          <color auto="1"/>
        </bottom>
        <vertical/>
        <horizontal/>
      </border>
    </dxf>
    <dxf>
      <font>
        <b/>
        <i val="0"/>
        <u val="double"/>
        <color rgb="FFFF0000"/>
      </font>
      <fill>
        <patternFill patternType="none">
          <bgColor auto="1"/>
        </patternFill>
      </fill>
    </dxf>
    <dxf>
      <font>
        <u/>
        <color theme="7" tint="-0.24994659260841701"/>
      </font>
    </dxf>
    <dxf>
      <font>
        <color rgb="FF00B050"/>
      </font>
    </dxf>
    <dxf>
      <font>
        <u/>
        <color theme="7" tint="-0.24994659260841701"/>
      </font>
    </dxf>
    <dxf>
      <font>
        <b/>
        <i val="0"/>
        <color rgb="FFC00000"/>
      </font>
      <border>
        <left style="dashDotDot">
          <color auto="1"/>
        </left>
        <right style="dashDotDot">
          <color auto="1"/>
        </right>
        <top style="dashDotDot">
          <color auto="1"/>
        </top>
        <bottom style="dashDotDot">
          <color auto="1"/>
        </bottom>
        <vertical/>
        <horizontal/>
      </border>
    </dxf>
    <dxf>
      <font>
        <b/>
        <i val="0"/>
      </font>
      <fill>
        <patternFill>
          <bgColor theme="9" tint="0.79998168889431442"/>
        </patternFill>
      </fill>
      <border>
        <left style="dashed">
          <color auto="1"/>
        </left>
        <right style="dashed">
          <color auto="1"/>
        </right>
        <top style="dashed">
          <color auto="1"/>
        </top>
        <bottom style="dashed">
          <color auto="1"/>
        </bottom>
        <vertical/>
        <horizontal/>
      </border>
    </dxf>
    <dxf>
      <font>
        <b/>
        <i val="0"/>
        <color rgb="FFC00000"/>
      </font>
      <border>
        <left style="dashDotDot">
          <color auto="1"/>
        </left>
        <right style="dashDotDot">
          <color auto="1"/>
        </right>
        <top style="dashDotDot">
          <color auto="1"/>
        </top>
        <bottom style="dashDotDot">
          <color auto="1"/>
        </bottom>
        <vertical/>
        <horizontal/>
      </border>
    </dxf>
    <dxf>
      <font>
        <b/>
        <i val="0"/>
      </font>
      <fill>
        <patternFill>
          <bgColor theme="9" tint="0.79998168889431442"/>
        </patternFill>
      </fill>
      <border>
        <left style="dashed">
          <color auto="1"/>
        </left>
        <right style="dashed">
          <color auto="1"/>
        </right>
        <top style="dashed">
          <color auto="1"/>
        </top>
        <bottom style="dashed">
          <color auto="1"/>
        </bottom>
        <vertical/>
        <horizontal/>
      </border>
    </dxf>
  </dxfs>
  <tableStyles count="0" defaultTableStyle="TableStyleMedium2" defaultPivotStyle="PivotStyleLight16"/>
  <colors>
    <mruColors>
      <color rgb="FFCC0000"/>
      <color rgb="FFFF0000"/>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5.4046462935616622E-2"/>
          <c:y val="5.0049494184836327E-2"/>
          <c:w val="0.80668356041468137"/>
          <c:h val="0.74031871890491563"/>
        </c:manualLayout>
      </c:layout>
      <c:lineChart>
        <c:grouping val="standard"/>
        <c:varyColors val="0"/>
        <c:ser>
          <c:idx val="0"/>
          <c:order val="0"/>
          <c:tx>
            <c:strRef>
              <c:f>'Quant Setup'!$W$2</c:f>
              <c:strCache>
                <c:ptCount val="1"/>
                <c:pt idx="0">
                  <c:v>Cum. Time</c:v>
                </c:pt>
              </c:strCache>
            </c:strRef>
          </c:tx>
          <c:spPr>
            <a:ln w="15875" cap="rnd">
              <a:solidFill>
                <a:schemeClr val="accent1"/>
              </a:solidFill>
              <a:round/>
            </a:ln>
            <a:effectLst/>
          </c:spPr>
          <c:marker>
            <c:symbol val="circle"/>
            <c:size val="4"/>
            <c:spPr>
              <a:gradFill rotWithShape="1">
                <a:gsLst>
                  <a:gs pos="0">
                    <a:schemeClr val="accent1">
                      <a:lumMod val="110000"/>
                      <a:satMod val="105000"/>
                      <a:tint val="67000"/>
                    </a:schemeClr>
                  </a:gs>
                  <a:gs pos="50000">
                    <a:schemeClr val="accent1">
                      <a:lumMod val="105000"/>
                      <a:satMod val="103000"/>
                      <a:tint val="73000"/>
                    </a:schemeClr>
                  </a:gs>
                  <a:gs pos="100000">
                    <a:schemeClr val="accent1">
                      <a:lumMod val="105000"/>
                      <a:satMod val="109000"/>
                      <a:tint val="81000"/>
                    </a:schemeClr>
                  </a:gs>
                </a:gsLst>
                <a:lin ang="5400000" scaled="0"/>
              </a:gradFill>
              <a:ln w="9525" cap="flat" cmpd="sng" algn="ctr">
                <a:solidFill>
                  <a:schemeClr val="accent1">
                    <a:shade val="95000"/>
                  </a:schemeClr>
                </a:solidFill>
                <a:round/>
              </a:ln>
              <a:effectLst/>
            </c:spPr>
          </c:marker>
          <c:cat>
            <c:numRef>
              <c:f>'Quant Setup'!$Q$3:$Q$39</c:f>
              <c:numCache>
                <c:formatCode>_-* #,##0_-;\-* #,##0_-;_-* "-"??_-;_-@_-</c:formatCode>
                <c:ptCount val="37"/>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numCache>
            </c:numRef>
          </c:cat>
          <c:val>
            <c:numRef>
              <c:f>'Quant Setup'!$W$3:$W$39</c:f>
              <c:numCache>
                <c:formatCode>[$-F400]h:mm:ss\ AM/PM</c:formatCode>
                <c:ptCount val="37"/>
                <c:pt idx="0">
                  <c:v>1.4467592592592592E-3</c:v>
                </c:pt>
                <c:pt idx="1">
                  <c:v>3.3796296296296296E-3</c:v>
                </c:pt>
                <c:pt idx="2">
                  <c:v>4.8842592592592592E-3</c:v>
                </c:pt>
                <c:pt idx="3">
                  <c:v>6.3310185185185188E-3</c:v>
                </c:pt>
                <c:pt idx="4">
                  <c:v>1.0069444444444445E-2</c:v>
                </c:pt>
                <c:pt idx="5">
                  <c:v>1.2870370370370371E-2</c:v>
                </c:pt>
                <c:pt idx="6">
                  <c:v>1.5347222222222222E-2</c:v>
                </c:pt>
                <c:pt idx="7">
                  <c:v>1.7060185185185185E-2</c:v>
                </c:pt>
                <c:pt idx="8">
                  <c:v>1.9259259259259261E-2</c:v>
                </c:pt>
                <c:pt idx="9">
                  <c:v>1.9351851851851853E-2</c:v>
                </c:pt>
                <c:pt idx="10">
                  <c:v>2.2430555555555558E-2</c:v>
                </c:pt>
                <c:pt idx="11">
                  <c:v>2.2800925925925929E-2</c:v>
                </c:pt>
                <c:pt idx="12">
                  <c:v>2.6006944444444447E-2</c:v>
                </c:pt>
                <c:pt idx="13">
                  <c:v>2.7476851851851853E-2</c:v>
                </c:pt>
                <c:pt idx="14">
                  <c:v>2.9791666666666668E-2</c:v>
                </c:pt>
                <c:pt idx="15">
                  <c:v>3.1793981481481486E-2</c:v>
                </c:pt>
                <c:pt idx="16">
                  <c:v>3.215277777777778E-2</c:v>
                </c:pt>
                <c:pt idx="17">
                  <c:v>3.3229166666666671E-2</c:v>
                </c:pt>
                <c:pt idx="18">
                  <c:v>3.3819444444444451E-2</c:v>
                </c:pt>
                <c:pt idx="19">
                  <c:v>3.498842592592593E-2</c:v>
                </c:pt>
                <c:pt idx="20">
                  <c:v>3.5370370370370371E-2</c:v>
                </c:pt>
                <c:pt idx="21">
                  <c:v>3.5578703703703703E-2</c:v>
                </c:pt>
                <c:pt idx="22">
                  <c:v>3.7546296296296293E-2</c:v>
                </c:pt>
                <c:pt idx="23">
                  <c:v>3.9074074074074074E-2</c:v>
                </c:pt>
                <c:pt idx="24">
                  <c:v>3.9699074074074074E-2</c:v>
                </c:pt>
                <c:pt idx="25">
                  <c:v>4.1319444444444443E-2</c:v>
                </c:pt>
                <c:pt idx="26">
                  <c:v>4.1782407407407407E-2</c:v>
                </c:pt>
                <c:pt idx="27">
                  <c:v>4.3923611111111108E-2</c:v>
                </c:pt>
                <c:pt idx="28">
                  <c:v>4.4733796296296292E-2</c:v>
                </c:pt>
                <c:pt idx="29">
                  <c:v>4.6631944444444441E-2</c:v>
                </c:pt>
                <c:pt idx="30">
                  <c:v>4.8240740740740737E-2</c:v>
                </c:pt>
                <c:pt idx="31">
                  <c:v>4.9305555555555554E-2</c:v>
                </c:pt>
                <c:pt idx="32">
                  <c:v>5.0358796296296297E-2</c:v>
                </c:pt>
                <c:pt idx="33">
                  <c:v>5.1423611111111114E-2</c:v>
                </c:pt>
                <c:pt idx="34">
                  <c:v>5.1759259259259262E-2</c:v>
                </c:pt>
                <c:pt idx="35">
                  <c:v>5.2002314814814821E-2</c:v>
                </c:pt>
                <c:pt idx="36">
                  <c:v>5.2048611111111115E-2</c:v>
                </c:pt>
              </c:numCache>
            </c:numRef>
          </c:val>
          <c:smooth val="1"/>
          <c:extLst>
            <c:ext xmlns:c16="http://schemas.microsoft.com/office/drawing/2014/chart" uri="{C3380CC4-5D6E-409C-BE32-E72D297353CC}">
              <c16:uniqueId val="{00000000-0ADE-40BA-A0EE-94F1E3D90C5E}"/>
            </c:ext>
          </c:extLst>
        </c:ser>
        <c:ser>
          <c:idx val="1"/>
          <c:order val="1"/>
          <c:tx>
            <c:strRef>
              <c:f>'Quant Setup'!$X$2</c:f>
              <c:strCache>
                <c:ptCount val="1"/>
                <c:pt idx="0">
                  <c:v>Target Cum. Time</c:v>
                </c:pt>
              </c:strCache>
            </c:strRef>
          </c:tx>
          <c:spPr>
            <a:ln w="15875" cap="rnd">
              <a:solidFill>
                <a:schemeClr val="accent2"/>
              </a:solidFill>
              <a:round/>
            </a:ln>
            <a:effectLst/>
          </c:spPr>
          <c:marker>
            <c:symbol val="circle"/>
            <c:size val="4"/>
            <c:spPr>
              <a:gradFill rotWithShape="1">
                <a:gsLst>
                  <a:gs pos="0">
                    <a:schemeClr val="accent2">
                      <a:lumMod val="110000"/>
                      <a:satMod val="105000"/>
                      <a:tint val="67000"/>
                    </a:schemeClr>
                  </a:gs>
                  <a:gs pos="50000">
                    <a:schemeClr val="accent2">
                      <a:lumMod val="105000"/>
                      <a:satMod val="103000"/>
                      <a:tint val="73000"/>
                    </a:schemeClr>
                  </a:gs>
                  <a:gs pos="100000">
                    <a:schemeClr val="accent2">
                      <a:lumMod val="105000"/>
                      <a:satMod val="109000"/>
                      <a:tint val="81000"/>
                    </a:schemeClr>
                  </a:gs>
                </a:gsLst>
                <a:lin ang="5400000" scaled="0"/>
              </a:gradFill>
              <a:ln w="9525" cap="flat" cmpd="sng" algn="ctr">
                <a:solidFill>
                  <a:schemeClr val="accent2">
                    <a:shade val="95000"/>
                  </a:schemeClr>
                </a:solidFill>
                <a:round/>
              </a:ln>
              <a:effectLst/>
            </c:spPr>
          </c:marker>
          <c:cat>
            <c:numRef>
              <c:f>'Quant Setup'!$Q$3:$Q$39</c:f>
              <c:numCache>
                <c:formatCode>_-* #,##0_-;\-* #,##0_-;_-* "-"??_-;_-@_-</c:formatCode>
                <c:ptCount val="37"/>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numCache>
            </c:numRef>
          </c:cat>
          <c:val>
            <c:numRef>
              <c:f>'Quant Setup'!$X$3:$X$39</c:f>
              <c:numCache>
                <c:formatCode>[$-F400]h:mm:ss\ AM/PM</c:formatCode>
                <c:ptCount val="37"/>
                <c:pt idx="0">
                  <c:v>1.3888888888888889E-3</c:v>
                </c:pt>
                <c:pt idx="1">
                  <c:v>2.7777777777777779E-3</c:v>
                </c:pt>
                <c:pt idx="2">
                  <c:v>4.1666666666666666E-3</c:v>
                </c:pt>
                <c:pt idx="3">
                  <c:v>5.5555555555555558E-3</c:v>
                </c:pt>
                <c:pt idx="4">
                  <c:v>6.9444444444444441E-3</c:v>
                </c:pt>
                <c:pt idx="5">
                  <c:v>8.3333333333333332E-3</c:v>
                </c:pt>
                <c:pt idx="6">
                  <c:v>9.7222222222222224E-3</c:v>
                </c:pt>
                <c:pt idx="7">
                  <c:v>1.1111111111111112E-2</c:v>
                </c:pt>
                <c:pt idx="8">
                  <c:v>1.2500000000000001E-2</c:v>
                </c:pt>
                <c:pt idx="9">
                  <c:v>1.3888888888888888E-2</c:v>
                </c:pt>
                <c:pt idx="10">
                  <c:v>1.5277777777777777E-2</c:v>
                </c:pt>
                <c:pt idx="11">
                  <c:v>1.6666666666666666E-2</c:v>
                </c:pt>
                <c:pt idx="12">
                  <c:v>1.8055555555555554E-2</c:v>
                </c:pt>
                <c:pt idx="13">
                  <c:v>1.9444444444444445E-2</c:v>
                </c:pt>
                <c:pt idx="14">
                  <c:v>2.0833333333333332E-2</c:v>
                </c:pt>
                <c:pt idx="15">
                  <c:v>2.2222222222222223E-2</c:v>
                </c:pt>
                <c:pt idx="16">
                  <c:v>2.361111111111111E-2</c:v>
                </c:pt>
                <c:pt idx="17">
                  <c:v>2.5000000000000001E-2</c:v>
                </c:pt>
                <c:pt idx="18">
                  <c:v>2.6388888888888889E-2</c:v>
                </c:pt>
                <c:pt idx="19">
                  <c:v>2.7777777777777776E-2</c:v>
                </c:pt>
                <c:pt idx="20">
                  <c:v>2.9166666666666667E-2</c:v>
                </c:pt>
                <c:pt idx="21">
                  <c:v>3.0555555555555555E-2</c:v>
                </c:pt>
                <c:pt idx="22">
                  <c:v>3.1944444444444442E-2</c:v>
                </c:pt>
                <c:pt idx="23">
                  <c:v>3.3333333333333333E-2</c:v>
                </c:pt>
                <c:pt idx="24">
                  <c:v>3.4722222222222224E-2</c:v>
                </c:pt>
                <c:pt idx="25">
                  <c:v>3.6111111111111108E-2</c:v>
                </c:pt>
                <c:pt idx="26">
                  <c:v>3.7499999999999999E-2</c:v>
                </c:pt>
                <c:pt idx="27">
                  <c:v>3.888888888888889E-2</c:v>
                </c:pt>
                <c:pt idx="28">
                  <c:v>4.027777777777778E-2</c:v>
                </c:pt>
                <c:pt idx="29">
                  <c:v>4.1666666666666664E-2</c:v>
                </c:pt>
                <c:pt idx="30">
                  <c:v>4.3055555555555555E-2</c:v>
                </c:pt>
                <c:pt idx="31">
                  <c:v>4.4444444444444446E-2</c:v>
                </c:pt>
                <c:pt idx="32">
                  <c:v>4.583333333333333E-2</c:v>
                </c:pt>
                <c:pt idx="33">
                  <c:v>4.7222222222222221E-2</c:v>
                </c:pt>
                <c:pt idx="34">
                  <c:v>4.8611111111111112E-2</c:v>
                </c:pt>
                <c:pt idx="35">
                  <c:v>0.05</c:v>
                </c:pt>
                <c:pt idx="36">
                  <c:v>5.1388888888888887E-2</c:v>
                </c:pt>
              </c:numCache>
            </c:numRef>
          </c:val>
          <c:smooth val="1"/>
          <c:extLst>
            <c:ext xmlns:c16="http://schemas.microsoft.com/office/drawing/2014/chart" uri="{C3380CC4-5D6E-409C-BE32-E72D297353CC}">
              <c16:uniqueId val="{00000001-0ADE-40BA-A0EE-94F1E3D90C5E}"/>
            </c:ext>
          </c:extLst>
        </c:ser>
        <c:dLbls>
          <c:showLegendKey val="0"/>
          <c:showVal val="0"/>
          <c:showCatName val="0"/>
          <c:showSerName val="0"/>
          <c:showPercent val="0"/>
          <c:showBubbleSize val="0"/>
        </c:dLbls>
        <c:marker val="1"/>
        <c:smooth val="0"/>
        <c:axId val="294339296"/>
        <c:axId val="294338512"/>
      </c:lineChart>
      <c:valAx>
        <c:axId val="294338512"/>
        <c:scaling>
          <c:orientation val="minMax"/>
        </c:scaling>
        <c:delete val="0"/>
        <c:axPos val="r"/>
        <c:numFmt formatCode="m:ss"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pt-BR"/>
          </a:p>
        </c:txPr>
        <c:crossAx val="294339296"/>
        <c:crosses val="max"/>
        <c:crossBetween val="between"/>
      </c:valAx>
      <c:catAx>
        <c:axId val="294339296"/>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pt-BR"/>
          </a:p>
        </c:txPr>
        <c:crossAx val="294338512"/>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pt-B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pt-B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ubbleChart>
        <c:varyColors val="0"/>
        <c:ser>
          <c:idx val="0"/>
          <c:order val="0"/>
          <c:tx>
            <c:strRef>
              <c:f>'Quant Setup'!$N$55</c:f>
              <c:strCache>
                <c:ptCount val="1"/>
                <c:pt idx="0">
                  <c:v>Right</c:v>
                </c:pt>
              </c:strCache>
            </c:strRef>
          </c:tx>
          <c:spPr>
            <a:gradFill rotWithShape="1">
              <a:gsLst>
                <a:gs pos="0">
                  <a:schemeClr val="accent1">
                    <a:lumMod val="110000"/>
                    <a:satMod val="105000"/>
                    <a:tint val="67000"/>
                  </a:schemeClr>
                </a:gs>
                <a:gs pos="50000">
                  <a:schemeClr val="accent1">
                    <a:lumMod val="105000"/>
                    <a:satMod val="103000"/>
                    <a:tint val="73000"/>
                  </a:schemeClr>
                </a:gs>
                <a:gs pos="100000">
                  <a:schemeClr val="accent1">
                    <a:lumMod val="105000"/>
                    <a:satMod val="109000"/>
                    <a:tint val="81000"/>
                  </a:schemeClr>
                </a:gs>
              </a:gsLst>
              <a:lin ang="5400000" scaled="0"/>
            </a:gradFill>
            <a:ln w="9525" cap="flat" cmpd="sng" algn="ctr">
              <a:solidFill>
                <a:schemeClr val="accent1">
                  <a:shade val="95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lumMod val="75000"/>
                      </a:schemeClr>
                    </a:solidFill>
                    <a:latin typeface="+mn-lt"/>
                    <a:ea typeface="+mn-ea"/>
                    <a:cs typeface="+mn-cs"/>
                  </a:defRPr>
                </a:pPr>
                <a:endParaRPr lang="pt-BR"/>
              </a:p>
            </c:txPr>
            <c:dLblPos val="ctr"/>
            <c:showLegendKey val="0"/>
            <c:showVal val="0"/>
            <c:showCatName val="1"/>
            <c:showSerName val="0"/>
            <c:showPercent val="0"/>
            <c:showBubbleSize val="1"/>
            <c:separator>
</c:separator>
            <c:showLeaderLines val="0"/>
            <c:extLst>
              <c:ext xmlns:c15="http://schemas.microsoft.com/office/drawing/2012/chart" uri="{CE6537A1-D6FC-4f65-9D91-7224C49458BB}">
                <c15:showLeaderLines val="0"/>
              </c:ext>
            </c:extLst>
          </c:dLbls>
          <c:xVal>
            <c:strRef>
              <c:f>'Quant Setup'!$O$54:$S$54</c:f>
              <c:strCache>
                <c:ptCount val="5"/>
                <c:pt idx="0">
                  <c:v>Number Properties</c:v>
                </c:pt>
                <c:pt idx="1">
                  <c:v>FDP</c:v>
                </c:pt>
                <c:pt idx="2">
                  <c:v>WP</c:v>
                </c:pt>
                <c:pt idx="3">
                  <c:v>Geometry</c:v>
                </c:pt>
                <c:pt idx="4">
                  <c:v>Algebra</c:v>
                </c:pt>
              </c:strCache>
            </c:strRef>
          </c:xVal>
          <c:yVal>
            <c:numRef>
              <c:f>'Quant Setup'!$O$59:$S$59</c:f>
              <c:numCache>
                <c:formatCode>mm:ss</c:formatCode>
                <c:ptCount val="5"/>
                <c:pt idx="0">
                  <c:v>7.0601851851851837E-4</c:v>
                </c:pt>
                <c:pt idx="1">
                  <c:v>1.3686342592592593E-3</c:v>
                </c:pt>
                <c:pt idx="2">
                  <c:v>1.6600529100529102E-3</c:v>
                </c:pt>
                <c:pt idx="3">
                  <c:v>9.722222222222223E-4</c:v>
                </c:pt>
                <c:pt idx="4">
                  <c:v>7.7546296296296304E-4</c:v>
                </c:pt>
              </c:numCache>
            </c:numRef>
          </c:yVal>
          <c:bubbleSize>
            <c:numRef>
              <c:f>'Quant Setup'!$O$55:$S$55</c:f>
              <c:numCache>
                <c:formatCode>_-* #,##0_-;\-* #,##0_-;_-* "-"??_-;_-@_-</c:formatCode>
                <c:ptCount val="5"/>
                <c:pt idx="0">
                  <c:v>5</c:v>
                </c:pt>
                <c:pt idx="1">
                  <c:v>4</c:v>
                </c:pt>
                <c:pt idx="2">
                  <c:v>7</c:v>
                </c:pt>
                <c:pt idx="3">
                  <c:v>4</c:v>
                </c:pt>
                <c:pt idx="4">
                  <c:v>3</c:v>
                </c:pt>
              </c:numCache>
            </c:numRef>
          </c:bubbleSize>
          <c:bubble3D val="0"/>
          <c:extLst>
            <c:ext xmlns:c16="http://schemas.microsoft.com/office/drawing/2014/chart" uri="{C3380CC4-5D6E-409C-BE32-E72D297353CC}">
              <c16:uniqueId val="{00000000-0B94-4D77-B498-BE0C89EA2E34}"/>
            </c:ext>
          </c:extLst>
        </c:ser>
        <c:ser>
          <c:idx val="1"/>
          <c:order val="1"/>
          <c:tx>
            <c:strRef>
              <c:f>'Quant Setup'!$N$60</c:f>
              <c:strCache>
                <c:ptCount val="1"/>
                <c:pt idx="0">
                  <c:v>Wrong</c:v>
                </c:pt>
              </c:strCache>
            </c:strRef>
          </c:tx>
          <c:spPr>
            <a:gradFill rotWithShape="1">
              <a:gsLst>
                <a:gs pos="0">
                  <a:schemeClr val="accent2">
                    <a:lumMod val="110000"/>
                    <a:satMod val="105000"/>
                    <a:tint val="67000"/>
                  </a:schemeClr>
                </a:gs>
                <a:gs pos="50000">
                  <a:schemeClr val="accent2">
                    <a:lumMod val="105000"/>
                    <a:satMod val="103000"/>
                    <a:tint val="73000"/>
                  </a:schemeClr>
                </a:gs>
                <a:gs pos="100000">
                  <a:schemeClr val="accent2">
                    <a:lumMod val="105000"/>
                    <a:satMod val="109000"/>
                    <a:tint val="81000"/>
                  </a:schemeClr>
                </a:gs>
              </a:gsLst>
              <a:lin ang="5400000" scaled="0"/>
            </a:gradFill>
            <a:ln w="9525" cap="flat" cmpd="sng" algn="ctr">
              <a:solidFill>
                <a:schemeClr val="accent2">
                  <a:shade val="95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pt-BR"/>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strRef>
              <c:f>'Quant Setup'!$O$58:$S$58</c:f>
              <c:strCache>
                <c:ptCount val="5"/>
                <c:pt idx="0">
                  <c:v>Number Properties</c:v>
                </c:pt>
                <c:pt idx="1">
                  <c:v>FDP</c:v>
                </c:pt>
                <c:pt idx="2">
                  <c:v>WP</c:v>
                </c:pt>
                <c:pt idx="3">
                  <c:v>Geometry</c:v>
                </c:pt>
                <c:pt idx="4">
                  <c:v>Algebra</c:v>
                </c:pt>
              </c:strCache>
            </c:strRef>
          </c:xVal>
          <c:yVal>
            <c:numRef>
              <c:f>'Quant Setup'!$O$60:$S$60</c:f>
              <c:numCache>
                <c:formatCode>mm:ss</c:formatCode>
                <c:ptCount val="5"/>
                <c:pt idx="0">
                  <c:v>1.9868827160493827E-3</c:v>
                </c:pt>
                <c:pt idx="1">
                  <c:v>2.1990740740740742E-3</c:v>
                </c:pt>
                <c:pt idx="2">
                  <c:v>1.4649470899470898E-3</c:v>
                </c:pt>
                <c:pt idx="3">
                  <c:v>2.673611111111111E-3</c:v>
                </c:pt>
                <c:pt idx="4">
                  <c:v>1.4467592592592592E-3</c:v>
                </c:pt>
              </c:numCache>
            </c:numRef>
          </c:yVal>
          <c:bubbleSize>
            <c:numRef>
              <c:f>'Quant Setup'!$O$56:$S$56</c:f>
              <c:numCache>
                <c:formatCode>_-* #,##0_-;\-* #,##0_-;_-* "-"??_-;_-@_-</c:formatCode>
                <c:ptCount val="5"/>
                <c:pt idx="0">
                  <c:v>3</c:v>
                </c:pt>
                <c:pt idx="1">
                  <c:v>1</c:v>
                </c:pt>
                <c:pt idx="2">
                  <c:v>7</c:v>
                </c:pt>
                <c:pt idx="3">
                  <c:v>2</c:v>
                </c:pt>
                <c:pt idx="4">
                  <c:v>1</c:v>
                </c:pt>
              </c:numCache>
            </c:numRef>
          </c:bubbleSize>
          <c:bubble3D val="0"/>
          <c:extLst>
            <c:ext xmlns:c16="http://schemas.microsoft.com/office/drawing/2014/chart" uri="{C3380CC4-5D6E-409C-BE32-E72D297353CC}">
              <c16:uniqueId val="{00000001-0B94-4D77-B498-BE0C89EA2E34}"/>
            </c:ext>
          </c:extLst>
        </c:ser>
        <c:dLbls>
          <c:dLblPos val="r"/>
          <c:showLegendKey val="0"/>
          <c:showVal val="1"/>
          <c:showCatName val="1"/>
          <c:showSerName val="0"/>
          <c:showPercent val="0"/>
          <c:showBubbleSize val="0"/>
        </c:dLbls>
        <c:bubbleScale val="100"/>
        <c:showNegBubbles val="0"/>
        <c:axId val="240504672"/>
        <c:axId val="240505064"/>
      </c:bubbleChart>
      <c:valAx>
        <c:axId val="240504672"/>
        <c:scaling>
          <c:orientation val="minMax"/>
        </c:scaling>
        <c:delete val="0"/>
        <c:axPos val="b"/>
        <c:numFmt formatCode="General" sourceLinked="1"/>
        <c:majorTickMark val="none"/>
        <c:minorTickMark val="none"/>
        <c:tickLblPos val="low"/>
        <c:spPr>
          <a:noFill/>
          <a:ln w="9525" cap="rnd">
            <a:solidFill>
              <a:schemeClr val="dk1">
                <a:lumMod val="25000"/>
                <a:lumOff val="75000"/>
              </a:schemeClr>
            </a:solidFill>
            <a:round/>
          </a:ln>
          <a:effectLst/>
        </c:spPr>
        <c:txPr>
          <a:bodyPr rot="-60000000" spcFirstLastPara="1" vertOverflow="ellipsis" vert="horz" wrap="square" anchor="ctr" anchorCtr="1"/>
          <a:lstStyle/>
          <a:p>
            <a:pPr>
              <a:defRPr sz="900" b="0" i="0" u="none" strike="noStrike" kern="1200" spc="0" baseline="0">
                <a:solidFill>
                  <a:schemeClr val="dk1">
                    <a:lumMod val="65000"/>
                    <a:lumOff val="35000"/>
                  </a:schemeClr>
                </a:solidFill>
                <a:latin typeface="+mn-lt"/>
                <a:ea typeface="+mn-ea"/>
                <a:cs typeface="+mn-cs"/>
              </a:defRPr>
            </a:pPr>
            <a:endParaRPr lang="pt-BR"/>
          </a:p>
        </c:txPr>
        <c:crossAx val="240505064"/>
        <c:crosses val="autoZero"/>
        <c:crossBetween val="midCat"/>
        <c:majorUnit val="1"/>
      </c:valAx>
      <c:valAx>
        <c:axId val="240505064"/>
        <c:scaling>
          <c:orientation val="minMax"/>
        </c:scaling>
        <c:delete val="0"/>
        <c:axPos val="l"/>
        <c:majorGridlines>
          <c:spPr>
            <a:ln w="9525" cap="flat" cmpd="sng" algn="ctr">
              <a:solidFill>
                <a:schemeClr val="dk1">
                  <a:lumMod val="15000"/>
                  <a:lumOff val="85000"/>
                </a:schemeClr>
              </a:solidFill>
              <a:round/>
            </a:ln>
            <a:effectLst/>
          </c:spPr>
        </c:majorGridlines>
        <c:numFmt formatCode="mm:ss" sourceLinked="1"/>
        <c:majorTickMark val="none"/>
        <c:minorTickMark val="none"/>
        <c:tickLblPos val="nextTo"/>
        <c:spPr>
          <a:noFill/>
          <a:ln w="9525" cap="rnd">
            <a:solidFill>
              <a:schemeClr val="dk1">
                <a:lumMod val="25000"/>
                <a:lumOff val="75000"/>
              </a:schemeClr>
            </a:solidFill>
            <a:round/>
          </a:ln>
          <a:effectLst/>
        </c:spPr>
        <c:txPr>
          <a:bodyPr rot="-60000000" spcFirstLastPara="1" vertOverflow="ellipsis" vert="horz" wrap="square" anchor="ctr" anchorCtr="1"/>
          <a:lstStyle/>
          <a:p>
            <a:pPr>
              <a:defRPr sz="900" b="0" i="0" u="none" strike="noStrike" kern="1200" spc="0" baseline="0">
                <a:solidFill>
                  <a:schemeClr val="dk1">
                    <a:lumMod val="65000"/>
                    <a:lumOff val="35000"/>
                  </a:schemeClr>
                </a:solidFill>
                <a:latin typeface="+mn-lt"/>
                <a:ea typeface="+mn-ea"/>
                <a:cs typeface="+mn-cs"/>
              </a:defRPr>
            </a:pPr>
            <a:endParaRPr lang="pt-BR"/>
          </a:p>
        </c:txPr>
        <c:crossAx val="240504672"/>
        <c:crosses val="autoZero"/>
        <c:crossBetween val="midCat"/>
      </c:valAx>
      <c:spPr>
        <a:gradFill>
          <a:gsLst>
            <a:gs pos="100000">
              <a:schemeClr val="lt1">
                <a:lumMod val="95000"/>
              </a:schemeClr>
            </a:gs>
            <a:gs pos="0">
              <a:schemeClr val="lt1">
                <a:alpha val="0"/>
              </a:schemeClr>
            </a:gs>
          </a:gsLst>
          <a:lin ang="5400000" scaled="0"/>
        </a:grad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spc="0" baseline="0">
              <a:solidFill>
                <a:schemeClr val="dk1">
                  <a:lumMod val="65000"/>
                  <a:lumOff val="35000"/>
                </a:schemeClr>
              </a:solidFill>
              <a:latin typeface="+mn-lt"/>
              <a:ea typeface="+mn-ea"/>
              <a:cs typeface="+mn-cs"/>
            </a:defRPr>
          </a:pPr>
          <a:endParaRPr lang="pt-BR"/>
        </a:p>
      </c:txPr>
    </c:legend>
    <c:plotVisOnly val="1"/>
    <c:dispBlanksAs val="gap"/>
    <c:showDLblsOverMax val="0"/>
  </c:chart>
  <c:spPr>
    <a:solidFill>
      <a:schemeClr val="lt1"/>
    </a:solidFill>
    <a:ln w="9525" cap="flat" cmpd="sng" algn="ctr">
      <a:solidFill>
        <a:schemeClr val="dk1">
          <a:lumMod val="15000"/>
          <a:lumOff val="85000"/>
        </a:schemeClr>
      </a:solidFill>
      <a:round/>
    </a:ln>
    <a:effectLst/>
  </c:spPr>
  <c:txPr>
    <a:bodyPr/>
    <a:lstStyle/>
    <a:p>
      <a:pPr>
        <a:defRPr/>
      </a:pPr>
      <a:endParaRPr lang="pt-B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'Quant Setup'!$AC$2</c:f>
              <c:strCache>
                <c:ptCount val="1"/>
                <c:pt idx="0">
                  <c:v>Right</c:v>
                </c:pt>
              </c:strCache>
            </c:strRef>
          </c:tx>
          <c:spPr>
            <a:noFill/>
            <a:ln>
              <a:noFill/>
            </a:ln>
            <a:effectLst/>
          </c:spPr>
          <c:invertIfNegative val="0"/>
          <c:dLbls>
            <c:dLbl>
              <c:idx val="0"/>
              <c:tx>
                <c:rich>
                  <a:bodyPr/>
                  <a:lstStyle/>
                  <a:p>
                    <a:fld id="{A0EEBE8C-7517-4FAB-AB64-461CAE7DEBB4}" type="CELLRANGE">
                      <a:rPr lang="en-US"/>
                      <a:pPr/>
                      <a:t>[CELLRANGE]</a:t>
                    </a:fld>
                    <a:endParaRPr lang="en-US" baseline="0"/>
                  </a:p>
                  <a:p>
                    <a:fld id="{EC69ACEC-FFB5-439D-9362-419870203469}"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0-6397-41D8-835C-C4C4C1BA4B12}"/>
                </c:ext>
              </c:extLst>
            </c:dLbl>
            <c:dLbl>
              <c:idx val="1"/>
              <c:tx>
                <c:rich>
                  <a:bodyPr/>
                  <a:lstStyle/>
                  <a:p>
                    <a:fld id="{3B5058E6-E033-4B1E-8338-9F61B5021DC5}" type="CELLRANGE">
                      <a:rPr lang="en-US"/>
                      <a:pPr/>
                      <a:t>[CELLRANGE]</a:t>
                    </a:fld>
                    <a:endParaRPr lang="en-US" baseline="0"/>
                  </a:p>
                  <a:p>
                    <a:fld id="{E241F17E-6CEF-4F55-9EBE-CCAEFB503A45}"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1-6397-41D8-835C-C4C4C1BA4B12}"/>
                </c:ext>
              </c:extLst>
            </c:dLbl>
            <c:dLbl>
              <c:idx val="2"/>
              <c:tx>
                <c:rich>
                  <a:bodyPr/>
                  <a:lstStyle/>
                  <a:p>
                    <a:fld id="{5AEC0258-8D64-471B-B8A7-3726884180BE}" type="CELLRANGE">
                      <a:rPr lang="en-US"/>
                      <a:pPr/>
                      <a:t>[CELLRANGE]</a:t>
                    </a:fld>
                    <a:endParaRPr lang="en-US" baseline="0"/>
                  </a:p>
                  <a:p>
                    <a:fld id="{B01BDE4D-0548-41F6-928F-4F4730F264A8}"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2-6397-41D8-835C-C4C4C1BA4B12}"/>
                </c:ext>
              </c:extLst>
            </c:dLbl>
            <c:dLbl>
              <c:idx val="3"/>
              <c:tx>
                <c:rich>
                  <a:bodyPr/>
                  <a:lstStyle/>
                  <a:p>
                    <a:fld id="{D354D966-9D9D-4F2D-BE9D-9ADA60B0DAC1}" type="CELLRANGE">
                      <a:rPr lang="en-US"/>
                      <a:pPr/>
                      <a:t>[CELLRANGE]</a:t>
                    </a:fld>
                    <a:endParaRPr lang="en-US" baseline="0"/>
                  </a:p>
                  <a:p>
                    <a:fld id="{3AA95EF9-896C-4D15-A2DC-74B18B48FC7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3-6397-41D8-835C-C4C4C1BA4B12}"/>
                </c:ext>
              </c:extLst>
            </c:dLbl>
            <c:dLbl>
              <c:idx val="4"/>
              <c:tx>
                <c:rich>
                  <a:bodyPr/>
                  <a:lstStyle/>
                  <a:p>
                    <a:fld id="{75F0C1DC-BC38-4CDA-A682-3D17B1111F46}" type="CELLRANGE">
                      <a:rPr lang="en-US"/>
                      <a:pPr/>
                      <a:t>[CELLRANGE]</a:t>
                    </a:fld>
                    <a:endParaRPr lang="en-US" baseline="0"/>
                  </a:p>
                  <a:p>
                    <a:fld id="{5B3B1F4D-F802-4401-BD60-B8CFD49F081E}"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4-6397-41D8-835C-C4C4C1BA4B12}"/>
                </c:ext>
              </c:extLst>
            </c:dLbl>
            <c:dLbl>
              <c:idx val="5"/>
              <c:tx>
                <c:rich>
                  <a:bodyPr/>
                  <a:lstStyle/>
                  <a:p>
                    <a:fld id="{8AFA220C-3BBC-431B-B874-AF9337C750C9}" type="CELLRANGE">
                      <a:rPr lang="en-US"/>
                      <a:pPr/>
                      <a:t>[CELLRANGE]</a:t>
                    </a:fld>
                    <a:endParaRPr lang="en-US" baseline="0"/>
                  </a:p>
                  <a:p>
                    <a:fld id="{09ECAAF1-7425-4C0D-A785-0059434435D3}"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5-6397-41D8-835C-C4C4C1BA4B12}"/>
                </c:ext>
              </c:extLst>
            </c:dLbl>
            <c:dLbl>
              <c:idx val="6"/>
              <c:tx>
                <c:rich>
                  <a:bodyPr/>
                  <a:lstStyle/>
                  <a:p>
                    <a:fld id="{026CB3DF-E595-4C0B-A6A9-0747CBAA0B25}" type="CELLRANGE">
                      <a:rPr lang="en-US"/>
                      <a:pPr/>
                      <a:t>[CELLRANGE]</a:t>
                    </a:fld>
                    <a:endParaRPr lang="en-US" baseline="0"/>
                  </a:p>
                  <a:p>
                    <a:fld id="{79999EC0-E32F-488D-BB04-DF688A37A0CB}"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6-6397-41D8-835C-C4C4C1BA4B12}"/>
                </c:ext>
              </c:extLst>
            </c:dLbl>
            <c:dLbl>
              <c:idx val="7"/>
              <c:tx>
                <c:rich>
                  <a:bodyPr/>
                  <a:lstStyle/>
                  <a:p>
                    <a:fld id="{97F135E9-A1DD-4A10-A29D-DCE6FFB2BBE1}" type="CELLRANGE">
                      <a:rPr lang="en-US"/>
                      <a:pPr/>
                      <a:t>[CELLRANGE]</a:t>
                    </a:fld>
                    <a:endParaRPr lang="en-US" baseline="0"/>
                  </a:p>
                  <a:p>
                    <a:fld id="{4CD302F5-5716-4D66-8312-999F05A26F24}"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7-6397-41D8-835C-C4C4C1BA4B12}"/>
                </c:ext>
              </c:extLst>
            </c:dLbl>
            <c:dLbl>
              <c:idx val="8"/>
              <c:tx>
                <c:rich>
                  <a:bodyPr/>
                  <a:lstStyle/>
                  <a:p>
                    <a:fld id="{236B9A08-B237-4CED-881B-EC090122FB9A}" type="CELLRANGE">
                      <a:rPr lang="en-US"/>
                      <a:pPr/>
                      <a:t>[CELLRANGE]</a:t>
                    </a:fld>
                    <a:endParaRPr lang="en-US" baseline="0"/>
                  </a:p>
                  <a:p>
                    <a:fld id="{6E30978C-EFCA-493C-9902-1C5081592B19}"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8-6397-41D8-835C-C4C4C1BA4B12}"/>
                </c:ext>
              </c:extLst>
            </c:dLbl>
            <c:dLbl>
              <c:idx val="9"/>
              <c:tx>
                <c:rich>
                  <a:bodyPr/>
                  <a:lstStyle/>
                  <a:p>
                    <a:fld id="{17A1D2B8-8E76-448A-ACCC-0D4070F8DFE9}" type="CELLRANGE">
                      <a:rPr lang="en-US"/>
                      <a:pPr/>
                      <a:t>[CELLRANGE]</a:t>
                    </a:fld>
                    <a:endParaRPr lang="en-US" baseline="0"/>
                  </a:p>
                  <a:p>
                    <a:fld id="{0E0EAF1C-E0E1-4175-9AB8-26E09A625C9C}"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9-6397-41D8-835C-C4C4C1BA4B12}"/>
                </c:ext>
              </c:extLst>
            </c:dLbl>
            <c:dLbl>
              <c:idx val="10"/>
              <c:tx>
                <c:rich>
                  <a:bodyPr/>
                  <a:lstStyle/>
                  <a:p>
                    <a:fld id="{0F85EFE9-B8E0-4116-B8E8-E8EAC229EC35}" type="CELLRANGE">
                      <a:rPr lang="en-US"/>
                      <a:pPr/>
                      <a:t>[CELLRANGE]</a:t>
                    </a:fld>
                    <a:endParaRPr lang="en-US" baseline="0"/>
                  </a:p>
                  <a:p>
                    <a:fld id="{099C201C-166C-41CC-933B-A09742C3766D}"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A-6397-41D8-835C-C4C4C1BA4B12}"/>
                </c:ext>
              </c:extLst>
            </c:dLbl>
            <c:dLbl>
              <c:idx val="11"/>
              <c:tx>
                <c:rich>
                  <a:bodyPr/>
                  <a:lstStyle/>
                  <a:p>
                    <a:fld id="{853E9CBE-B2CA-4050-B36E-CB4954677B12}" type="CELLRANGE">
                      <a:rPr lang="en-US"/>
                      <a:pPr/>
                      <a:t>[CELLRANGE]</a:t>
                    </a:fld>
                    <a:endParaRPr lang="en-US" baseline="0"/>
                  </a:p>
                  <a:p>
                    <a:fld id="{DF2F0818-71F6-4850-A9BB-0A90818DD527}"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B-6397-41D8-835C-C4C4C1BA4B12}"/>
                </c:ext>
              </c:extLst>
            </c:dLbl>
            <c:dLbl>
              <c:idx val="12"/>
              <c:tx>
                <c:rich>
                  <a:bodyPr/>
                  <a:lstStyle/>
                  <a:p>
                    <a:fld id="{F7C76F32-77A3-4AE7-B692-13ED3EE1A33F}" type="CELLRANGE">
                      <a:rPr lang="en-US"/>
                      <a:pPr/>
                      <a:t>[CELLRANGE]</a:t>
                    </a:fld>
                    <a:endParaRPr lang="en-US" baseline="0"/>
                  </a:p>
                  <a:p>
                    <a:fld id="{5F48D5E7-57AA-44E9-9C23-B7094EBB530D}"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C-6397-41D8-835C-C4C4C1BA4B12}"/>
                </c:ext>
              </c:extLst>
            </c:dLbl>
            <c:dLbl>
              <c:idx val="13"/>
              <c:tx>
                <c:rich>
                  <a:bodyPr/>
                  <a:lstStyle/>
                  <a:p>
                    <a:fld id="{1539EAC3-0E7F-49E4-9864-17FD9F5BBD6F}" type="CELLRANGE">
                      <a:rPr lang="en-US"/>
                      <a:pPr/>
                      <a:t>[CELLRANGE]</a:t>
                    </a:fld>
                    <a:endParaRPr lang="en-US" baseline="0"/>
                  </a:p>
                  <a:p>
                    <a:fld id="{ADFBC134-78FA-4B9A-B24F-E52648B6B7A1}"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D-6397-41D8-835C-C4C4C1BA4B12}"/>
                </c:ext>
              </c:extLst>
            </c:dLbl>
            <c:dLbl>
              <c:idx val="14"/>
              <c:tx>
                <c:rich>
                  <a:bodyPr/>
                  <a:lstStyle/>
                  <a:p>
                    <a:fld id="{6EF63FA2-7B3E-4B91-BD40-5FB8A0D5759B}" type="CELLRANGE">
                      <a:rPr lang="en-US"/>
                      <a:pPr/>
                      <a:t>[CELLRANGE]</a:t>
                    </a:fld>
                    <a:endParaRPr lang="en-US" baseline="0"/>
                  </a:p>
                  <a:p>
                    <a:fld id="{8619215E-0CA6-4354-BED2-151DF98C0CE8}"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E-6397-41D8-835C-C4C4C1BA4B12}"/>
                </c:ext>
              </c:extLst>
            </c:dLbl>
            <c:dLbl>
              <c:idx val="15"/>
              <c:tx>
                <c:rich>
                  <a:bodyPr/>
                  <a:lstStyle/>
                  <a:p>
                    <a:fld id="{17938CFA-20D3-426F-9342-6CD8B8F127F5}" type="CELLRANGE">
                      <a:rPr lang="en-US"/>
                      <a:pPr/>
                      <a:t>[CELLRANGE]</a:t>
                    </a:fld>
                    <a:endParaRPr lang="en-US" baseline="0"/>
                  </a:p>
                  <a:p>
                    <a:fld id="{78E657BC-C06A-4E4E-B7FB-4D96F5A32E1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F-6397-41D8-835C-C4C4C1BA4B12}"/>
                </c:ext>
              </c:extLst>
            </c:dLbl>
            <c:dLbl>
              <c:idx val="16"/>
              <c:tx>
                <c:rich>
                  <a:bodyPr/>
                  <a:lstStyle/>
                  <a:p>
                    <a:fld id="{8736FD4F-68A0-44C4-91F0-D270B7C53369}" type="CELLRANGE">
                      <a:rPr lang="en-US"/>
                      <a:pPr/>
                      <a:t>[CELLRANGE]</a:t>
                    </a:fld>
                    <a:endParaRPr lang="en-US" baseline="0"/>
                  </a:p>
                  <a:p>
                    <a:fld id="{060E6D60-1EA8-4CD6-BFEE-67471E9CB031}"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0-6397-41D8-835C-C4C4C1BA4B12}"/>
                </c:ext>
              </c:extLst>
            </c:dLbl>
            <c:dLbl>
              <c:idx val="17"/>
              <c:tx>
                <c:rich>
                  <a:bodyPr/>
                  <a:lstStyle/>
                  <a:p>
                    <a:fld id="{5A786203-B952-46FE-9596-90F3724B8414}" type="CELLRANGE">
                      <a:rPr lang="en-US"/>
                      <a:pPr/>
                      <a:t>[CELLRANGE]</a:t>
                    </a:fld>
                    <a:endParaRPr lang="en-US" baseline="0"/>
                  </a:p>
                  <a:p>
                    <a:fld id="{18AAB525-EA98-4D49-9A2D-C0814CFA7D8E}"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1-6397-41D8-835C-C4C4C1BA4B12}"/>
                </c:ext>
              </c:extLst>
            </c:dLbl>
            <c:dLbl>
              <c:idx val="18"/>
              <c:tx>
                <c:rich>
                  <a:bodyPr/>
                  <a:lstStyle/>
                  <a:p>
                    <a:fld id="{A401DBB4-49AB-44B6-B12F-8AB06A3DF300}" type="CELLRANGE">
                      <a:rPr lang="en-US"/>
                      <a:pPr/>
                      <a:t>[CELLRANGE]</a:t>
                    </a:fld>
                    <a:endParaRPr lang="en-US" baseline="0"/>
                  </a:p>
                  <a:p>
                    <a:fld id="{9E7D7833-FDD2-49E6-88DE-F97D9265D1C1}"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2-6397-41D8-835C-C4C4C1BA4B12}"/>
                </c:ext>
              </c:extLst>
            </c:dLbl>
            <c:dLbl>
              <c:idx val="19"/>
              <c:tx>
                <c:rich>
                  <a:bodyPr/>
                  <a:lstStyle/>
                  <a:p>
                    <a:fld id="{F6493B22-F4C5-4152-97C2-2105A9DE4392}" type="CELLRANGE">
                      <a:rPr lang="en-US"/>
                      <a:pPr/>
                      <a:t>[CELLRANGE]</a:t>
                    </a:fld>
                    <a:endParaRPr lang="en-US" baseline="0"/>
                  </a:p>
                  <a:p>
                    <a:fld id="{2E0B6430-6998-40DE-BBB5-105AA7944E9F}"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3-6397-41D8-835C-C4C4C1BA4B12}"/>
                </c:ext>
              </c:extLst>
            </c:dLbl>
            <c:dLbl>
              <c:idx val="20"/>
              <c:tx>
                <c:rich>
                  <a:bodyPr/>
                  <a:lstStyle/>
                  <a:p>
                    <a:fld id="{E4E574A4-764B-41D4-BEA4-6FD4B33578B6}" type="CELLRANGE">
                      <a:rPr lang="en-US"/>
                      <a:pPr/>
                      <a:t>[CELLRANGE]</a:t>
                    </a:fld>
                    <a:endParaRPr lang="en-US" baseline="0"/>
                  </a:p>
                  <a:p>
                    <a:fld id="{5CA78401-5480-411B-8EC1-18233E26BC3F}"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4-6397-41D8-835C-C4C4C1BA4B12}"/>
                </c:ext>
              </c:extLst>
            </c:dLbl>
            <c:dLbl>
              <c:idx val="21"/>
              <c:tx>
                <c:rich>
                  <a:bodyPr/>
                  <a:lstStyle/>
                  <a:p>
                    <a:fld id="{45885060-C092-4F0E-BE0A-CDEEA6FF41D3}" type="CELLRANGE">
                      <a:rPr lang="en-US"/>
                      <a:pPr/>
                      <a:t>[CELLRANGE]</a:t>
                    </a:fld>
                    <a:endParaRPr lang="en-US" baseline="0"/>
                  </a:p>
                  <a:p>
                    <a:fld id="{908453D3-B90A-4C13-A302-01E410E45634}"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5-6397-41D8-835C-C4C4C1BA4B12}"/>
                </c:ext>
              </c:extLst>
            </c:dLbl>
            <c:dLbl>
              <c:idx val="22"/>
              <c:tx>
                <c:rich>
                  <a:bodyPr/>
                  <a:lstStyle/>
                  <a:p>
                    <a:fld id="{892E609C-8F5E-489C-AC45-85B2AD325EEA}" type="CELLRANGE">
                      <a:rPr lang="en-US"/>
                      <a:pPr/>
                      <a:t>[CELLRANGE]</a:t>
                    </a:fld>
                    <a:endParaRPr lang="en-US" baseline="0"/>
                  </a:p>
                  <a:p>
                    <a:fld id="{A41051BC-7B02-4898-B004-6ABE3FD1BACE}"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6-6397-41D8-835C-C4C4C1BA4B12}"/>
                </c:ext>
              </c:extLst>
            </c:dLbl>
            <c:dLbl>
              <c:idx val="23"/>
              <c:tx>
                <c:rich>
                  <a:bodyPr/>
                  <a:lstStyle/>
                  <a:p>
                    <a:fld id="{7D2739BB-151A-420C-936C-F69563D45745}" type="CELLRANGE">
                      <a:rPr lang="en-US"/>
                      <a:pPr/>
                      <a:t>[CELLRANGE]</a:t>
                    </a:fld>
                    <a:endParaRPr lang="en-US" baseline="0"/>
                  </a:p>
                  <a:p>
                    <a:fld id="{C944D406-C7B4-4F9E-8516-C6B5E1BFC879}"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7-6397-41D8-835C-C4C4C1BA4B12}"/>
                </c:ext>
              </c:extLst>
            </c:dLbl>
            <c:dLbl>
              <c:idx val="24"/>
              <c:tx>
                <c:rich>
                  <a:bodyPr/>
                  <a:lstStyle/>
                  <a:p>
                    <a:fld id="{B51B5AE6-CB3C-4416-B80B-D7A6540B02A9}" type="CELLRANGE">
                      <a:rPr lang="en-US"/>
                      <a:pPr/>
                      <a:t>[CELLRANGE]</a:t>
                    </a:fld>
                    <a:endParaRPr lang="en-US" baseline="0"/>
                  </a:p>
                  <a:p>
                    <a:fld id="{13F9CE70-6058-48F1-B71C-6386F72EF2A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8-6397-41D8-835C-C4C4C1BA4B12}"/>
                </c:ext>
              </c:extLst>
            </c:dLbl>
            <c:dLbl>
              <c:idx val="25"/>
              <c:tx>
                <c:rich>
                  <a:bodyPr/>
                  <a:lstStyle/>
                  <a:p>
                    <a:fld id="{A61E4A57-71FE-4F98-97C4-D4AC191FDC07}" type="CELLRANGE">
                      <a:rPr lang="en-US"/>
                      <a:pPr/>
                      <a:t>[CELLRANGE]</a:t>
                    </a:fld>
                    <a:endParaRPr lang="en-US" baseline="0"/>
                  </a:p>
                  <a:p>
                    <a:fld id="{0B231EB5-79B5-41BC-BFC2-BDA2D2A35309}"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9-6397-41D8-835C-C4C4C1BA4B12}"/>
                </c:ext>
              </c:extLst>
            </c:dLbl>
            <c:dLbl>
              <c:idx val="26"/>
              <c:tx>
                <c:rich>
                  <a:bodyPr/>
                  <a:lstStyle/>
                  <a:p>
                    <a:fld id="{E589710C-E32B-4DC5-8117-EFA6DFEF039D}" type="CELLRANGE">
                      <a:rPr lang="en-US"/>
                      <a:pPr/>
                      <a:t>[CELLRANGE]</a:t>
                    </a:fld>
                    <a:endParaRPr lang="en-US" baseline="0"/>
                  </a:p>
                  <a:p>
                    <a:fld id="{C6AC43C9-864F-46E6-8DF0-EA2A11E91DD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A-6397-41D8-835C-C4C4C1BA4B12}"/>
                </c:ext>
              </c:extLst>
            </c:dLbl>
            <c:dLbl>
              <c:idx val="27"/>
              <c:tx>
                <c:rich>
                  <a:bodyPr/>
                  <a:lstStyle/>
                  <a:p>
                    <a:fld id="{BE7A7A61-FA24-4031-A708-13F65F661FDF}" type="CELLRANGE">
                      <a:rPr lang="en-US"/>
                      <a:pPr/>
                      <a:t>[CELLRANGE]</a:t>
                    </a:fld>
                    <a:endParaRPr lang="en-US" baseline="0"/>
                  </a:p>
                  <a:p>
                    <a:fld id="{3ADE1C3D-46D3-4000-A504-5FB0222E3771}"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B-6397-41D8-835C-C4C4C1BA4B12}"/>
                </c:ext>
              </c:extLst>
            </c:dLbl>
            <c:dLbl>
              <c:idx val="28"/>
              <c:tx>
                <c:rich>
                  <a:bodyPr/>
                  <a:lstStyle/>
                  <a:p>
                    <a:fld id="{71500931-6520-4F27-A142-868A011D23AB}" type="CELLRANGE">
                      <a:rPr lang="en-US"/>
                      <a:pPr/>
                      <a:t>[CELLRANGE]</a:t>
                    </a:fld>
                    <a:endParaRPr lang="en-US" baseline="0"/>
                  </a:p>
                  <a:p>
                    <a:fld id="{263EA67E-9200-4A32-9866-8DF1C334453F}"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C-6397-41D8-835C-C4C4C1BA4B12}"/>
                </c:ext>
              </c:extLst>
            </c:dLbl>
            <c:dLbl>
              <c:idx val="29"/>
              <c:tx>
                <c:rich>
                  <a:bodyPr/>
                  <a:lstStyle/>
                  <a:p>
                    <a:fld id="{2121C8EE-593F-4F12-8219-4450A5A89170}" type="CELLRANGE">
                      <a:rPr lang="en-US"/>
                      <a:pPr/>
                      <a:t>[CELLRANGE]</a:t>
                    </a:fld>
                    <a:endParaRPr lang="en-US" baseline="0"/>
                  </a:p>
                  <a:p>
                    <a:fld id="{42023D53-614F-4C1D-950D-BFA278565B57}"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D-6397-41D8-835C-C4C4C1BA4B12}"/>
                </c:ext>
              </c:extLst>
            </c:dLbl>
            <c:dLbl>
              <c:idx val="30"/>
              <c:tx>
                <c:rich>
                  <a:bodyPr/>
                  <a:lstStyle/>
                  <a:p>
                    <a:fld id="{E4129C1E-6EFE-498D-88F0-872D02C8316F}" type="CELLRANGE">
                      <a:rPr lang="en-US"/>
                      <a:pPr/>
                      <a:t>[CELLRANGE]</a:t>
                    </a:fld>
                    <a:endParaRPr lang="en-US" baseline="0"/>
                  </a:p>
                  <a:p>
                    <a:fld id="{CA15C3E0-35ED-4A19-866D-0BD93B9E7A8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E-6397-41D8-835C-C4C4C1BA4B12}"/>
                </c:ext>
              </c:extLst>
            </c:dLbl>
            <c:dLbl>
              <c:idx val="31"/>
              <c:tx>
                <c:rich>
                  <a:bodyPr/>
                  <a:lstStyle/>
                  <a:p>
                    <a:fld id="{89E1B812-06F2-4D92-A920-B40A97CC71D1}" type="CELLRANGE">
                      <a:rPr lang="en-US"/>
                      <a:pPr/>
                      <a:t>[CELLRANGE]</a:t>
                    </a:fld>
                    <a:endParaRPr lang="en-US" baseline="0"/>
                  </a:p>
                  <a:p>
                    <a:fld id="{9222F148-50B8-4DC1-80B8-C7BEA708AC9C}"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F-6397-41D8-835C-C4C4C1BA4B12}"/>
                </c:ext>
              </c:extLst>
            </c:dLbl>
            <c:dLbl>
              <c:idx val="32"/>
              <c:tx>
                <c:rich>
                  <a:bodyPr/>
                  <a:lstStyle/>
                  <a:p>
                    <a:fld id="{48D7571A-A656-4562-8885-AD465E983E95}" type="CELLRANGE">
                      <a:rPr lang="en-US"/>
                      <a:pPr/>
                      <a:t>[CELLRANGE]</a:t>
                    </a:fld>
                    <a:endParaRPr lang="en-US" baseline="0"/>
                  </a:p>
                  <a:p>
                    <a:fld id="{78C1A02D-7E0E-4300-994C-315C2BA45B84}"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0-6397-41D8-835C-C4C4C1BA4B12}"/>
                </c:ext>
              </c:extLst>
            </c:dLbl>
            <c:dLbl>
              <c:idx val="33"/>
              <c:tx>
                <c:rich>
                  <a:bodyPr/>
                  <a:lstStyle/>
                  <a:p>
                    <a:fld id="{86C0E330-74AC-4971-937F-811E578D5483}" type="CELLRANGE">
                      <a:rPr lang="en-US"/>
                      <a:pPr/>
                      <a:t>[CELLRANGE]</a:t>
                    </a:fld>
                    <a:endParaRPr lang="en-US" baseline="0"/>
                  </a:p>
                  <a:p>
                    <a:fld id="{95785693-DF89-4FE3-A42F-158D2D24043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1-6397-41D8-835C-C4C4C1BA4B12}"/>
                </c:ext>
              </c:extLst>
            </c:dLbl>
            <c:dLbl>
              <c:idx val="34"/>
              <c:tx>
                <c:rich>
                  <a:bodyPr/>
                  <a:lstStyle/>
                  <a:p>
                    <a:fld id="{B9D902CA-A54A-490E-874E-8456E573B483}" type="CELLRANGE">
                      <a:rPr lang="en-US"/>
                      <a:pPr/>
                      <a:t>[CELLRANGE]</a:t>
                    </a:fld>
                    <a:endParaRPr lang="en-US" baseline="0"/>
                  </a:p>
                  <a:p>
                    <a:fld id="{4BA67624-A61F-465B-A41A-429BF892CF68}"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2-6397-41D8-835C-C4C4C1BA4B12}"/>
                </c:ext>
              </c:extLst>
            </c:dLbl>
            <c:dLbl>
              <c:idx val="35"/>
              <c:tx>
                <c:rich>
                  <a:bodyPr/>
                  <a:lstStyle/>
                  <a:p>
                    <a:fld id="{CBF3D309-C2A1-4750-87B7-7B26F34901A9}" type="CELLRANGE">
                      <a:rPr lang="en-US"/>
                      <a:pPr/>
                      <a:t>[CELLRANGE]</a:t>
                    </a:fld>
                    <a:endParaRPr lang="en-US" baseline="0"/>
                  </a:p>
                  <a:p>
                    <a:fld id="{436C64A3-2562-4B6F-92F4-7C67B56D80F2}"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3-6397-41D8-835C-C4C4C1BA4B12}"/>
                </c:ext>
              </c:extLst>
            </c:dLbl>
            <c:dLbl>
              <c:idx val="36"/>
              <c:tx>
                <c:rich>
                  <a:bodyPr/>
                  <a:lstStyle/>
                  <a:p>
                    <a:fld id="{B2B9ED6E-F1F9-4D17-944A-470F4B3041DD}" type="CELLRANGE">
                      <a:rPr lang="en-US"/>
                      <a:pPr/>
                      <a:t>[CELLRANGE]</a:t>
                    </a:fld>
                    <a:endParaRPr lang="en-US" baseline="0"/>
                  </a:p>
                  <a:p>
                    <a:fld id="{CAC882CE-EB1C-4E82-8783-E3378583D71C}"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4-6397-41D8-835C-C4C4C1BA4B12}"/>
                </c:ext>
              </c:extLst>
            </c:dLbl>
            <c:spPr>
              <a:solidFill>
                <a:schemeClr val="accent5">
                  <a:alpha val="50000"/>
                </a:schemeClr>
              </a:solidFill>
              <a:ln>
                <a:solidFill>
                  <a:schemeClr val="tx1"/>
                </a:solidFill>
                <a:prstDash val="sysDash"/>
              </a:ln>
              <a:effectLst>
                <a:outerShdw blurRad="50800" dist="38100" dir="18900000" algn="bl" rotWithShape="0">
                  <a:prstClr val="black">
                    <a:alpha val="40000"/>
                  </a:prstClr>
                </a:outerShdw>
              </a:effectLst>
            </c:spPr>
            <c:txPr>
              <a:bodyPr rot="0" spcFirstLastPara="1" vertOverflow="ellipsis" vert="horz" wrap="square" lIns="38100" tIns="19050" rIns="38100" bIns="19050" anchor="ctr" anchorCtr="1">
                <a:spAutoFit/>
              </a:bodyPr>
              <a:lstStyle/>
              <a:p>
                <a:pPr>
                  <a:defRPr sz="600" b="0" i="0" u="none" strike="noStrike" kern="1200" baseline="0">
                    <a:solidFill>
                      <a:schemeClr val="lt1"/>
                    </a:solidFill>
                    <a:latin typeface="+mn-lt"/>
                    <a:ea typeface="+mn-ea"/>
                    <a:cs typeface="+mn-cs"/>
                  </a:defRPr>
                </a:pPr>
                <a:endParaRPr lang="pt-BR"/>
              </a:p>
            </c:txPr>
            <c:dLblPos val="outEnd"/>
            <c:showLegendKey val="0"/>
            <c:showVal val="0"/>
            <c:showCatName val="0"/>
            <c:showSerName val="0"/>
            <c:showPercent val="0"/>
            <c:showBubbleSize val="0"/>
            <c:separator>
</c:separator>
            <c:showLeaderLines val="0"/>
            <c:extLst>
              <c:ext xmlns:c15="http://schemas.microsoft.com/office/drawing/2012/chart" uri="{CE6537A1-D6FC-4f65-9D91-7224C49458BB}">
                <c15:showDataLabelsRange val="1"/>
                <c15:showLeaderLines val="0"/>
              </c:ext>
            </c:extLst>
          </c:dLbls>
          <c:val>
            <c:numRef>
              <c:f>'Quant Setup'!$AC$3:$AC$39</c:f>
              <c:numCache>
                <c:formatCode>m:ss</c:formatCode>
                <c:ptCount val="37"/>
                <c:pt idx="0">
                  <c:v>1.4467592592592592E-3</c:v>
                </c:pt>
                <c:pt idx="1">
                  <c:v>-1.9328703703703704E-3</c:v>
                </c:pt>
                <c:pt idx="2">
                  <c:v>1.5046296296296296E-3</c:v>
                </c:pt>
                <c:pt idx="3">
                  <c:v>-1.4467592592592592E-3</c:v>
                </c:pt>
                <c:pt idx="4">
                  <c:v>-3.7384259259259259E-3</c:v>
                </c:pt>
                <c:pt idx="5">
                  <c:v>2.8009259259259259E-3</c:v>
                </c:pt>
                <c:pt idx="6">
                  <c:v>-2.476851851851852E-3</c:v>
                </c:pt>
                <c:pt idx="7">
                  <c:v>-1.712962962962963E-3</c:v>
                </c:pt>
                <c:pt idx="8">
                  <c:v>-2.1990740740740742E-3</c:v>
                </c:pt>
                <c:pt idx="9">
                  <c:v>-9.2592592592592588E-5</c:v>
                </c:pt>
                <c:pt idx="10">
                  <c:v>3.0787037037037037E-3</c:v>
                </c:pt>
                <c:pt idx="11">
                  <c:v>3.7037037037037035E-4</c:v>
                </c:pt>
                <c:pt idx="12">
                  <c:v>-3.2060185185185186E-3</c:v>
                </c:pt>
                <c:pt idx="13">
                  <c:v>1.4699074074074074E-3</c:v>
                </c:pt>
                <c:pt idx="14">
                  <c:v>-2.3148148148148147E-3</c:v>
                </c:pt>
                <c:pt idx="15">
                  <c:v>-2.0023148148148148E-3</c:v>
                </c:pt>
                <c:pt idx="16">
                  <c:v>3.5879629629629629E-4</c:v>
                </c:pt>
                <c:pt idx="17">
                  <c:v>1.0763888888888889E-3</c:v>
                </c:pt>
                <c:pt idx="18">
                  <c:v>5.9027777777777778E-4</c:v>
                </c:pt>
                <c:pt idx="19">
                  <c:v>-1.1689814814814816E-3</c:v>
                </c:pt>
                <c:pt idx="20">
                  <c:v>3.8194444444444446E-4</c:v>
                </c:pt>
                <c:pt idx="21">
                  <c:v>2.0833333333333335E-4</c:v>
                </c:pt>
                <c:pt idx="22">
                  <c:v>1.9675925925925924E-3</c:v>
                </c:pt>
                <c:pt idx="23">
                  <c:v>1.5277777777777779E-3</c:v>
                </c:pt>
                <c:pt idx="24">
                  <c:v>6.2500000000000001E-4</c:v>
                </c:pt>
                <c:pt idx="25">
                  <c:v>1.6203703703703703E-3</c:v>
                </c:pt>
                <c:pt idx="26">
                  <c:v>4.6296296296296298E-4</c:v>
                </c:pt>
                <c:pt idx="27">
                  <c:v>2.1412037037037038E-3</c:v>
                </c:pt>
                <c:pt idx="28">
                  <c:v>8.1018518518518516E-4</c:v>
                </c:pt>
                <c:pt idx="29">
                  <c:v>1.8981481481481482E-3</c:v>
                </c:pt>
                <c:pt idx="30">
                  <c:v>-1.6087962962962963E-3</c:v>
                </c:pt>
                <c:pt idx="31">
                  <c:v>1.0648148148148149E-3</c:v>
                </c:pt>
                <c:pt idx="32">
                  <c:v>1.0532407407407407E-3</c:v>
                </c:pt>
                <c:pt idx="33">
                  <c:v>-1.0648148148148149E-3</c:v>
                </c:pt>
                <c:pt idx="34">
                  <c:v>3.3564814814814812E-4</c:v>
                </c:pt>
                <c:pt idx="35">
                  <c:v>-2.4305555555555555E-4</c:v>
                </c:pt>
                <c:pt idx="36">
                  <c:v>4.6296296296296294E-5</c:v>
                </c:pt>
              </c:numCache>
            </c:numRef>
          </c:val>
          <c:extLst>
            <c:ext xmlns:c15="http://schemas.microsoft.com/office/drawing/2012/chart" uri="{02D57815-91ED-43cb-92C2-25804820EDAC}">
              <c15:datalabelsRange>
                <c15:f>'Quant Setup'!$AA$3:$AA$39</c15:f>
                <c15:dlblRangeCache>
                  <c:ptCount val="37"/>
                  <c:pt idx="0">
                    <c:v>600 - 700</c:v>
                  </c:pt>
                  <c:pt idx="1">
                    <c:v>700 - 800</c:v>
                  </c:pt>
                  <c:pt idx="2">
                    <c:v>500 - 600</c:v>
                  </c:pt>
                  <c:pt idx="3">
                    <c:v>600 - 700</c:v>
                  </c:pt>
                  <c:pt idx="4">
                    <c:v>600 - 700</c:v>
                  </c:pt>
                  <c:pt idx="5">
                    <c:v>500 - 600</c:v>
                  </c:pt>
                  <c:pt idx="6">
                    <c:v>700 - 800</c:v>
                  </c:pt>
                  <c:pt idx="7">
                    <c:v>600 - 700</c:v>
                  </c:pt>
                  <c:pt idx="8">
                    <c:v>500 - 600</c:v>
                  </c:pt>
                  <c:pt idx="9">
                    <c:v>500 - 600</c:v>
                  </c:pt>
                  <c:pt idx="10">
                    <c:v>500 - 600</c:v>
                  </c:pt>
                  <c:pt idx="11">
                    <c:v>500 - 600</c:v>
                  </c:pt>
                  <c:pt idx="12">
                    <c:v>600 - 700</c:v>
                  </c:pt>
                  <c:pt idx="13">
                    <c:v>500 - 600</c:v>
                  </c:pt>
                  <c:pt idx="14">
                    <c:v>500 - 600</c:v>
                  </c:pt>
                  <c:pt idx="15">
                    <c:v>600 - 700</c:v>
                  </c:pt>
                  <c:pt idx="16">
                    <c:v>500 - 600</c:v>
                  </c:pt>
                  <c:pt idx="17">
                    <c:v>500 - 600</c:v>
                  </c:pt>
                  <c:pt idx="18">
                    <c:v>500 - 600</c:v>
                  </c:pt>
                  <c:pt idx="19">
                    <c:v>600 - 700</c:v>
                  </c:pt>
                  <c:pt idx="20">
                    <c:v>500 - 600</c:v>
                  </c:pt>
                  <c:pt idx="21">
                    <c:v>600 - 700</c:v>
                  </c:pt>
                  <c:pt idx="22">
                    <c:v>500 - 600</c:v>
                  </c:pt>
                  <c:pt idx="23">
                    <c:v>700 - 800</c:v>
                  </c:pt>
                  <c:pt idx="24">
                    <c:v>600 - 700</c:v>
                  </c:pt>
                  <c:pt idx="25">
                    <c:v>500 - 600</c:v>
                  </c:pt>
                  <c:pt idx="26">
                    <c:v>500 - 600</c:v>
                  </c:pt>
                  <c:pt idx="27">
                    <c:v>500 - 600</c:v>
                  </c:pt>
                  <c:pt idx="28">
                    <c:v>500 - 600</c:v>
                  </c:pt>
                  <c:pt idx="29">
                    <c:v>600 - 700</c:v>
                  </c:pt>
                  <c:pt idx="30">
                    <c:v>500 - 600</c:v>
                  </c:pt>
                  <c:pt idx="31">
                    <c:v>600 - 700</c:v>
                  </c:pt>
                  <c:pt idx="32">
                    <c:v>500 - 600</c:v>
                  </c:pt>
                  <c:pt idx="33">
                    <c:v>500 - 600</c:v>
                  </c:pt>
                  <c:pt idx="34">
                    <c:v>600 - 700</c:v>
                  </c:pt>
                  <c:pt idx="35">
                    <c:v>500 - 600</c:v>
                  </c:pt>
                  <c:pt idx="36">
                    <c:v>600 - 700</c:v>
                  </c:pt>
                </c15:dlblRangeCache>
              </c15:datalabelsRange>
            </c:ext>
            <c:ext xmlns:c16="http://schemas.microsoft.com/office/drawing/2014/chart" uri="{C3380CC4-5D6E-409C-BE32-E72D297353CC}">
              <c16:uniqueId val="{00000000-E95C-4C39-846E-3D3BE0CFBC57}"/>
            </c:ext>
          </c:extLst>
        </c:ser>
        <c:ser>
          <c:idx val="1"/>
          <c:order val="1"/>
          <c:tx>
            <c:strRef>
              <c:f>'Quant Setup'!$AD$2</c:f>
              <c:strCache>
                <c:ptCount val="1"/>
                <c:pt idx="0">
                  <c:v>Wrong</c:v>
                </c:pt>
              </c:strCache>
            </c:strRef>
          </c:tx>
          <c:spPr>
            <a:noFill/>
            <a:ln>
              <a:noFill/>
            </a:ln>
            <a:effectLst/>
          </c:spPr>
          <c:invertIfNegative val="0"/>
          <c:dLbls>
            <c:dLbl>
              <c:idx val="0"/>
              <c:tx>
                <c:rich>
                  <a:bodyPr/>
                  <a:lstStyle/>
                  <a:p>
                    <a:fld id="{288C2FFD-0866-47DB-B356-6E790DC15D2D}" type="CELLRANGE">
                      <a:rPr lang="en-US" baseline="0"/>
                      <a:pPr/>
                      <a:t>[CELLRANGE]</a:t>
                    </a:fld>
                    <a:endParaRPr lang="en-US" baseline="0"/>
                  </a:p>
                  <a:p>
                    <a:fld id="{0020A2E9-E9E1-4BEF-8EEC-96D827C1426B}" type="VALUE">
                      <a:rPr lang="en-US" baseline="0"/>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0-EE87-4E53-84A0-B683E0B75946}"/>
                </c:ext>
              </c:extLst>
            </c:dLbl>
            <c:dLbl>
              <c:idx val="1"/>
              <c:tx>
                <c:rich>
                  <a:bodyPr/>
                  <a:lstStyle/>
                  <a:p>
                    <a:fld id="{D68EAD83-064F-4439-8B16-D3AC6F68A678}" type="CELLRANGE">
                      <a:rPr lang="en-US"/>
                      <a:pPr/>
                      <a:t>[CELLRANGE]</a:t>
                    </a:fld>
                    <a:endParaRPr lang="en-US" baseline="0"/>
                  </a:p>
                  <a:p>
                    <a:fld id="{3F2895EA-3EC4-4DB6-932D-ACF07171821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1-EE87-4E53-84A0-B683E0B75946}"/>
                </c:ext>
              </c:extLst>
            </c:dLbl>
            <c:dLbl>
              <c:idx val="2"/>
              <c:tx>
                <c:rich>
                  <a:bodyPr/>
                  <a:lstStyle/>
                  <a:p>
                    <a:fld id="{0BD6B1FF-CC2F-4754-9799-E39ED59C81A3}" type="CELLRANGE">
                      <a:rPr lang="en-US"/>
                      <a:pPr/>
                      <a:t>[CELLRANGE]</a:t>
                    </a:fld>
                    <a:endParaRPr lang="en-US" baseline="0"/>
                  </a:p>
                  <a:p>
                    <a:fld id="{9A9B45DF-9BFD-4E9E-B02C-68453786D441}"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2-EE87-4E53-84A0-B683E0B75946}"/>
                </c:ext>
              </c:extLst>
            </c:dLbl>
            <c:dLbl>
              <c:idx val="3"/>
              <c:tx>
                <c:rich>
                  <a:bodyPr/>
                  <a:lstStyle/>
                  <a:p>
                    <a:fld id="{27D6A170-2B76-4BCC-A9D4-675FDFAA61B1}" type="CELLRANGE">
                      <a:rPr lang="en-US"/>
                      <a:pPr/>
                      <a:t>[CELLRANGE]</a:t>
                    </a:fld>
                    <a:endParaRPr lang="en-US" baseline="0"/>
                  </a:p>
                  <a:p>
                    <a:fld id="{669DB3FE-23A8-492E-91C9-19A200B0768A}"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3-EE87-4E53-84A0-B683E0B75946}"/>
                </c:ext>
              </c:extLst>
            </c:dLbl>
            <c:dLbl>
              <c:idx val="4"/>
              <c:tx>
                <c:rich>
                  <a:bodyPr/>
                  <a:lstStyle/>
                  <a:p>
                    <a:fld id="{E402BE04-1299-4773-A2BE-E40FF04353DE}" type="CELLRANGE">
                      <a:rPr lang="en-US"/>
                      <a:pPr/>
                      <a:t>[CELLRANGE]</a:t>
                    </a:fld>
                    <a:endParaRPr lang="en-US" baseline="0"/>
                  </a:p>
                  <a:p>
                    <a:fld id="{C6F6FD30-15A1-4B12-B66D-56BD14D768A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4-EE87-4E53-84A0-B683E0B75946}"/>
                </c:ext>
              </c:extLst>
            </c:dLbl>
            <c:dLbl>
              <c:idx val="5"/>
              <c:tx>
                <c:rich>
                  <a:bodyPr/>
                  <a:lstStyle/>
                  <a:p>
                    <a:fld id="{147B65F6-051D-4D9F-B253-C24B1CFED795}" type="CELLRANGE">
                      <a:rPr lang="en-US"/>
                      <a:pPr/>
                      <a:t>[CELLRANGE]</a:t>
                    </a:fld>
                    <a:endParaRPr lang="en-US" baseline="0"/>
                  </a:p>
                  <a:p>
                    <a:fld id="{89B91115-1360-47A7-A737-E08661D0F95E}"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5-EE87-4E53-84A0-B683E0B75946}"/>
                </c:ext>
              </c:extLst>
            </c:dLbl>
            <c:dLbl>
              <c:idx val="6"/>
              <c:tx>
                <c:rich>
                  <a:bodyPr/>
                  <a:lstStyle/>
                  <a:p>
                    <a:fld id="{812357A8-94D1-4A36-BCA8-2810CBA13673}" type="CELLRANGE">
                      <a:rPr lang="en-US"/>
                      <a:pPr/>
                      <a:t>[CELLRANGE]</a:t>
                    </a:fld>
                    <a:endParaRPr lang="en-US" baseline="0"/>
                  </a:p>
                  <a:p>
                    <a:fld id="{3F241EEE-3760-4A0A-8A64-B470B6C0E66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6-EE87-4E53-84A0-B683E0B75946}"/>
                </c:ext>
              </c:extLst>
            </c:dLbl>
            <c:dLbl>
              <c:idx val="7"/>
              <c:tx>
                <c:rich>
                  <a:bodyPr/>
                  <a:lstStyle/>
                  <a:p>
                    <a:fld id="{6A98CB73-7256-427C-B24E-87FF696200BB}" type="CELLRANGE">
                      <a:rPr lang="en-US"/>
                      <a:pPr/>
                      <a:t>[CELLRANGE]</a:t>
                    </a:fld>
                    <a:endParaRPr lang="en-US" baseline="0"/>
                  </a:p>
                  <a:p>
                    <a:fld id="{3609FF04-648D-45F4-8C7B-A8B32D98E9AC}"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7-EE87-4E53-84A0-B683E0B75946}"/>
                </c:ext>
              </c:extLst>
            </c:dLbl>
            <c:dLbl>
              <c:idx val="8"/>
              <c:tx>
                <c:rich>
                  <a:bodyPr/>
                  <a:lstStyle/>
                  <a:p>
                    <a:fld id="{ED233101-3AC7-4CEB-9B20-6EF716F16F95}" type="CELLRANGE">
                      <a:rPr lang="en-US"/>
                      <a:pPr/>
                      <a:t>[CELLRANGE]</a:t>
                    </a:fld>
                    <a:endParaRPr lang="en-US" baseline="0"/>
                  </a:p>
                  <a:p>
                    <a:fld id="{9559D7A8-1838-4BEB-8E55-DF288278B23B}"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8-EE87-4E53-84A0-B683E0B75946}"/>
                </c:ext>
              </c:extLst>
            </c:dLbl>
            <c:dLbl>
              <c:idx val="9"/>
              <c:tx>
                <c:rich>
                  <a:bodyPr/>
                  <a:lstStyle/>
                  <a:p>
                    <a:fld id="{0FD5C8B5-11B0-4D48-9FB2-1CFFF4BF10C4}" type="CELLRANGE">
                      <a:rPr lang="en-US"/>
                      <a:pPr/>
                      <a:t>[CELLRANGE]</a:t>
                    </a:fld>
                    <a:endParaRPr lang="en-US" baseline="0"/>
                  </a:p>
                  <a:p>
                    <a:fld id="{2031B206-5326-4AE9-B671-E89CEADC5303}"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9-EE87-4E53-84A0-B683E0B75946}"/>
                </c:ext>
              </c:extLst>
            </c:dLbl>
            <c:dLbl>
              <c:idx val="10"/>
              <c:tx>
                <c:rich>
                  <a:bodyPr/>
                  <a:lstStyle/>
                  <a:p>
                    <a:fld id="{1D61A52F-DEE0-418F-ADE1-5259618EBB2D}" type="CELLRANGE">
                      <a:rPr lang="en-US"/>
                      <a:pPr/>
                      <a:t>[CELLRANGE]</a:t>
                    </a:fld>
                    <a:endParaRPr lang="en-US" baseline="0"/>
                  </a:p>
                  <a:p>
                    <a:fld id="{F6FD63F9-1455-441B-A129-3B8CBFE8EC1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A-EE87-4E53-84A0-B683E0B75946}"/>
                </c:ext>
              </c:extLst>
            </c:dLbl>
            <c:dLbl>
              <c:idx val="11"/>
              <c:tx>
                <c:rich>
                  <a:bodyPr/>
                  <a:lstStyle/>
                  <a:p>
                    <a:fld id="{1E4630A4-23F8-4C7C-A12E-4A0F3118821F}" type="CELLRANGE">
                      <a:rPr lang="en-US"/>
                      <a:pPr/>
                      <a:t>[CELLRANGE]</a:t>
                    </a:fld>
                    <a:endParaRPr lang="en-US" baseline="0"/>
                  </a:p>
                  <a:p>
                    <a:fld id="{725385D2-DAFB-4A2F-9B54-489D3515D66F}"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B-EE87-4E53-84A0-B683E0B75946}"/>
                </c:ext>
              </c:extLst>
            </c:dLbl>
            <c:dLbl>
              <c:idx val="12"/>
              <c:tx>
                <c:rich>
                  <a:bodyPr/>
                  <a:lstStyle/>
                  <a:p>
                    <a:fld id="{DBE9F508-3E77-4A2F-91C5-790638F340CB}" type="CELLRANGE">
                      <a:rPr lang="en-US"/>
                      <a:pPr/>
                      <a:t>[CELLRANGE]</a:t>
                    </a:fld>
                    <a:endParaRPr lang="en-US" baseline="0"/>
                  </a:p>
                  <a:p>
                    <a:fld id="{E1799A7F-79D2-4D32-B5D1-D4AA640553DB}"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C-EE87-4E53-84A0-B683E0B75946}"/>
                </c:ext>
              </c:extLst>
            </c:dLbl>
            <c:dLbl>
              <c:idx val="13"/>
              <c:tx>
                <c:rich>
                  <a:bodyPr/>
                  <a:lstStyle/>
                  <a:p>
                    <a:fld id="{A336B9BA-5C57-43AF-AAD7-B15508D283CD}" type="CELLRANGE">
                      <a:rPr lang="en-US"/>
                      <a:pPr/>
                      <a:t>[CELLRANGE]</a:t>
                    </a:fld>
                    <a:endParaRPr lang="en-US" baseline="0"/>
                  </a:p>
                  <a:p>
                    <a:fld id="{0DC933BF-74F8-4AF8-81D1-D89B45C16DA7}"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D-EE87-4E53-84A0-B683E0B75946}"/>
                </c:ext>
              </c:extLst>
            </c:dLbl>
            <c:dLbl>
              <c:idx val="14"/>
              <c:tx>
                <c:rich>
                  <a:bodyPr/>
                  <a:lstStyle/>
                  <a:p>
                    <a:fld id="{18A819A7-354D-41A3-9E3B-D2B702FD2E35}" type="CELLRANGE">
                      <a:rPr lang="en-US"/>
                      <a:pPr/>
                      <a:t>[CELLRANGE]</a:t>
                    </a:fld>
                    <a:endParaRPr lang="en-US" baseline="0"/>
                  </a:p>
                  <a:p>
                    <a:fld id="{7779201E-AC67-4562-8CE2-11DE779A6405}"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E-EE87-4E53-84A0-B683E0B75946}"/>
                </c:ext>
              </c:extLst>
            </c:dLbl>
            <c:dLbl>
              <c:idx val="15"/>
              <c:tx>
                <c:rich>
                  <a:bodyPr/>
                  <a:lstStyle/>
                  <a:p>
                    <a:fld id="{B629D84D-196C-4C56-B058-0A04976F4D8D}" type="CELLRANGE">
                      <a:rPr lang="en-US"/>
                      <a:pPr/>
                      <a:t>[CELLRANGE]</a:t>
                    </a:fld>
                    <a:endParaRPr lang="en-US" baseline="0"/>
                  </a:p>
                  <a:p>
                    <a:fld id="{24776B85-703F-42AF-BB17-83F1B950BDA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F-EE87-4E53-84A0-B683E0B75946}"/>
                </c:ext>
              </c:extLst>
            </c:dLbl>
            <c:dLbl>
              <c:idx val="16"/>
              <c:tx>
                <c:rich>
                  <a:bodyPr/>
                  <a:lstStyle/>
                  <a:p>
                    <a:fld id="{5235A036-4515-4D08-AD10-368BA4BC71CF}" type="CELLRANGE">
                      <a:rPr lang="en-US"/>
                      <a:pPr/>
                      <a:t>[CELLRANGE]</a:t>
                    </a:fld>
                    <a:endParaRPr lang="en-US" baseline="0"/>
                  </a:p>
                  <a:p>
                    <a:fld id="{0E716A58-1A72-402E-A41B-FCE9920F8482}"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0-EE87-4E53-84A0-B683E0B75946}"/>
                </c:ext>
              </c:extLst>
            </c:dLbl>
            <c:dLbl>
              <c:idx val="17"/>
              <c:tx>
                <c:rich>
                  <a:bodyPr/>
                  <a:lstStyle/>
                  <a:p>
                    <a:fld id="{B6CCE716-5D5D-45E3-986C-E152FA68EA10}" type="CELLRANGE">
                      <a:rPr lang="en-US"/>
                      <a:pPr/>
                      <a:t>[CELLRANGE]</a:t>
                    </a:fld>
                    <a:endParaRPr lang="en-US" baseline="0"/>
                  </a:p>
                  <a:p>
                    <a:fld id="{B745AD53-E91F-4D78-8AC7-BBED8831832D}"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1-EE87-4E53-84A0-B683E0B75946}"/>
                </c:ext>
              </c:extLst>
            </c:dLbl>
            <c:dLbl>
              <c:idx val="18"/>
              <c:tx>
                <c:rich>
                  <a:bodyPr/>
                  <a:lstStyle/>
                  <a:p>
                    <a:fld id="{2523E7CE-47C2-4D6A-AB84-EA7E49CC2FEE}" type="CELLRANGE">
                      <a:rPr lang="en-US"/>
                      <a:pPr/>
                      <a:t>[CELLRANGE]</a:t>
                    </a:fld>
                    <a:endParaRPr lang="en-US" baseline="0"/>
                  </a:p>
                  <a:p>
                    <a:fld id="{9A304C19-4195-494F-99F8-72A24DA80EB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2-EE87-4E53-84A0-B683E0B75946}"/>
                </c:ext>
              </c:extLst>
            </c:dLbl>
            <c:dLbl>
              <c:idx val="19"/>
              <c:tx>
                <c:rich>
                  <a:bodyPr/>
                  <a:lstStyle/>
                  <a:p>
                    <a:fld id="{74B7E5B4-5650-47F4-8FE1-26F70E27E469}" type="CELLRANGE">
                      <a:rPr lang="en-US"/>
                      <a:pPr/>
                      <a:t>[CELLRANGE]</a:t>
                    </a:fld>
                    <a:endParaRPr lang="en-US" baseline="0"/>
                  </a:p>
                  <a:p>
                    <a:fld id="{EE12A555-F606-4F18-994E-2CA6C4110CD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3-EE87-4E53-84A0-B683E0B75946}"/>
                </c:ext>
              </c:extLst>
            </c:dLbl>
            <c:dLbl>
              <c:idx val="20"/>
              <c:tx>
                <c:rich>
                  <a:bodyPr/>
                  <a:lstStyle/>
                  <a:p>
                    <a:fld id="{7D32F3A0-D6AF-4468-B92C-A729EDC76C89}" type="CELLRANGE">
                      <a:rPr lang="en-US"/>
                      <a:pPr/>
                      <a:t>[CELLRANGE]</a:t>
                    </a:fld>
                    <a:endParaRPr lang="en-US" baseline="0"/>
                  </a:p>
                  <a:p>
                    <a:fld id="{905035A4-7C67-4688-A93D-E775C9F641F7}"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4-EE87-4E53-84A0-B683E0B75946}"/>
                </c:ext>
              </c:extLst>
            </c:dLbl>
            <c:dLbl>
              <c:idx val="21"/>
              <c:tx>
                <c:rich>
                  <a:bodyPr/>
                  <a:lstStyle/>
                  <a:p>
                    <a:fld id="{D28EE92D-5FB0-49D1-BABA-96D14EECE436}" type="CELLRANGE">
                      <a:rPr lang="en-US"/>
                      <a:pPr/>
                      <a:t>[CELLRANGE]</a:t>
                    </a:fld>
                    <a:endParaRPr lang="en-US" baseline="0"/>
                  </a:p>
                  <a:p>
                    <a:fld id="{5F910A1A-E2F3-4421-A640-4F573B4617A5}"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5-EE87-4E53-84A0-B683E0B75946}"/>
                </c:ext>
              </c:extLst>
            </c:dLbl>
            <c:dLbl>
              <c:idx val="22"/>
              <c:tx>
                <c:rich>
                  <a:bodyPr/>
                  <a:lstStyle/>
                  <a:p>
                    <a:fld id="{2F9C5F27-1460-4D2D-B035-101FCA265550}" type="CELLRANGE">
                      <a:rPr lang="en-US"/>
                      <a:pPr/>
                      <a:t>[CELLRANGE]</a:t>
                    </a:fld>
                    <a:endParaRPr lang="en-US" baseline="0"/>
                  </a:p>
                  <a:p>
                    <a:fld id="{F3DB698B-9E96-48F7-B8D7-81B5627CAB9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6-EE87-4E53-84A0-B683E0B75946}"/>
                </c:ext>
              </c:extLst>
            </c:dLbl>
            <c:dLbl>
              <c:idx val="23"/>
              <c:tx>
                <c:rich>
                  <a:bodyPr/>
                  <a:lstStyle/>
                  <a:p>
                    <a:fld id="{3CBA6711-9B90-49FF-A386-48977CE6A8C6}" type="CELLRANGE">
                      <a:rPr lang="en-US"/>
                      <a:pPr/>
                      <a:t>[CELLRANGE]</a:t>
                    </a:fld>
                    <a:endParaRPr lang="en-US" baseline="0"/>
                  </a:p>
                  <a:p>
                    <a:fld id="{F34AE23F-B1E2-4264-8082-21EEE3CC6C1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7-EE87-4E53-84A0-B683E0B75946}"/>
                </c:ext>
              </c:extLst>
            </c:dLbl>
            <c:dLbl>
              <c:idx val="24"/>
              <c:tx>
                <c:rich>
                  <a:bodyPr/>
                  <a:lstStyle/>
                  <a:p>
                    <a:fld id="{4EF9077B-FCDF-4584-92A2-8E90FB5E0CDA}" type="CELLRANGE">
                      <a:rPr lang="en-US"/>
                      <a:pPr/>
                      <a:t>[CELLRANGE]</a:t>
                    </a:fld>
                    <a:endParaRPr lang="en-US" baseline="0"/>
                  </a:p>
                  <a:p>
                    <a:fld id="{AA7403B1-10A6-44E5-A577-79DD3EF63B0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8-EE87-4E53-84A0-B683E0B75946}"/>
                </c:ext>
              </c:extLst>
            </c:dLbl>
            <c:dLbl>
              <c:idx val="25"/>
              <c:tx>
                <c:rich>
                  <a:bodyPr/>
                  <a:lstStyle/>
                  <a:p>
                    <a:fld id="{09F2D31E-FA2B-4B85-B477-BC1A19C417CD}" type="CELLRANGE">
                      <a:rPr lang="en-US"/>
                      <a:pPr/>
                      <a:t>[CELLRANGE]</a:t>
                    </a:fld>
                    <a:endParaRPr lang="en-US" baseline="0"/>
                  </a:p>
                  <a:p>
                    <a:fld id="{2CFD31DB-4A90-4B1D-B6AB-AB759D8F7C8E}"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9-EE87-4E53-84A0-B683E0B75946}"/>
                </c:ext>
              </c:extLst>
            </c:dLbl>
            <c:dLbl>
              <c:idx val="26"/>
              <c:tx>
                <c:rich>
                  <a:bodyPr/>
                  <a:lstStyle/>
                  <a:p>
                    <a:fld id="{9AEA9011-7B2D-4AD5-A189-87DBF0BB750C}" type="CELLRANGE">
                      <a:rPr lang="en-US"/>
                      <a:pPr/>
                      <a:t>[CELLRANGE]</a:t>
                    </a:fld>
                    <a:endParaRPr lang="en-US" baseline="0"/>
                  </a:p>
                  <a:p>
                    <a:fld id="{0A0FEB78-18D5-46A6-B30E-8108FC0E446F}"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A-EE87-4E53-84A0-B683E0B75946}"/>
                </c:ext>
              </c:extLst>
            </c:dLbl>
            <c:dLbl>
              <c:idx val="27"/>
              <c:tx>
                <c:rich>
                  <a:bodyPr/>
                  <a:lstStyle/>
                  <a:p>
                    <a:fld id="{AC1FF296-D2AF-4F3E-B79D-7D310AC2C94E}" type="CELLRANGE">
                      <a:rPr lang="en-US"/>
                      <a:pPr/>
                      <a:t>[CELLRANGE]</a:t>
                    </a:fld>
                    <a:endParaRPr lang="en-US" baseline="0"/>
                  </a:p>
                  <a:p>
                    <a:fld id="{8857E02C-4B3D-4181-920E-C61CE40719F4}"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B-EE87-4E53-84A0-B683E0B75946}"/>
                </c:ext>
              </c:extLst>
            </c:dLbl>
            <c:dLbl>
              <c:idx val="28"/>
              <c:tx>
                <c:rich>
                  <a:bodyPr/>
                  <a:lstStyle/>
                  <a:p>
                    <a:fld id="{0FA76C85-3BD1-4B42-98BE-1FD70015FC12}" type="CELLRANGE">
                      <a:rPr lang="en-US"/>
                      <a:pPr/>
                      <a:t>[CELLRANGE]</a:t>
                    </a:fld>
                    <a:endParaRPr lang="en-US" baseline="0"/>
                  </a:p>
                  <a:p>
                    <a:fld id="{CD53276B-157C-4038-AF72-8323EEA86505}"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C-EE87-4E53-84A0-B683E0B75946}"/>
                </c:ext>
              </c:extLst>
            </c:dLbl>
            <c:dLbl>
              <c:idx val="29"/>
              <c:tx>
                <c:rich>
                  <a:bodyPr/>
                  <a:lstStyle/>
                  <a:p>
                    <a:fld id="{48C16372-86E5-4097-9429-DD3DFE53E1AC}" type="CELLRANGE">
                      <a:rPr lang="en-US"/>
                      <a:pPr/>
                      <a:t>[CELLRANGE]</a:t>
                    </a:fld>
                    <a:endParaRPr lang="en-US" baseline="0"/>
                  </a:p>
                  <a:p>
                    <a:fld id="{FBF8DA1A-7BC6-4EA7-B21D-4172A02034E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D-EE87-4E53-84A0-B683E0B75946}"/>
                </c:ext>
              </c:extLst>
            </c:dLbl>
            <c:dLbl>
              <c:idx val="30"/>
              <c:tx>
                <c:rich>
                  <a:bodyPr/>
                  <a:lstStyle/>
                  <a:p>
                    <a:fld id="{3515235F-3276-4367-8A4C-A8C49DF23007}" type="CELLRANGE">
                      <a:rPr lang="en-US"/>
                      <a:pPr/>
                      <a:t>[CELLRANGE]</a:t>
                    </a:fld>
                    <a:endParaRPr lang="en-US" baseline="0"/>
                  </a:p>
                  <a:p>
                    <a:fld id="{1272AF27-1C06-45A3-BD7F-94B749B2B768}"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E-EE87-4E53-84A0-B683E0B75946}"/>
                </c:ext>
              </c:extLst>
            </c:dLbl>
            <c:dLbl>
              <c:idx val="31"/>
              <c:tx>
                <c:rich>
                  <a:bodyPr/>
                  <a:lstStyle/>
                  <a:p>
                    <a:fld id="{8522D6EF-CBEF-4538-9DE1-48A5AF732E4B}" type="CELLRANGE">
                      <a:rPr lang="en-US"/>
                      <a:pPr/>
                      <a:t>[CELLRANGE]</a:t>
                    </a:fld>
                    <a:endParaRPr lang="en-US" baseline="0"/>
                  </a:p>
                  <a:p>
                    <a:fld id="{BBAB784F-6B3E-4D20-830F-8F4B256DBFE9}"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F-EE87-4E53-84A0-B683E0B75946}"/>
                </c:ext>
              </c:extLst>
            </c:dLbl>
            <c:dLbl>
              <c:idx val="32"/>
              <c:tx>
                <c:rich>
                  <a:bodyPr/>
                  <a:lstStyle/>
                  <a:p>
                    <a:fld id="{2894DDF7-7E40-43F1-AE88-CAE85EE6A949}" type="CELLRANGE">
                      <a:rPr lang="en-US"/>
                      <a:pPr/>
                      <a:t>[CELLRANGE]</a:t>
                    </a:fld>
                    <a:endParaRPr lang="en-US" baseline="0"/>
                  </a:p>
                  <a:p>
                    <a:fld id="{77A2AD06-41CB-4C3D-BE89-2F1DB04F4397}"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0-EE87-4E53-84A0-B683E0B75946}"/>
                </c:ext>
              </c:extLst>
            </c:dLbl>
            <c:dLbl>
              <c:idx val="33"/>
              <c:tx>
                <c:rich>
                  <a:bodyPr/>
                  <a:lstStyle/>
                  <a:p>
                    <a:fld id="{2D10934F-9185-496D-85A8-698549698F63}" type="CELLRANGE">
                      <a:rPr lang="en-US"/>
                      <a:pPr/>
                      <a:t>[CELLRANGE]</a:t>
                    </a:fld>
                    <a:endParaRPr lang="en-US" baseline="0"/>
                  </a:p>
                  <a:p>
                    <a:fld id="{35ACB39E-4702-408D-869D-BB719C8543FF}"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1-EE87-4E53-84A0-B683E0B75946}"/>
                </c:ext>
              </c:extLst>
            </c:dLbl>
            <c:dLbl>
              <c:idx val="34"/>
              <c:tx>
                <c:rich>
                  <a:bodyPr/>
                  <a:lstStyle/>
                  <a:p>
                    <a:fld id="{FC13AE2E-A110-49ED-88A1-4169A988F367}" type="CELLRANGE">
                      <a:rPr lang="en-US"/>
                      <a:pPr/>
                      <a:t>[CELLRANGE]</a:t>
                    </a:fld>
                    <a:endParaRPr lang="en-US" baseline="0"/>
                  </a:p>
                  <a:p>
                    <a:fld id="{396CEF80-DFC7-4C4A-8EC8-ED13088E3AD9}"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2-EE87-4E53-84A0-B683E0B75946}"/>
                </c:ext>
              </c:extLst>
            </c:dLbl>
            <c:dLbl>
              <c:idx val="35"/>
              <c:tx>
                <c:rich>
                  <a:bodyPr/>
                  <a:lstStyle/>
                  <a:p>
                    <a:fld id="{043746A8-9299-4538-A9D6-15AB8542AFD9}" type="CELLRANGE">
                      <a:rPr lang="en-US"/>
                      <a:pPr/>
                      <a:t>[CELLRANGE]</a:t>
                    </a:fld>
                    <a:endParaRPr lang="en-US" baseline="0"/>
                  </a:p>
                  <a:p>
                    <a:fld id="{EA53DB22-28AB-4EFE-82AC-91802B79080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3-EE87-4E53-84A0-B683E0B75946}"/>
                </c:ext>
              </c:extLst>
            </c:dLbl>
            <c:dLbl>
              <c:idx val="36"/>
              <c:tx>
                <c:rich>
                  <a:bodyPr/>
                  <a:lstStyle/>
                  <a:p>
                    <a:fld id="{8AFE377B-72A5-46E8-97F0-42DD126328A8}" type="CELLRANGE">
                      <a:rPr lang="en-US"/>
                      <a:pPr/>
                      <a:t>[CELLRANGE]</a:t>
                    </a:fld>
                    <a:endParaRPr lang="en-US" baseline="0"/>
                  </a:p>
                  <a:p>
                    <a:fld id="{5C851786-3978-4879-8BD9-BC97FADCC2E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4-EE87-4E53-84A0-B683E0B75946}"/>
                </c:ext>
              </c:extLst>
            </c:dLbl>
            <c:numFmt formatCode="m:ss" sourceLinked="0"/>
            <c:spPr>
              <a:solidFill>
                <a:schemeClr val="accent2">
                  <a:alpha val="50000"/>
                </a:schemeClr>
              </a:solidFill>
              <a:ln>
                <a:noFill/>
              </a:ln>
              <a:effectLst/>
            </c:spPr>
            <c:txPr>
              <a:bodyPr rot="0" spcFirstLastPara="1" vertOverflow="clip" horzOverflow="clip" vert="horz" wrap="square" lIns="36576" tIns="18288" rIns="36576" bIns="18288" anchor="ctr" anchorCtr="1">
                <a:spAutoFit/>
              </a:bodyPr>
              <a:lstStyle/>
              <a:p>
                <a:pPr>
                  <a:defRPr sz="600" b="0" i="0" u="none" strike="noStrike" kern="1200" baseline="0">
                    <a:solidFill>
                      <a:schemeClr val="lt1"/>
                    </a:solidFill>
                    <a:latin typeface="+mn-lt"/>
                    <a:ea typeface="+mn-ea"/>
                    <a:cs typeface="+mn-cs"/>
                  </a:defRPr>
                </a:pPr>
                <a:endParaRPr lang="pt-BR"/>
              </a:p>
            </c:txPr>
            <c:dLblPos val="outEnd"/>
            <c:showLegendKey val="0"/>
            <c:showVal val="0"/>
            <c:showCatName val="0"/>
            <c:showSerName val="0"/>
            <c:showPercent val="0"/>
            <c:showBubbleSize val="0"/>
            <c:separator>; </c:separator>
            <c:showLeaderLines val="0"/>
            <c:extLst>
              <c:ext xmlns:c15="http://schemas.microsoft.com/office/drawing/2012/chart" uri="{CE6537A1-D6FC-4f65-9D91-7224C49458BB}">
                <c15:spPr xmlns:c15="http://schemas.microsoft.com/office/drawing/2012/chart">
                  <a:prstGeom prst="ellipse">
                    <a:avLst/>
                  </a:prstGeom>
                  <a:noFill/>
                  <a:ln>
                    <a:noFill/>
                  </a:ln>
                </c15:spPr>
                <c15:showDataLabelsRange val="1"/>
                <c15:showLeaderLines val="0"/>
              </c:ext>
            </c:extLst>
          </c:dLbls>
          <c:val>
            <c:numRef>
              <c:f>'Quant Setup'!$AD$3:$AD$39</c:f>
              <c:numCache>
                <c:formatCode>m:ss</c:formatCode>
                <c:ptCount val="37"/>
                <c:pt idx="0">
                  <c:v>-1.4467592592592592E-3</c:v>
                </c:pt>
                <c:pt idx="1">
                  <c:v>1.9328703703703704E-3</c:v>
                </c:pt>
                <c:pt idx="2">
                  <c:v>-1.5046296296296296E-3</c:v>
                </c:pt>
                <c:pt idx="3">
                  <c:v>1.4467592592592592E-3</c:v>
                </c:pt>
                <c:pt idx="4">
                  <c:v>3.7384259259259259E-3</c:v>
                </c:pt>
                <c:pt idx="5">
                  <c:v>-2.8009259259259259E-3</c:v>
                </c:pt>
                <c:pt idx="6">
                  <c:v>2.476851851851852E-3</c:v>
                </c:pt>
                <c:pt idx="7">
                  <c:v>1.712962962962963E-3</c:v>
                </c:pt>
                <c:pt idx="8">
                  <c:v>2.1990740740740742E-3</c:v>
                </c:pt>
                <c:pt idx="9">
                  <c:v>9.2592592592592588E-5</c:v>
                </c:pt>
                <c:pt idx="10">
                  <c:v>-3.0787037037037037E-3</c:v>
                </c:pt>
                <c:pt idx="11">
                  <c:v>-3.7037037037037035E-4</c:v>
                </c:pt>
                <c:pt idx="12">
                  <c:v>3.2060185185185186E-3</c:v>
                </c:pt>
                <c:pt idx="13">
                  <c:v>-1.4699074074074074E-3</c:v>
                </c:pt>
                <c:pt idx="14">
                  <c:v>2.3148148148148147E-3</c:v>
                </c:pt>
                <c:pt idx="15">
                  <c:v>2.0023148148148148E-3</c:v>
                </c:pt>
                <c:pt idx="16">
                  <c:v>-3.5879629629629629E-4</c:v>
                </c:pt>
                <c:pt idx="17">
                  <c:v>-1.0763888888888889E-3</c:v>
                </c:pt>
                <c:pt idx="18">
                  <c:v>-5.9027777777777778E-4</c:v>
                </c:pt>
                <c:pt idx="19">
                  <c:v>1.1689814814814816E-3</c:v>
                </c:pt>
                <c:pt idx="20">
                  <c:v>-3.8194444444444446E-4</c:v>
                </c:pt>
                <c:pt idx="21">
                  <c:v>-2.0833333333333335E-4</c:v>
                </c:pt>
                <c:pt idx="22">
                  <c:v>-1.9675925925925924E-3</c:v>
                </c:pt>
                <c:pt idx="23">
                  <c:v>-1.5277777777777779E-3</c:v>
                </c:pt>
                <c:pt idx="24">
                  <c:v>-6.2500000000000001E-4</c:v>
                </c:pt>
                <c:pt idx="25">
                  <c:v>-1.6203703703703703E-3</c:v>
                </c:pt>
                <c:pt idx="26">
                  <c:v>-4.6296296296296298E-4</c:v>
                </c:pt>
                <c:pt idx="27">
                  <c:v>-2.1412037037037038E-3</c:v>
                </c:pt>
                <c:pt idx="28">
                  <c:v>-8.1018518518518516E-4</c:v>
                </c:pt>
                <c:pt idx="29">
                  <c:v>-1.8981481481481482E-3</c:v>
                </c:pt>
                <c:pt idx="30">
                  <c:v>1.6087962962962963E-3</c:v>
                </c:pt>
                <c:pt idx="31">
                  <c:v>-1.0648148148148149E-3</c:v>
                </c:pt>
                <c:pt idx="32">
                  <c:v>-1.0532407407407407E-3</c:v>
                </c:pt>
                <c:pt idx="33">
                  <c:v>1.0648148148148149E-3</c:v>
                </c:pt>
                <c:pt idx="34">
                  <c:v>-3.3564814814814812E-4</c:v>
                </c:pt>
                <c:pt idx="35">
                  <c:v>2.4305555555555555E-4</c:v>
                </c:pt>
                <c:pt idx="36">
                  <c:v>-4.6296296296296294E-5</c:v>
                </c:pt>
              </c:numCache>
            </c:numRef>
          </c:val>
          <c:extLst>
            <c:ext xmlns:c15="http://schemas.microsoft.com/office/drawing/2012/chart" uri="{02D57815-91ED-43cb-92C2-25804820EDAC}">
              <c15:datalabelsRange>
                <c15:f>'Quant Setup'!$AA$3:$AA$39</c15:f>
                <c15:dlblRangeCache>
                  <c:ptCount val="37"/>
                  <c:pt idx="0">
                    <c:v>600 - 700</c:v>
                  </c:pt>
                  <c:pt idx="1">
                    <c:v>700 - 800</c:v>
                  </c:pt>
                  <c:pt idx="2">
                    <c:v>500 - 600</c:v>
                  </c:pt>
                  <c:pt idx="3">
                    <c:v>600 - 700</c:v>
                  </c:pt>
                  <c:pt idx="4">
                    <c:v>600 - 700</c:v>
                  </c:pt>
                  <c:pt idx="5">
                    <c:v>500 - 600</c:v>
                  </c:pt>
                  <c:pt idx="6">
                    <c:v>700 - 800</c:v>
                  </c:pt>
                  <c:pt idx="7">
                    <c:v>600 - 700</c:v>
                  </c:pt>
                  <c:pt idx="8">
                    <c:v>500 - 600</c:v>
                  </c:pt>
                  <c:pt idx="9">
                    <c:v>500 - 600</c:v>
                  </c:pt>
                  <c:pt idx="10">
                    <c:v>500 - 600</c:v>
                  </c:pt>
                  <c:pt idx="11">
                    <c:v>500 - 600</c:v>
                  </c:pt>
                  <c:pt idx="12">
                    <c:v>600 - 700</c:v>
                  </c:pt>
                  <c:pt idx="13">
                    <c:v>500 - 600</c:v>
                  </c:pt>
                  <c:pt idx="14">
                    <c:v>500 - 600</c:v>
                  </c:pt>
                  <c:pt idx="15">
                    <c:v>600 - 700</c:v>
                  </c:pt>
                  <c:pt idx="16">
                    <c:v>500 - 600</c:v>
                  </c:pt>
                  <c:pt idx="17">
                    <c:v>500 - 600</c:v>
                  </c:pt>
                  <c:pt idx="18">
                    <c:v>500 - 600</c:v>
                  </c:pt>
                  <c:pt idx="19">
                    <c:v>600 - 700</c:v>
                  </c:pt>
                  <c:pt idx="20">
                    <c:v>500 - 600</c:v>
                  </c:pt>
                  <c:pt idx="21">
                    <c:v>600 - 700</c:v>
                  </c:pt>
                  <c:pt idx="22">
                    <c:v>500 - 600</c:v>
                  </c:pt>
                  <c:pt idx="23">
                    <c:v>700 - 800</c:v>
                  </c:pt>
                  <c:pt idx="24">
                    <c:v>600 - 700</c:v>
                  </c:pt>
                  <c:pt idx="25">
                    <c:v>500 - 600</c:v>
                  </c:pt>
                  <c:pt idx="26">
                    <c:v>500 - 600</c:v>
                  </c:pt>
                  <c:pt idx="27">
                    <c:v>500 - 600</c:v>
                  </c:pt>
                  <c:pt idx="28">
                    <c:v>500 - 600</c:v>
                  </c:pt>
                  <c:pt idx="29">
                    <c:v>600 - 700</c:v>
                  </c:pt>
                  <c:pt idx="30">
                    <c:v>500 - 600</c:v>
                  </c:pt>
                  <c:pt idx="31">
                    <c:v>600 - 700</c:v>
                  </c:pt>
                  <c:pt idx="32">
                    <c:v>500 - 600</c:v>
                  </c:pt>
                  <c:pt idx="33">
                    <c:v>500 - 600</c:v>
                  </c:pt>
                  <c:pt idx="34">
                    <c:v>600 - 700</c:v>
                  </c:pt>
                  <c:pt idx="35">
                    <c:v>500 - 600</c:v>
                  </c:pt>
                  <c:pt idx="36">
                    <c:v>600 - 700</c:v>
                  </c:pt>
                </c15:dlblRangeCache>
              </c15:datalabelsRange>
            </c:ext>
            <c:ext xmlns:c16="http://schemas.microsoft.com/office/drawing/2014/chart" uri="{C3380CC4-5D6E-409C-BE32-E72D297353CC}">
              <c16:uniqueId val="{00000001-E95C-4C39-846E-3D3BE0CFBC57}"/>
            </c:ext>
          </c:extLst>
        </c:ser>
        <c:dLbls>
          <c:dLblPos val="outEnd"/>
          <c:showLegendKey val="0"/>
          <c:showVal val="1"/>
          <c:showCatName val="0"/>
          <c:showSerName val="0"/>
          <c:showPercent val="0"/>
          <c:showBubbleSize val="0"/>
        </c:dLbls>
        <c:gapWidth val="255"/>
        <c:axId val="292435112"/>
        <c:axId val="292437072"/>
      </c:barChart>
      <c:lineChart>
        <c:grouping val="standard"/>
        <c:varyColors val="0"/>
        <c:ser>
          <c:idx val="2"/>
          <c:order val="2"/>
          <c:tx>
            <c:strRef>
              <c:f>'Quant Setup'!$AE$2</c:f>
              <c:strCache>
                <c:ptCount val="1"/>
                <c:pt idx="0">
                  <c:v>Too Fast</c:v>
                </c:pt>
              </c:strCache>
            </c:strRef>
          </c:tx>
          <c:spPr>
            <a:ln w="19050" cap="sq">
              <a:solidFill>
                <a:schemeClr val="accent4"/>
              </a:solidFill>
              <a:prstDash val="sysDot"/>
              <a:round/>
            </a:ln>
            <a:effectLst/>
          </c:spPr>
          <c:marker>
            <c:symbol val="none"/>
          </c:marker>
          <c:dLbls>
            <c:dLbl>
              <c:idx val="36"/>
              <c:spPr>
                <a:solidFill>
                  <a:srgbClr val="C00000"/>
                </a:solid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pt-BR"/>
                </a:p>
              </c:txPr>
              <c:dLblPos val="b"/>
              <c:showLegendKey val="0"/>
              <c:showVal val="0"/>
              <c:showCatName val="0"/>
              <c:showSerName val="1"/>
              <c:showPercent val="0"/>
              <c:showBubbleSize val="0"/>
              <c:extLst>
                <c:ext xmlns:c15="http://schemas.microsoft.com/office/drawing/2012/chart" uri="{CE6537A1-D6FC-4f65-9D91-7224C49458BB}">
                  <c15:spPr xmlns:c15="http://schemas.microsoft.com/office/drawing/2012/chart">
                    <a:prstGeom prst="wedgeRectCallout">
                      <a:avLst/>
                    </a:prstGeom>
                    <a:noFill/>
                    <a:ln>
                      <a:noFill/>
                    </a:ln>
                  </c15:spPr>
                </c:ext>
                <c:ext xmlns:c16="http://schemas.microsoft.com/office/drawing/2014/chart" uri="{C3380CC4-5D6E-409C-BE32-E72D297353CC}">
                  <c16:uniqueId val="{00000002-E95C-4C39-846E-3D3BE0CFBC57}"/>
                </c:ext>
              </c:extLst>
            </c:dLbl>
            <c:spPr>
              <a:solidFill>
                <a:srgbClr val="C00000"/>
              </a:solid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pt-BR"/>
              </a:p>
            </c:txPr>
            <c:showLegendKey val="0"/>
            <c:showVal val="0"/>
            <c:showCatName val="0"/>
            <c:showSerName val="0"/>
            <c:showPercent val="0"/>
            <c:showBubbleSize val="0"/>
            <c:extLst>
              <c:ext xmlns:c15="http://schemas.microsoft.com/office/drawing/2012/chart" uri="{CE6537A1-D6FC-4f65-9D91-7224C49458BB}">
                <c15:showLeaderLines val="0"/>
              </c:ext>
            </c:extLst>
          </c:dLbls>
          <c:val>
            <c:numRef>
              <c:f>'Quant Setup'!$AE$3:$AE$39</c:f>
              <c:numCache>
                <c:formatCode>m:ss</c:formatCode>
                <c:ptCount val="37"/>
                <c:pt idx="0">
                  <c:v>8.6805555555555551E-4</c:v>
                </c:pt>
                <c:pt idx="1">
                  <c:v>8.6805555555555551E-4</c:v>
                </c:pt>
                <c:pt idx="2">
                  <c:v>8.6805555555555551E-4</c:v>
                </c:pt>
                <c:pt idx="3">
                  <c:v>8.6805555555555551E-4</c:v>
                </c:pt>
                <c:pt idx="4">
                  <c:v>8.6805555555555551E-4</c:v>
                </c:pt>
                <c:pt idx="5">
                  <c:v>8.6805555555555551E-4</c:v>
                </c:pt>
                <c:pt idx="6">
                  <c:v>8.6805555555555551E-4</c:v>
                </c:pt>
                <c:pt idx="7">
                  <c:v>8.6805555555555551E-4</c:v>
                </c:pt>
                <c:pt idx="8">
                  <c:v>8.6805555555555551E-4</c:v>
                </c:pt>
                <c:pt idx="9">
                  <c:v>8.6805555555555551E-4</c:v>
                </c:pt>
                <c:pt idx="10">
                  <c:v>8.6805555555555551E-4</c:v>
                </c:pt>
                <c:pt idx="11">
                  <c:v>8.6805555555555551E-4</c:v>
                </c:pt>
                <c:pt idx="12">
                  <c:v>8.6805555555555551E-4</c:v>
                </c:pt>
                <c:pt idx="13">
                  <c:v>8.6805555555555551E-4</c:v>
                </c:pt>
                <c:pt idx="14">
                  <c:v>8.6805555555555551E-4</c:v>
                </c:pt>
                <c:pt idx="15">
                  <c:v>8.6805555555555551E-4</c:v>
                </c:pt>
                <c:pt idx="16">
                  <c:v>8.6805555555555551E-4</c:v>
                </c:pt>
                <c:pt idx="17">
                  <c:v>8.6805555555555551E-4</c:v>
                </c:pt>
                <c:pt idx="18">
                  <c:v>8.6805555555555551E-4</c:v>
                </c:pt>
                <c:pt idx="19">
                  <c:v>8.6805555555555551E-4</c:v>
                </c:pt>
                <c:pt idx="20">
                  <c:v>8.6805555555555551E-4</c:v>
                </c:pt>
                <c:pt idx="21">
                  <c:v>8.6805555555555551E-4</c:v>
                </c:pt>
                <c:pt idx="22">
                  <c:v>8.6805555555555551E-4</c:v>
                </c:pt>
                <c:pt idx="23">
                  <c:v>8.6805555555555551E-4</c:v>
                </c:pt>
                <c:pt idx="24">
                  <c:v>8.6805555555555551E-4</c:v>
                </c:pt>
                <c:pt idx="25">
                  <c:v>8.6805555555555551E-4</c:v>
                </c:pt>
                <c:pt idx="26">
                  <c:v>8.6805555555555551E-4</c:v>
                </c:pt>
                <c:pt idx="27">
                  <c:v>8.6805555555555551E-4</c:v>
                </c:pt>
                <c:pt idx="28">
                  <c:v>8.6805555555555551E-4</c:v>
                </c:pt>
                <c:pt idx="29">
                  <c:v>8.6805555555555551E-4</c:v>
                </c:pt>
                <c:pt idx="30">
                  <c:v>8.6805555555555551E-4</c:v>
                </c:pt>
                <c:pt idx="31">
                  <c:v>8.6805555555555551E-4</c:v>
                </c:pt>
                <c:pt idx="32">
                  <c:v>8.6805555555555551E-4</c:v>
                </c:pt>
                <c:pt idx="33">
                  <c:v>8.6805555555555551E-4</c:v>
                </c:pt>
                <c:pt idx="34">
                  <c:v>8.6805555555555551E-4</c:v>
                </c:pt>
                <c:pt idx="35">
                  <c:v>8.6805555555555551E-4</c:v>
                </c:pt>
                <c:pt idx="36">
                  <c:v>8.6805555555555551E-4</c:v>
                </c:pt>
              </c:numCache>
            </c:numRef>
          </c:val>
          <c:smooth val="0"/>
          <c:extLst>
            <c:ext xmlns:c16="http://schemas.microsoft.com/office/drawing/2014/chart" uri="{C3380CC4-5D6E-409C-BE32-E72D297353CC}">
              <c16:uniqueId val="{00000003-E95C-4C39-846E-3D3BE0CFBC57}"/>
            </c:ext>
          </c:extLst>
        </c:ser>
        <c:ser>
          <c:idx val="3"/>
          <c:order val="3"/>
          <c:tx>
            <c:strRef>
              <c:f>'Quant Setup'!$AF$2</c:f>
              <c:strCache>
                <c:ptCount val="1"/>
                <c:pt idx="0">
                  <c:v>Perfect</c:v>
                </c:pt>
              </c:strCache>
            </c:strRef>
          </c:tx>
          <c:spPr>
            <a:ln w="9525" cap="rnd" cmpd="dbl">
              <a:solidFill>
                <a:srgbClr val="00B050"/>
              </a:solidFill>
              <a:prstDash val="sysDash"/>
              <a:round/>
            </a:ln>
            <a:effectLst/>
          </c:spPr>
          <c:marker>
            <c:symbol val="none"/>
          </c:marker>
          <c:dLbls>
            <c:dLbl>
              <c:idx val="36"/>
              <c:spPr>
                <a:solidFill>
                  <a:srgbClr val="70AD47"/>
                </a:solid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pt-BR"/>
                </a:p>
              </c:txPr>
              <c:dLblPos val="b"/>
              <c:showLegendKey val="0"/>
              <c:showVal val="0"/>
              <c:showCatName val="0"/>
              <c:showSerName val="1"/>
              <c:showPercent val="0"/>
              <c:showBubbleSize val="0"/>
              <c:extLst>
                <c:ext xmlns:c15="http://schemas.microsoft.com/office/drawing/2012/chart" uri="{CE6537A1-D6FC-4f65-9D91-7224C49458BB}">
                  <c15:spPr xmlns:c15="http://schemas.microsoft.com/office/drawing/2012/chart">
                    <a:prstGeom prst="wedgeRectCallout">
                      <a:avLst/>
                    </a:prstGeom>
                    <a:noFill/>
                    <a:ln>
                      <a:noFill/>
                    </a:ln>
                  </c15:spPr>
                </c:ext>
                <c:ext xmlns:c16="http://schemas.microsoft.com/office/drawing/2014/chart" uri="{C3380CC4-5D6E-409C-BE32-E72D297353CC}">
                  <c16:uniqueId val="{00000004-E95C-4C39-846E-3D3BE0CFBC57}"/>
                </c:ext>
              </c:extLst>
            </c:dLbl>
            <c:spPr>
              <a:solidFill>
                <a:schemeClr val="accent6"/>
              </a:solid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pt-BR"/>
              </a:p>
            </c:txPr>
            <c:showLegendKey val="0"/>
            <c:showVal val="0"/>
            <c:showCatName val="0"/>
            <c:showSerName val="0"/>
            <c:showPercent val="0"/>
            <c:showBubbleSize val="0"/>
            <c:extLst>
              <c:ext xmlns:c15="http://schemas.microsoft.com/office/drawing/2012/chart" uri="{CE6537A1-D6FC-4f65-9D91-7224C49458BB}">
                <c15:showLeaderLines val="0"/>
              </c:ext>
            </c:extLst>
          </c:dLbls>
          <c:val>
            <c:numRef>
              <c:f>'Quant Setup'!$AF$3:$AF$39</c:f>
              <c:numCache>
                <c:formatCode>m:ss</c:formatCode>
                <c:ptCount val="37"/>
                <c:pt idx="0">
                  <c:v>1.736111111111111E-3</c:v>
                </c:pt>
                <c:pt idx="1">
                  <c:v>1.736111111111111E-3</c:v>
                </c:pt>
                <c:pt idx="2">
                  <c:v>1.736111111111111E-3</c:v>
                </c:pt>
                <c:pt idx="3">
                  <c:v>1.736111111111111E-3</c:v>
                </c:pt>
                <c:pt idx="4">
                  <c:v>1.736111111111111E-3</c:v>
                </c:pt>
                <c:pt idx="5">
                  <c:v>1.736111111111111E-3</c:v>
                </c:pt>
                <c:pt idx="6">
                  <c:v>1.736111111111111E-3</c:v>
                </c:pt>
                <c:pt idx="7">
                  <c:v>1.736111111111111E-3</c:v>
                </c:pt>
                <c:pt idx="8">
                  <c:v>1.736111111111111E-3</c:v>
                </c:pt>
                <c:pt idx="9">
                  <c:v>1.736111111111111E-3</c:v>
                </c:pt>
                <c:pt idx="10">
                  <c:v>1.736111111111111E-3</c:v>
                </c:pt>
                <c:pt idx="11">
                  <c:v>1.736111111111111E-3</c:v>
                </c:pt>
                <c:pt idx="12">
                  <c:v>1.736111111111111E-3</c:v>
                </c:pt>
                <c:pt idx="13">
                  <c:v>1.736111111111111E-3</c:v>
                </c:pt>
                <c:pt idx="14">
                  <c:v>1.736111111111111E-3</c:v>
                </c:pt>
                <c:pt idx="15">
                  <c:v>1.736111111111111E-3</c:v>
                </c:pt>
                <c:pt idx="16">
                  <c:v>1.736111111111111E-3</c:v>
                </c:pt>
                <c:pt idx="17">
                  <c:v>1.736111111111111E-3</c:v>
                </c:pt>
                <c:pt idx="18">
                  <c:v>1.736111111111111E-3</c:v>
                </c:pt>
                <c:pt idx="19">
                  <c:v>1.736111111111111E-3</c:v>
                </c:pt>
                <c:pt idx="20">
                  <c:v>1.736111111111111E-3</c:v>
                </c:pt>
                <c:pt idx="21">
                  <c:v>1.736111111111111E-3</c:v>
                </c:pt>
                <c:pt idx="22">
                  <c:v>1.736111111111111E-3</c:v>
                </c:pt>
                <c:pt idx="23">
                  <c:v>1.736111111111111E-3</c:v>
                </c:pt>
                <c:pt idx="24">
                  <c:v>1.736111111111111E-3</c:v>
                </c:pt>
                <c:pt idx="25">
                  <c:v>1.736111111111111E-3</c:v>
                </c:pt>
                <c:pt idx="26">
                  <c:v>1.736111111111111E-3</c:v>
                </c:pt>
                <c:pt idx="27">
                  <c:v>1.736111111111111E-3</c:v>
                </c:pt>
                <c:pt idx="28">
                  <c:v>1.736111111111111E-3</c:v>
                </c:pt>
                <c:pt idx="29">
                  <c:v>1.736111111111111E-3</c:v>
                </c:pt>
                <c:pt idx="30">
                  <c:v>1.736111111111111E-3</c:v>
                </c:pt>
                <c:pt idx="31">
                  <c:v>1.736111111111111E-3</c:v>
                </c:pt>
                <c:pt idx="32">
                  <c:v>1.736111111111111E-3</c:v>
                </c:pt>
                <c:pt idx="33">
                  <c:v>1.736111111111111E-3</c:v>
                </c:pt>
                <c:pt idx="34">
                  <c:v>1.736111111111111E-3</c:v>
                </c:pt>
                <c:pt idx="35">
                  <c:v>1.736111111111111E-3</c:v>
                </c:pt>
                <c:pt idx="36">
                  <c:v>1.736111111111111E-3</c:v>
                </c:pt>
              </c:numCache>
            </c:numRef>
          </c:val>
          <c:smooth val="0"/>
          <c:extLst>
            <c:ext xmlns:c16="http://schemas.microsoft.com/office/drawing/2014/chart" uri="{C3380CC4-5D6E-409C-BE32-E72D297353CC}">
              <c16:uniqueId val="{00000005-E95C-4C39-846E-3D3BE0CFBC57}"/>
            </c:ext>
          </c:extLst>
        </c:ser>
        <c:ser>
          <c:idx val="4"/>
          <c:order val="4"/>
          <c:tx>
            <c:strRef>
              <c:f>'Quant Setup'!$AG$2</c:f>
              <c:strCache>
                <c:ptCount val="1"/>
                <c:pt idx="0">
                  <c:v>Warning</c:v>
                </c:pt>
              </c:strCache>
            </c:strRef>
          </c:tx>
          <c:spPr>
            <a:ln w="22225" cap="rnd">
              <a:solidFill>
                <a:srgbClr val="FF0000"/>
              </a:solidFill>
              <a:prstDash val="sysDot"/>
              <a:round/>
            </a:ln>
            <a:effectLst/>
          </c:spPr>
          <c:marker>
            <c:symbol val="none"/>
          </c:marker>
          <c:dLbls>
            <c:dLbl>
              <c:idx val="36"/>
              <c:spPr>
                <a:solidFill>
                  <a:srgbClr val="ED7D31"/>
                </a:solid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pt-BR"/>
                </a:p>
              </c:txPr>
              <c:dLblPos val="b"/>
              <c:showLegendKey val="0"/>
              <c:showVal val="0"/>
              <c:showCatName val="0"/>
              <c:showSerName val="1"/>
              <c:showPercent val="0"/>
              <c:showBubbleSize val="0"/>
              <c:extLst>
                <c:ext xmlns:c15="http://schemas.microsoft.com/office/drawing/2012/chart" uri="{CE6537A1-D6FC-4f65-9D91-7224C49458BB}">
                  <c15:spPr xmlns:c15="http://schemas.microsoft.com/office/drawing/2012/chart">
                    <a:prstGeom prst="wedgeRectCallout">
                      <a:avLst/>
                    </a:prstGeom>
                    <a:noFill/>
                    <a:ln>
                      <a:noFill/>
                    </a:ln>
                  </c15:spPr>
                </c:ext>
                <c:ext xmlns:c16="http://schemas.microsoft.com/office/drawing/2014/chart" uri="{C3380CC4-5D6E-409C-BE32-E72D297353CC}">
                  <c16:uniqueId val="{00000006-E95C-4C39-846E-3D3BE0CFBC57}"/>
                </c:ext>
              </c:extLst>
            </c:dLbl>
            <c:spPr>
              <a:solidFill>
                <a:sysClr val="windowText" lastClr="000000">
                  <a:lumMod val="15000"/>
                  <a:lumOff val="85000"/>
                </a:sysClr>
              </a:solid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pt-BR"/>
              </a:p>
            </c:txPr>
            <c:showLegendKey val="0"/>
            <c:showVal val="0"/>
            <c:showCatName val="0"/>
            <c:showSerName val="0"/>
            <c:showPercent val="0"/>
            <c:showBubbleSize val="0"/>
            <c:extLst>
              <c:ext xmlns:c15="http://schemas.microsoft.com/office/drawing/2012/chart" uri="{CE6537A1-D6FC-4f65-9D91-7224C49458BB}">
                <c15:spPr xmlns:c15="http://schemas.microsoft.com/office/drawing/2012/chart">
                  <a:prstGeom prst="wedgeRectCallout">
                    <a:avLst/>
                  </a:prstGeom>
                  <a:noFill/>
                  <a:ln>
                    <a:noFill/>
                  </a:ln>
                </c15:spPr>
                <c15:showLeaderLines val="0"/>
              </c:ext>
            </c:extLst>
          </c:dLbls>
          <c:val>
            <c:numRef>
              <c:f>'Quant Setup'!$AG$3:$AG$39</c:f>
              <c:numCache>
                <c:formatCode>m:ss</c:formatCode>
                <c:ptCount val="37"/>
                <c:pt idx="0">
                  <c:v>2.0833333333333333E-3</c:v>
                </c:pt>
                <c:pt idx="1">
                  <c:v>2.0833333333333333E-3</c:v>
                </c:pt>
                <c:pt idx="2">
                  <c:v>2.0833333333333333E-3</c:v>
                </c:pt>
                <c:pt idx="3">
                  <c:v>2.0833333333333333E-3</c:v>
                </c:pt>
                <c:pt idx="4">
                  <c:v>2.0833333333333333E-3</c:v>
                </c:pt>
                <c:pt idx="5">
                  <c:v>2.0833333333333333E-3</c:v>
                </c:pt>
                <c:pt idx="6">
                  <c:v>2.0833333333333333E-3</c:v>
                </c:pt>
                <c:pt idx="7">
                  <c:v>2.0833333333333333E-3</c:v>
                </c:pt>
                <c:pt idx="8">
                  <c:v>2.0833333333333333E-3</c:v>
                </c:pt>
                <c:pt idx="9">
                  <c:v>2.0833333333333333E-3</c:v>
                </c:pt>
                <c:pt idx="10">
                  <c:v>2.0833333333333333E-3</c:v>
                </c:pt>
                <c:pt idx="11">
                  <c:v>2.0833333333333333E-3</c:v>
                </c:pt>
                <c:pt idx="12">
                  <c:v>2.0833333333333333E-3</c:v>
                </c:pt>
                <c:pt idx="13">
                  <c:v>2.0833333333333333E-3</c:v>
                </c:pt>
                <c:pt idx="14">
                  <c:v>2.0833333333333333E-3</c:v>
                </c:pt>
                <c:pt idx="15">
                  <c:v>2.0833333333333333E-3</c:v>
                </c:pt>
                <c:pt idx="16">
                  <c:v>2.0833333333333333E-3</c:v>
                </c:pt>
                <c:pt idx="17">
                  <c:v>2.0833333333333333E-3</c:v>
                </c:pt>
                <c:pt idx="18">
                  <c:v>2.0833333333333333E-3</c:v>
                </c:pt>
                <c:pt idx="19">
                  <c:v>2.0833333333333333E-3</c:v>
                </c:pt>
                <c:pt idx="20">
                  <c:v>2.0833333333333333E-3</c:v>
                </c:pt>
                <c:pt idx="21">
                  <c:v>2.0833333333333333E-3</c:v>
                </c:pt>
                <c:pt idx="22">
                  <c:v>2.0833333333333333E-3</c:v>
                </c:pt>
                <c:pt idx="23">
                  <c:v>2.0833333333333333E-3</c:v>
                </c:pt>
                <c:pt idx="24">
                  <c:v>2.0833333333333333E-3</c:v>
                </c:pt>
                <c:pt idx="25">
                  <c:v>2.0833333333333333E-3</c:v>
                </c:pt>
                <c:pt idx="26">
                  <c:v>2.0833333333333333E-3</c:v>
                </c:pt>
                <c:pt idx="27">
                  <c:v>2.0833333333333333E-3</c:v>
                </c:pt>
                <c:pt idx="28">
                  <c:v>2.0833333333333333E-3</c:v>
                </c:pt>
                <c:pt idx="29">
                  <c:v>2.0833333333333333E-3</c:v>
                </c:pt>
                <c:pt idx="30">
                  <c:v>2.0833333333333333E-3</c:v>
                </c:pt>
                <c:pt idx="31">
                  <c:v>2.0833333333333333E-3</c:v>
                </c:pt>
                <c:pt idx="32">
                  <c:v>2.0833333333333333E-3</c:v>
                </c:pt>
                <c:pt idx="33">
                  <c:v>2.0833333333333333E-3</c:v>
                </c:pt>
                <c:pt idx="34">
                  <c:v>2.0833333333333333E-3</c:v>
                </c:pt>
                <c:pt idx="35">
                  <c:v>2.0833333333333333E-3</c:v>
                </c:pt>
                <c:pt idx="36">
                  <c:v>2.0833333333333333E-3</c:v>
                </c:pt>
              </c:numCache>
            </c:numRef>
          </c:val>
          <c:smooth val="0"/>
          <c:extLst>
            <c:ext xmlns:c16="http://schemas.microsoft.com/office/drawing/2014/chart" uri="{C3380CC4-5D6E-409C-BE32-E72D297353CC}">
              <c16:uniqueId val="{00000007-E95C-4C39-846E-3D3BE0CFBC57}"/>
            </c:ext>
          </c:extLst>
        </c:ser>
        <c:ser>
          <c:idx val="5"/>
          <c:order val="5"/>
          <c:tx>
            <c:strRef>
              <c:f>'Quant Setup'!$AH$2</c:f>
              <c:strCache>
                <c:ptCount val="1"/>
                <c:pt idx="0">
                  <c:v>Too Slow</c:v>
                </c:pt>
              </c:strCache>
            </c:strRef>
          </c:tx>
          <c:spPr>
            <a:ln w="15875" cap="rnd">
              <a:noFill/>
              <a:prstDash val="sysDot"/>
              <a:round/>
            </a:ln>
            <a:effectLst>
              <a:outerShdw blurRad="50800" dist="50800" dir="5400000" algn="ctr" rotWithShape="0">
                <a:srgbClr val="000000">
                  <a:alpha val="95000"/>
                </a:srgbClr>
              </a:outerShdw>
            </a:effectLst>
          </c:spPr>
          <c:marker>
            <c:symbol val="none"/>
          </c:marker>
          <c:dLbls>
            <c:dLbl>
              <c:idx val="34"/>
              <c:spPr>
                <a:solidFill>
                  <a:srgbClr val="C00000">
                    <a:alpha val="61000"/>
                  </a:srgbClr>
                </a:solid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pt-BR"/>
                </a:p>
              </c:txPr>
              <c:dLblPos val="b"/>
              <c:showLegendKey val="0"/>
              <c:showVal val="0"/>
              <c:showCatName val="0"/>
              <c:showSerName val="0"/>
              <c:showPercent val="0"/>
              <c:showBubbleSize val="0"/>
              <c:extLst>
                <c:ext xmlns:c15="http://schemas.microsoft.com/office/drawing/2012/chart" uri="{CE6537A1-D6FC-4f65-9D91-7224C49458BB}">
                  <c15:spPr xmlns:c15="http://schemas.microsoft.com/office/drawing/2012/chart">
                    <a:prstGeom prst="rect">
                      <a:avLst/>
                    </a:prstGeom>
                    <a:noFill/>
                    <a:ln>
                      <a:noFill/>
                    </a:ln>
                  </c15:spPr>
                </c:ext>
                <c:ext xmlns:c16="http://schemas.microsoft.com/office/drawing/2014/chart" uri="{C3380CC4-5D6E-409C-BE32-E72D297353CC}">
                  <c16:uniqueId val="{00000008-E95C-4C39-846E-3D3BE0CFBC57}"/>
                </c:ext>
              </c:extLst>
            </c:dLbl>
            <c:dLbl>
              <c:idx val="36"/>
              <c:layout>
                <c:manualLayout>
                  <c:x val="-1.2319696654620528E-2"/>
                  <c:y val="0.20207455467280128"/>
                </c:manualLayout>
              </c:layout>
              <c:spPr>
                <a:xfrm>
                  <a:off x="9971399" y="497809"/>
                  <a:ext cx="534589" cy="320895"/>
                </a:xfrm>
                <a:solidFill>
                  <a:srgbClr val="C00000">
                    <a:alpha val="61000"/>
                  </a:srgbClr>
                </a:solidFill>
                <a:ln>
                  <a:noFill/>
                </a:ln>
                <a:effectLst/>
              </c:spPr>
              <c:txPr>
                <a:bodyPr rot="0" spcFirstLastPara="1" vertOverflow="clip" horzOverflow="clip" vert="horz" wrap="square" lIns="38100" tIns="19050" rIns="38100" bIns="19050" anchor="ctr" anchorCtr="1">
                  <a:noAutofit/>
                </a:bodyPr>
                <a:lstStyle/>
                <a:p>
                  <a:pPr>
                    <a:defRPr sz="900" b="0" i="0" u="none" strike="noStrike" kern="1200" baseline="0">
                      <a:solidFill>
                        <a:schemeClr val="bg1"/>
                      </a:solidFill>
                      <a:latin typeface="+mn-lt"/>
                      <a:ea typeface="+mn-ea"/>
                      <a:cs typeface="+mn-cs"/>
                    </a:defRPr>
                  </a:pPr>
                  <a:endParaRPr lang="pt-BR"/>
                </a:p>
              </c:txPr>
              <c:dLblPos val="r"/>
              <c:showLegendKey val="0"/>
              <c:showVal val="0"/>
              <c:showCatName val="0"/>
              <c:showSerName val="1"/>
              <c:showPercent val="0"/>
              <c:showBubbleSize val="0"/>
              <c:extLst>
                <c:ext xmlns:c15="http://schemas.microsoft.com/office/drawing/2012/chart" uri="{CE6537A1-D6FC-4f65-9D91-7224C49458BB}">
                  <c15:spPr xmlns:c15="http://schemas.microsoft.com/office/drawing/2012/chart">
                    <a:prstGeom prst="rect">
                      <a:avLst/>
                    </a:prstGeom>
                    <a:noFill/>
                    <a:ln>
                      <a:noFill/>
                    </a:ln>
                  </c15:spPr>
                  <c15:layout>
                    <c:manualLayout>
                      <c:w val="4.9232306488004786E-2"/>
                      <c:h val="9.6095290343755302E-2"/>
                    </c:manualLayout>
                  </c15:layout>
                </c:ext>
                <c:ext xmlns:c16="http://schemas.microsoft.com/office/drawing/2014/chart" uri="{C3380CC4-5D6E-409C-BE32-E72D297353CC}">
                  <c16:uniqueId val="{00000009-E95C-4C39-846E-3D3BE0CFBC57}"/>
                </c:ext>
              </c:extLst>
            </c:dLbl>
            <c:spPr>
              <a:solidFill>
                <a:srgbClr val="C00000">
                  <a:alpha val="61000"/>
                </a:srgbClr>
              </a:solidFill>
              <a:ln>
                <a:noFill/>
              </a:ln>
              <a:effectLst/>
            </c:spPr>
            <c:txPr>
              <a:bodyPr rot="0" spcFirstLastPara="1" vertOverflow="clip" horzOverflow="clip" vert="horz" wrap="square" lIns="36576" tIns="18288" rIns="36576" bIns="18288" anchor="ctr" anchorCtr="1">
                <a:spAutoFit/>
              </a:bodyPr>
              <a:lstStyle/>
              <a:p>
                <a:pPr>
                  <a:defRPr sz="900" b="0" i="0" u="none" strike="noStrike" kern="1200" baseline="0">
                    <a:solidFill>
                      <a:schemeClr val="bg1"/>
                    </a:solidFill>
                    <a:latin typeface="+mn-lt"/>
                    <a:ea typeface="+mn-ea"/>
                    <a:cs typeface="+mn-cs"/>
                  </a:defRPr>
                </a:pPr>
                <a:endParaRPr lang="pt-BR"/>
              </a:p>
            </c:txPr>
            <c:dLblPos val="b"/>
            <c:showLegendKey val="0"/>
            <c:showVal val="0"/>
            <c:showCatName val="0"/>
            <c:showSerName val="0"/>
            <c:showPercent val="0"/>
            <c:showBubbleSize val="0"/>
            <c:extLst>
              <c:ext xmlns:c15="http://schemas.microsoft.com/office/drawing/2012/chart" uri="{CE6537A1-D6FC-4f65-9D91-7224C49458BB}">
                <c15:spPr xmlns:c15="http://schemas.microsoft.com/office/drawing/2012/chart">
                  <a:prstGeom prst="rect">
                    <a:avLst/>
                  </a:prstGeom>
                  <a:noFill/>
                  <a:ln>
                    <a:noFill/>
                  </a:ln>
                </c15:spPr>
                <c15:showLeaderLines val="0"/>
              </c:ext>
            </c:extLst>
          </c:dLbls>
          <c:val>
            <c:numRef>
              <c:f>'Quant Setup'!$AH$3:$AH$39</c:f>
              <c:numCache>
                <c:formatCode>m:ss</c:formatCode>
                <c:ptCount val="37"/>
                <c:pt idx="0">
                  <c:v>3.7384259259259259E-3</c:v>
                </c:pt>
                <c:pt idx="1">
                  <c:v>3.7384259259259259E-3</c:v>
                </c:pt>
                <c:pt idx="2">
                  <c:v>3.7384259259259259E-3</c:v>
                </c:pt>
                <c:pt idx="3">
                  <c:v>3.7384259259259259E-3</c:v>
                </c:pt>
                <c:pt idx="4">
                  <c:v>3.7384259259259259E-3</c:v>
                </c:pt>
                <c:pt idx="5">
                  <c:v>3.7384259259259259E-3</c:v>
                </c:pt>
                <c:pt idx="6">
                  <c:v>3.7384259259259259E-3</c:v>
                </c:pt>
                <c:pt idx="7">
                  <c:v>3.7384259259259259E-3</c:v>
                </c:pt>
                <c:pt idx="8">
                  <c:v>3.7384259259259259E-3</c:v>
                </c:pt>
                <c:pt idx="9">
                  <c:v>3.7384259259259259E-3</c:v>
                </c:pt>
                <c:pt idx="10">
                  <c:v>3.7384259259259259E-3</c:v>
                </c:pt>
                <c:pt idx="11">
                  <c:v>3.7384259259259259E-3</c:v>
                </c:pt>
                <c:pt idx="12">
                  <c:v>3.7384259259259259E-3</c:v>
                </c:pt>
                <c:pt idx="13">
                  <c:v>3.7384259259259259E-3</c:v>
                </c:pt>
                <c:pt idx="14">
                  <c:v>3.7384259259259259E-3</c:v>
                </c:pt>
                <c:pt idx="15">
                  <c:v>3.7384259259259259E-3</c:v>
                </c:pt>
                <c:pt idx="16">
                  <c:v>3.7384259259259259E-3</c:v>
                </c:pt>
                <c:pt idx="17">
                  <c:v>3.7384259259259259E-3</c:v>
                </c:pt>
                <c:pt idx="18">
                  <c:v>3.7384259259259259E-3</c:v>
                </c:pt>
                <c:pt idx="19">
                  <c:v>3.7384259259259259E-3</c:v>
                </c:pt>
                <c:pt idx="20">
                  <c:v>3.7384259259259259E-3</c:v>
                </c:pt>
                <c:pt idx="21">
                  <c:v>3.7384259259259259E-3</c:v>
                </c:pt>
                <c:pt idx="22">
                  <c:v>3.7384259259259259E-3</c:v>
                </c:pt>
                <c:pt idx="23">
                  <c:v>3.7384259259259259E-3</c:v>
                </c:pt>
                <c:pt idx="24">
                  <c:v>3.7384259259259259E-3</c:v>
                </c:pt>
                <c:pt idx="25">
                  <c:v>3.7384259259259259E-3</c:v>
                </c:pt>
                <c:pt idx="26">
                  <c:v>3.7384259259259259E-3</c:v>
                </c:pt>
                <c:pt idx="27">
                  <c:v>3.7384259259259259E-3</c:v>
                </c:pt>
                <c:pt idx="28">
                  <c:v>3.7384259259259259E-3</c:v>
                </c:pt>
                <c:pt idx="29">
                  <c:v>3.7384259259259259E-3</c:v>
                </c:pt>
                <c:pt idx="30">
                  <c:v>3.7384259259259259E-3</c:v>
                </c:pt>
                <c:pt idx="31">
                  <c:v>3.7384259259259259E-3</c:v>
                </c:pt>
                <c:pt idx="32">
                  <c:v>3.7384259259259259E-3</c:v>
                </c:pt>
                <c:pt idx="33">
                  <c:v>3.7384259259259259E-3</c:v>
                </c:pt>
                <c:pt idx="34">
                  <c:v>3.7384259259259259E-3</c:v>
                </c:pt>
                <c:pt idx="35">
                  <c:v>3.7384259259259259E-3</c:v>
                </c:pt>
                <c:pt idx="36">
                  <c:v>3.7384259259259259E-3</c:v>
                </c:pt>
              </c:numCache>
            </c:numRef>
          </c:val>
          <c:smooth val="0"/>
          <c:extLst>
            <c:ext xmlns:c16="http://schemas.microsoft.com/office/drawing/2014/chart" uri="{C3380CC4-5D6E-409C-BE32-E72D297353CC}">
              <c16:uniqueId val="{0000000A-E95C-4C39-846E-3D3BE0CFBC57}"/>
            </c:ext>
          </c:extLst>
        </c:ser>
        <c:dLbls>
          <c:showLegendKey val="0"/>
          <c:showVal val="0"/>
          <c:showCatName val="0"/>
          <c:showSerName val="0"/>
          <c:showPercent val="0"/>
          <c:showBubbleSize val="0"/>
        </c:dLbls>
        <c:marker val="1"/>
        <c:smooth val="0"/>
        <c:axId val="299554576"/>
        <c:axId val="299554184"/>
      </c:lineChart>
      <c:catAx>
        <c:axId val="292435112"/>
        <c:scaling>
          <c:orientation val="minMax"/>
        </c:scaling>
        <c:delete val="1"/>
        <c:axPos val="b"/>
        <c:majorTickMark val="out"/>
        <c:minorTickMark val="none"/>
        <c:tickLblPos val="low"/>
        <c:crossAx val="292437072"/>
        <c:crossesAt val="0"/>
        <c:auto val="0"/>
        <c:lblAlgn val="ctr"/>
        <c:lblOffset val="100"/>
        <c:noMultiLvlLbl val="0"/>
      </c:catAx>
      <c:valAx>
        <c:axId val="292437072"/>
        <c:scaling>
          <c:orientation val="minMax"/>
        </c:scaling>
        <c:delete val="1"/>
        <c:axPos val="r"/>
        <c:numFmt formatCode="m:ss" sourceLinked="1"/>
        <c:majorTickMark val="none"/>
        <c:minorTickMark val="none"/>
        <c:tickLblPos val="nextTo"/>
        <c:crossAx val="292435112"/>
        <c:crosses val="max"/>
        <c:crossBetween val="between"/>
      </c:valAx>
      <c:valAx>
        <c:axId val="299554184"/>
        <c:scaling>
          <c:orientation val="minMax"/>
          <c:min val="0"/>
        </c:scaling>
        <c:delete val="0"/>
        <c:axPos val="l"/>
        <c:numFmt formatCode="m:ss" sourceLinked="1"/>
        <c:majorTickMark val="none"/>
        <c:minorTickMark val="none"/>
        <c:tickLblPos val="high"/>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299554576"/>
        <c:crosses val="autoZero"/>
        <c:crossBetween val="between"/>
      </c:valAx>
      <c:catAx>
        <c:axId val="299554576"/>
        <c:scaling>
          <c:orientation val="minMax"/>
        </c:scaling>
        <c:delete val="0"/>
        <c:axPos val="b"/>
        <c:minorGridlines>
          <c:spPr>
            <a:ln w="9525" cap="flat" cmpd="sng" algn="ctr">
              <a:solidFill>
                <a:schemeClr val="tx1">
                  <a:lumMod val="5000"/>
                  <a:lumOff val="95000"/>
                </a:schemeClr>
              </a:solidFill>
              <a:round/>
            </a:ln>
            <a:effectLst/>
          </c:spPr>
        </c:minorGridlines>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cap="none" spc="0" normalizeH="0" baseline="0">
                <a:solidFill>
                  <a:schemeClr val="tx1">
                    <a:lumMod val="65000"/>
                    <a:lumOff val="35000"/>
                  </a:schemeClr>
                </a:solidFill>
                <a:latin typeface="+mn-lt"/>
                <a:ea typeface="+mn-ea"/>
                <a:cs typeface="+mn-cs"/>
              </a:defRPr>
            </a:pPr>
            <a:endParaRPr lang="pt-BR"/>
          </a:p>
        </c:txPr>
        <c:crossAx val="299554184"/>
        <c:crosses val="autoZero"/>
        <c:auto val="0"/>
        <c:lblAlgn val="ctr"/>
        <c:lblOffset val="100"/>
        <c:noMultiLvlLbl val="0"/>
      </c:catAx>
      <c:spPr>
        <a:noFill/>
        <a:ln>
          <a:noFill/>
        </a:ln>
        <a:effectLst/>
      </c:spPr>
    </c:plotArea>
    <c:legend>
      <c:legendPos val="b"/>
      <c:legendEntry>
        <c:idx val="5"/>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pt-BR"/>
          </a:p>
        </c:txPr>
      </c:legendEntry>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pt-B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'Verbal Setup'!$AE$2</c:f>
              <c:strCache>
                <c:ptCount val="1"/>
                <c:pt idx="0">
                  <c:v>Cum. Time</c:v>
                </c:pt>
              </c:strCache>
            </c:strRef>
          </c:tx>
          <c:spPr>
            <a:ln w="15875" cap="rnd">
              <a:solidFill>
                <a:schemeClr val="accent1"/>
              </a:solidFill>
              <a:round/>
            </a:ln>
            <a:effectLst/>
          </c:spPr>
          <c:marker>
            <c:symbol val="circle"/>
            <c:size val="4"/>
            <c:spPr>
              <a:gradFill rotWithShape="1">
                <a:gsLst>
                  <a:gs pos="0">
                    <a:schemeClr val="accent1">
                      <a:lumMod val="110000"/>
                      <a:satMod val="105000"/>
                      <a:tint val="67000"/>
                    </a:schemeClr>
                  </a:gs>
                  <a:gs pos="50000">
                    <a:schemeClr val="accent1">
                      <a:lumMod val="105000"/>
                      <a:satMod val="103000"/>
                      <a:tint val="73000"/>
                    </a:schemeClr>
                  </a:gs>
                  <a:gs pos="100000">
                    <a:schemeClr val="accent1">
                      <a:lumMod val="105000"/>
                      <a:satMod val="109000"/>
                      <a:tint val="81000"/>
                    </a:schemeClr>
                  </a:gs>
                </a:gsLst>
                <a:lin ang="5400000" scaled="0"/>
              </a:gradFill>
              <a:ln w="9525" cap="flat" cmpd="sng" algn="ctr">
                <a:solidFill>
                  <a:schemeClr val="accent1">
                    <a:shade val="95000"/>
                  </a:schemeClr>
                </a:solidFill>
                <a:round/>
              </a:ln>
              <a:effectLst/>
            </c:spPr>
          </c:marker>
          <c:cat>
            <c:numRef>
              <c:f>'Verbal Setup'!$W$3:$W$43</c:f>
              <c:numCache>
                <c:formatCode>_-* #,##0_-;\-* #,##0_-;_-* "-"??_-;_-@_-</c:formatCode>
                <c:ptCount val="4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numCache>
            </c:numRef>
          </c:cat>
          <c:val>
            <c:numRef>
              <c:f>'Verbal Setup'!$AE$3:$AE$43</c:f>
              <c:numCache>
                <c:formatCode>[$-F400]h:mm:ss\ AM/PM</c:formatCode>
                <c:ptCount val="41"/>
                <c:pt idx="0">
                  <c:v>6.5972222222222224E-4</c:v>
                </c:pt>
                <c:pt idx="1">
                  <c:v>2.5694444444444445E-3</c:v>
                </c:pt>
                <c:pt idx="2">
                  <c:v>2.9976851851851853E-3</c:v>
                </c:pt>
                <c:pt idx="3">
                  <c:v>6.9328703703703705E-3</c:v>
                </c:pt>
                <c:pt idx="4">
                  <c:v>7.9629629629629634E-3</c:v>
                </c:pt>
                <c:pt idx="5">
                  <c:v>1.0254629629629631E-2</c:v>
                </c:pt>
                <c:pt idx="6">
                  <c:v>1.1365740740740742E-2</c:v>
                </c:pt>
                <c:pt idx="7">
                  <c:v>1.2187500000000002E-2</c:v>
                </c:pt>
                <c:pt idx="8">
                  <c:v>1.328703703703704E-2</c:v>
                </c:pt>
                <c:pt idx="9">
                  <c:v>1.4664351851851855E-2</c:v>
                </c:pt>
                <c:pt idx="10">
                  <c:v>1.5937500000000004E-2</c:v>
                </c:pt>
                <c:pt idx="11">
                  <c:v>1.8703703703703708E-2</c:v>
                </c:pt>
                <c:pt idx="12">
                  <c:v>1.9409722222222228E-2</c:v>
                </c:pt>
                <c:pt idx="13">
                  <c:v>2.0046296296296302E-2</c:v>
                </c:pt>
                <c:pt idx="14">
                  <c:v>2.1956018518518524E-2</c:v>
                </c:pt>
                <c:pt idx="15">
                  <c:v>2.4571759259259265E-2</c:v>
                </c:pt>
                <c:pt idx="16">
                  <c:v>2.5219907407407413E-2</c:v>
                </c:pt>
                <c:pt idx="17">
                  <c:v>2.6504629629629635E-2</c:v>
                </c:pt>
                <c:pt idx="18">
                  <c:v>2.7858796296296302E-2</c:v>
                </c:pt>
                <c:pt idx="19">
                  <c:v>2.9837962962962969E-2</c:v>
                </c:pt>
                <c:pt idx="20">
                  <c:v>3.0347222222222227E-2</c:v>
                </c:pt>
                <c:pt idx="21">
                  <c:v>3.2199074074074081E-2</c:v>
                </c:pt>
                <c:pt idx="22">
                  <c:v>3.3067129629629634E-2</c:v>
                </c:pt>
                <c:pt idx="23">
                  <c:v>3.4791666666666672E-2</c:v>
                </c:pt>
                <c:pt idx="24">
                  <c:v>3.6087962962962968E-2</c:v>
                </c:pt>
                <c:pt idx="25">
                  <c:v>3.6805555555555564E-2</c:v>
                </c:pt>
                <c:pt idx="26">
                  <c:v>4.2418981481481488E-2</c:v>
                </c:pt>
                <c:pt idx="27">
                  <c:v>4.2881944444444452E-2</c:v>
                </c:pt>
                <c:pt idx="28">
                  <c:v>4.3680555555555563E-2</c:v>
                </c:pt>
                <c:pt idx="29">
                  <c:v>4.4363425925925931E-2</c:v>
                </c:pt>
                <c:pt idx="30">
                  <c:v>4.4675925925925931E-2</c:v>
                </c:pt>
                <c:pt idx="31">
                  <c:v>4.5706018518518521E-2</c:v>
                </c:pt>
                <c:pt idx="32">
                  <c:v>4.6759259259259264E-2</c:v>
                </c:pt>
                <c:pt idx="33">
                  <c:v>4.8495370370370376E-2</c:v>
                </c:pt>
                <c:pt idx="34">
                  <c:v>4.8831018518518524E-2</c:v>
                </c:pt>
                <c:pt idx="35">
                  <c:v>4.9606481481481488E-2</c:v>
                </c:pt>
                <c:pt idx="36">
                  <c:v>5.0405092592592599E-2</c:v>
                </c:pt>
                <c:pt idx="37">
                  <c:v>5.075231481481482E-2</c:v>
                </c:pt>
                <c:pt idx="38">
                  <c:v>5.1157407407407415E-2</c:v>
                </c:pt>
                <c:pt idx="39">
                  <c:v>5.1597222222222232E-2</c:v>
                </c:pt>
                <c:pt idx="40">
                  <c:v>5.2152777777777784E-2</c:v>
                </c:pt>
              </c:numCache>
            </c:numRef>
          </c:val>
          <c:smooth val="1"/>
          <c:extLst>
            <c:ext xmlns:c16="http://schemas.microsoft.com/office/drawing/2014/chart" uri="{C3380CC4-5D6E-409C-BE32-E72D297353CC}">
              <c16:uniqueId val="{00000000-170C-4D76-861D-0AAB0A35EA68}"/>
            </c:ext>
          </c:extLst>
        </c:ser>
        <c:ser>
          <c:idx val="1"/>
          <c:order val="1"/>
          <c:tx>
            <c:strRef>
              <c:f>'Verbal Setup'!$AF$2</c:f>
              <c:strCache>
                <c:ptCount val="1"/>
                <c:pt idx="0">
                  <c:v>Target Cum. Time</c:v>
                </c:pt>
              </c:strCache>
            </c:strRef>
          </c:tx>
          <c:spPr>
            <a:ln w="15875" cap="rnd">
              <a:solidFill>
                <a:schemeClr val="accent2"/>
              </a:solidFill>
              <a:round/>
            </a:ln>
            <a:effectLst/>
          </c:spPr>
          <c:marker>
            <c:symbol val="circle"/>
            <c:size val="4"/>
            <c:spPr>
              <a:gradFill rotWithShape="1">
                <a:gsLst>
                  <a:gs pos="0">
                    <a:schemeClr val="accent2">
                      <a:lumMod val="110000"/>
                      <a:satMod val="105000"/>
                      <a:tint val="67000"/>
                    </a:schemeClr>
                  </a:gs>
                  <a:gs pos="50000">
                    <a:schemeClr val="accent2">
                      <a:lumMod val="105000"/>
                      <a:satMod val="103000"/>
                      <a:tint val="73000"/>
                    </a:schemeClr>
                  </a:gs>
                  <a:gs pos="100000">
                    <a:schemeClr val="accent2">
                      <a:lumMod val="105000"/>
                      <a:satMod val="109000"/>
                      <a:tint val="81000"/>
                    </a:schemeClr>
                  </a:gs>
                </a:gsLst>
                <a:lin ang="5400000" scaled="0"/>
              </a:gradFill>
              <a:ln w="9525" cap="flat" cmpd="sng" algn="ctr">
                <a:solidFill>
                  <a:schemeClr val="accent2">
                    <a:shade val="95000"/>
                  </a:schemeClr>
                </a:solidFill>
                <a:round/>
              </a:ln>
              <a:effectLst/>
            </c:spPr>
          </c:marker>
          <c:cat>
            <c:numRef>
              <c:f>'Verbal Setup'!$W$3:$W$43</c:f>
              <c:numCache>
                <c:formatCode>_-* #,##0_-;\-* #,##0_-;_-* "-"??_-;_-@_-</c:formatCode>
                <c:ptCount val="4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numCache>
            </c:numRef>
          </c:cat>
          <c:val>
            <c:numRef>
              <c:f>'Verbal Setup'!$AF$3:$AF$43</c:f>
              <c:numCache>
                <c:formatCode>[$-F400]h:mm:ss\ AM/PM</c:formatCode>
                <c:ptCount val="41"/>
                <c:pt idx="0">
                  <c:v>1.265625E-3</c:v>
                </c:pt>
                <c:pt idx="1">
                  <c:v>2.5312500000000001E-3</c:v>
                </c:pt>
                <c:pt idx="2">
                  <c:v>3.7968749999999995E-3</c:v>
                </c:pt>
                <c:pt idx="3">
                  <c:v>5.0625000000000002E-3</c:v>
                </c:pt>
                <c:pt idx="4">
                  <c:v>6.3281250000000004E-3</c:v>
                </c:pt>
                <c:pt idx="5">
                  <c:v>7.5937499999999989E-3</c:v>
                </c:pt>
                <c:pt idx="6">
                  <c:v>8.8593749999999992E-3</c:v>
                </c:pt>
                <c:pt idx="7">
                  <c:v>1.0125E-2</c:v>
                </c:pt>
                <c:pt idx="8">
                  <c:v>1.1390625E-2</c:v>
                </c:pt>
                <c:pt idx="9">
                  <c:v>1.2656250000000001E-2</c:v>
                </c:pt>
                <c:pt idx="10">
                  <c:v>1.3921874999999998E-2</c:v>
                </c:pt>
                <c:pt idx="11">
                  <c:v>1.5187499999999998E-2</c:v>
                </c:pt>
                <c:pt idx="12">
                  <c:v>1.6453124999999999E-2</c:v>
                </c:pt>
                <c:pt idx="13">
                  <c:v>1.7718749999999998E-2</c:v>
                </c:pt>
                <c:pt idx="14">
                  <c:v>1.8984375000000001E-2</c:v>
                </c:pt>
                <c:pt idx="15">
                  <c:v>2.0250000000000001E-2</c:v>
                </c:pt>
                <c:pt idx="16">
                  <c:v>2.1515624999999997E-2</c:v>
                </c:pt>
                <c:pt idx="17">
                  <c:v>2.2781249999999999E-2</c:v>
                </c:pt>
                <c:pt idx="18">
                  <c:v>2.4046875000000002E-2</c:v>
                </c:pt>
                <c:pt idx="19">
                  <c:v>2.5312500000000002E-2</c:v>
                </c:pt>
                <c:pt idx="20">
                  <c:v>2.6578124999999998E-2</c:v>
                </c:pt>
                <c:pt idx="21">
                  <c:v>2.7843749999999997E-2</c:v>
                </c:pt>
                <c:pt idx="22">
                  <c:v>2.9109374999999996E-2</c:v>
                </c:pt>
                <c:pt idx="23">
                  <c:v>3.0374999999999996E-2</c:v>
                </c:pt>
                <c:pt idx="24">
                  <c:v>3.1640624999999999E-2</c:v>
                </c:pt>
                <c:pt idx="25">
                  <c:v>3.2906249999999998E-2</c:v>
                </c:pt>
                <c:pt idx="26">
                  <c:v>3.4171874999999997E-2</c:v>
                </c:pt>
                <c:pt idx="27">
                  <c:v>3.5437499999999997E-2</c:v>
                </c:pt>
                <c:pt idx="28">
                  <c:v>3.6703124999999996E-2</c:v>
                </c:pt>
                <c:pt idx="29">
                  <c:v>3.7968750000000002E-2</c:v>
                </c:pt>
                <c:pt idx="30">
                  <c:v>3.9234375000000002E-2</c:v>
                </c:pt>
                <c:pt idx="31">
                  <c:v>4.0500000000000001E-2</c:v>
                </c:pt>
                <c:pt idx="32">
                  <c:v>4.1765624999999994E-2</c:v>
                </c:pt>
                <c:pt idx="33">
                  <c:v>4.3031249999999993E-2</c:v>
                </c:pt>
                <c:pt idx="34">
                  <c:v>4.4296874999999999E-2</c:v>
                </c:pt>
                <c:pt idx="35">
                  <c:v>4.5562499999999999E-2</c:v>
                </c:pt>
                <c:pt idx="36">
                  <c:v>4.6828124999999998E-2</c:v>
                </c:pt>
                <c:pt idx="37">
                  <c:v>4.8093750000000005E-2</c:v>
                </c:pt>
                <c:pt idx="38">
                  <c:v>4.9359374999999997E-2</c:v>
                </c:pt>
                <c:pt idx="39">
                  <c:v>5.0625000000000003E-2</c:v>
                </c:pt>
                <c:pt idx="40">
                  <c:v>5.1890624999999996E-2</c:v>
                </c:pt>
              </c:numCache>
            </c:numRef>
          </c:val>
          <c:smooth val="1"/>
          <c:extLst>
            <c:ext xmlns:c16="http://schemas.microsoft.com/office/drawing/2014/chart" uri="{C3380CC4-5D6E-409C-BE32-E72D297353CC}">
              <c16:uniqueId val="{00000001-170C-4D76-861D-0AAB0A35EA68}"/>
            </c:ext>
          </c:extLst>
        </c:ser>
        <c:dLbls>
          <c:showLegendKey val="0"/>
          <c:showVal val="0"/>
          <c:showCatName val="0"/>
          <c:showSerName val="0"/>
          <c:showPercent val="0"/>
          <c:showBubbleSize val="0"/>
        </c:dLbls>
        <c:marker val="1"/>
        <c:smooth val="0"/>
        <c:axId val="299557320"/>
        <c:axId val="299556928"/>
      </c:lineChart>
      <c:valAx>
        <c:axId val="299556928"/>
        <c:scaling>
          <c:orientation val="minMax"/>
        </c:scaling>
        <c:delete val="0"/>
        <c:axPos val="r"/>
        <c:numFmt formatCode="m:ss"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pt-BR"/>
          </a:p>
        </c:txPr>
        <c:crossAx val="299557320"/>
        <c:crosses val="max"/>
        <c:crossBetween val="between"/>
      </c:valAx>
      <c:catAx>
        <c:axId val="299557320"/>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pt-BR"/>
          </a:p>
        </c:txPr>
        <c:crossAx val="299556928"/>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pt-B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pt-BR"/>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'Verbal Setup'!$AX$2</c:f>
              <c:strCache>
                <c:ptCount val="1"/>
                <c:pt idx="0">
                  <c:v>Right</c:v>
                </c:pt>
              </c:strCache>
            </c:strRef>
          </c:tx>
          <c:spPr>
            <a:noFill/>
            <a:ln>
              <a:noFill/>
            </a:ln>
            <a:effectLst/>
          </c:spPr>
          <c:invertIfNegative val="0"/>
          <c:dLbls>
            <c:dLbl>
              <c:idx val="0"/>
              <c:tx>
                <c:rich>
                  <a:bodyPr/>
                  <a:lstStyle/>
                  <a:p>
                    <a:fld id="{A0EEBE8C-7517-4FAB-AB64-461CAE7DEBB4}" type="CELLRANGE">
                      <a:rPr lang="en-US"/>
                      <a:pPr/>
                      <a:t>[CELLRANGE]</a:t>
                    </a:fld>
                    <a:endParaRPr lang="en-US" baseline="0"/>
                  </a:p>
                  <a:p>
                    <a:fld id="{EC69ACEC-FFB5-439D-9362-419870203469}"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0-D99B-41A7-ADFA-8137A7E5F368}"/>
                </c:ext>
              </c:extLst>
            </c:dLbl>
            <c:dLbl>
              <c:idx val="1"/>
              <c:tx>
                <c:rich>
                  <a:bodyPr/>
                  <a:lstStyle/>
                  <a:p>
                    <a:fld id="{3B5058E6-E033-4B1E-8338-9F61B5021DC5}" type="CELLRANGE">
                      <a:rPr lang="en-US"/>
                      <a:pPr/>
                      <a:t>[CELLRANGE]</a:t>
                    </a:fld>
                    <a:endParaRPr lang="en-US" baseline="0"/>
                  </a:p>
                  <a:p>
                    <a:fld id="{E241F17E-6CEF-4F55-9EBE-CCAEFB503A45}"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1-D99B-41A7-ADFA-8137A7E5F368}"/>
                </c:ext>
              </c:extLst>
            </c:dLbl>
            <c:dLbl>
              <c:idx val="2"/>
              <c:tx>
                <c:rich>
                  <a:bodyPr/>
                  <a:lstStyle/>
                  <a:p>
                    <a:fld id="{5AEC0258-8D64-471B-B8A7-3726884180BE}" type="CELLRANGE">
                      <a:rPr lang="en-US"/>
                      <a:pPr/>
                      <a:t>[CELLRANGE]</a:t>
                    </a:fld>
                    <a:endParaRPr lang="en-US" baseline="0"/>
                  </a:p>
                  <a:p>
                    <a:fld id="{B01BDE4D-0548-41F6-928F-4F4730F264A8}"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2-D99B-41A7-ADFA-8137A7E5F368}"/>
                </c:ext>
              </c:extLst>
            </c:dLbl>
            <c:dLbl>
              <c:idx val="3"/>
              <c:tx>
                <c:rich>
                  <a:bodyPr/>
                  <a:lstStyle/>
                  <a:p>
                    <a:fld id="{D354D966-9D9D-4F2D-BE9D-9ADA60B0DAC1}" type="CELLRANGE">
                      <a:rPr lang="en-US"/>
                      <a:pPr/>
                      <a:t>[CELLRANGE]</a:t>
                    </a:fld>
                    <a:endParaRPr lang="en-US" baseline="0"/>
                  </a:p>
                  <a:p>
                    <a:fld id="{3AA95EF9-896C-4D15-A2DC-74B18B48FC7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3-D99B-41A7-ADFA-8137A7E5F368}"/>
                </c:ext>
              </c:extLst>
            </c:dLbl>
            <c:dLbl>
              <c:idx val="4"/>
              <c:tx>
                <c:rich>
                  <a:bodyPr/>
                  <a:lstStyle/>
                  <a:p>
                    <a:fld id="{75F0C1DC-BC38-4CDA-A682-3D17B1111F46}" type="CELLRANGE">
                      <a:rPr lang="en-US"/>
                      <a:pPr/>
                      <a:t>[CELLRANGE]</a:t>
                    </a:fld>
                    <a:endParaRPr lang="en-US" baseline="0"/>
                  </a:p>
                  <a:p>
                    <a:fld id="{5B3B1F4D-F802-4401-BD60-B8CFD49F081E}"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4-D99B-41A7-ADFA-8137A7E5F368}"/>
                </c:ext>
              </c:extLst>
            </c:dLbl>
            <c:dLbl>
              <c:idx val="5"/>
              <c:tx>
                <c:rich>
                  <a:bodyPr/>
                  <a:lstStyle/>
                  <a:p>
                    <a:fld id="{8AFA220C-3BBC-431B-B874-AF9337C750C9}" type="CELLRANGE">
                      <a:rPr lang="en-US"/>
                      <a:pPr/>
                      <a:t>[CELLRANGE]</a:t>
                    </a:fld>
                    <a:endParaRPr lang="en-US" baseline="0"/>
                  </a:p>
                  <a:p>
                    <a:fld id="{09ECAAF1-7425-4C0D-A785-0059434435D3}"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5-D99B-41A7-ADFA-8137A7E5F368}"/>
                </c:ext>
              </c:extLst>
            </c:dLbl>
            <c:dLbl>
              <c:idx val="6"/>
              <c:tx>
                <c:rich>
                  <a:bodyPr/>
                  <a:lstStyle/>
                  <a:p>
                    <a:fld id="{026CB3DF-E595-4C0B-A6A9-0747CBAA0B25}" type="CELLRANGE">
                      <a:rPr lang="en-US"/>
                      <a:pPr/>
                      <a:t>[CELLRANGE]</a:t>
                    </a:fld>
                    <a:endParaRPr lang="en-US" baseline="0"/>
                  </a:p>
                  <a:p>
                    <a:fld id="{79999EC0-E32F-488D-BB04-DF688A37A0CB}"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6-D99B-41A7-ADFA-8137A7E5F368}"/>
                </c:ext>
              </c:extLst>
            </c:dLbl>
            <c:dLbl>
              <c:idx val="7"/>
              <c:tx>
                <c:rich>
                  <a:bodyPr/>
                  <a:lstStyle/>
                  <a:p>
                    <a:fld id="{97F135E9-A1DD-4A10-A29D-DCE6FFB2BBE1}" type="CELLRANGE">
                      <a:rPr lang="en-US"/>
                      <a:pPr/>
                      <a:t>[CELLRANGE]</a:t>
                    </a:fld>
                    <a:endParaRPr lang="en-US" baseline="0"/>
                  </a:p>
                  <a:p>
                    <a:fld id="{4CD302F5-5716-4D66-8312-999F05A26F24}"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7-D99B-41A7-ADFA-8137A7E5F368}"/>
                </c:ext>
              </c:extLst>
            </c:dLbl>
            <c:dLbl>
              <c:idx val="8"/>
              <c:tx>
                <c:rich>
                  <a:bodyPr/>
                  <a:lstStyle/>
                  <a:p>
                    <a:fld id="{236B9A08-B237-4CED-881B-EC090122FB9A}" type="CELLRANGE">
                      <a:rPr lang="en-US"/>
                      <a:pPr/>
                      <a:t>[CELLRANGE]</a:t>
                    </a:fld>
                    <a:endParaRPr lang="en-US" baseline="0"/>
                  </a:p>
                  <a:p>
                    <a:fld id="{6E30978C-EFCA-493C-9902-1C5081592B19}"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8-D99B-41A7-ADFA-8137A7E5F368}"/>
                </c:ext>
              </c:extLst>
            </c:dLbl>
            <c:dLbl>
              <c:idx val="9"/>
              <c:tx>
                <c:rich>
                  <a:bodyPr/>
                  <a:lstStyle/>
                  <a:p>
                    <a:fld id="{17A1D2B8-8E76-448A-ACCC-0D4070F8DFE9}" type="CELLRANGE">
                      <a:rPr lang="en-US"/>
                      <a:pPr/>
                      <a:t>[CELLRANGE]</a:t>
                    </a:fld>
                    <a:endParaRPr lang="en-US" baseline="0"/>
                  </a:p>
                  <a:p>
                    <a:fld id="{0E0EAF1C-E0E1-4175-9AB8-26E09A625C9C}"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9-D99B-41A7-ADFA-8137A7E5F368}"/>
                </c:ext>
              </c:extLst>
            </c:dLbl>
            <c:dLbl>
              <c:idx val="10"/>
              <c:tx>
                <c:rich>
                  <a:bodyPr/>
                  <a:lstStyle/>
                  <a:p>
                    <a:fld id="{0F85EFE9-B8E0-4116-B8E8-E8EAC229EC35}" type="CELLRANGE">
                      <a:rPr lang="en-US"/>
                      <a:pPr/>
                      <a:t>[CELLRANGE]</a:t>
                    </a:fld>
                    <a:endParaRPr lang="en-US" baseline="0"/>
                  </a:p>
                  <a:p>
                    <a:fld id="{099C201C-166C-41CC-933B-A09742C3766D}"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A-D99B-41A7-ADFA-8137A7E5F368}"/>
                </c:ext>
              </c:extLst>
            </c:dLbl>
            <c:dLbl>
              <c:idx val="11"/>
              <c:tx>
                <c:rich>
                  <a:bodyPr/>
                  <a:lstStyle/>
                  <a:p>
                    <a:fld id="{853E9CBE-B2CA-4050-B36E-CB4954677B12}" type="CELLRANGE">
                      <a:rPr lang="en-US"/>
                      <a:pPr/>
                      <a:t>[CELLRANGE]</a:t>
                    </a:fld>
                    <a:endParaRPr lang="en-US" baseline="0"/>
                  </a:p>
                  <a:p>
                    <a:fld id="{DF2F0818-71F6-4850-A9BB-0A90818DD527}"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B-D99B-41A7-ADFA-8137A7E5F368}"/>
                </c:ext>
              </c:extLst>
            </c:dLbl>
            <c:dLbl>
              <c:idx val="12"/>
              <c:tx>
                <c:rich>
                  <a:bodyPr/>
                  <a:lstStyle/>
                  <a:p>
                    <a:fld id="{F7C76F32-77A3-4AE7-B692-13ED3EE1A33F}" type="CELLRANGE">
                      <a:rPr lang="en-US"/>
                      <a:pPr/>
                      <a:t>[CELLRANGE]</a:t>
                    </a:fld>
                    <a:endParaRPr lang="en-US" baseline="0"/>
                  </a:p>
                  <a:p>
                    <a:fld id="{5F48D5E7-57AA-44E9-9C23-B7094EBB530D}"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C-D99B-41A7-ADFA-8137A7E5F368}"/>
                </c:ext>
              </c:extLst>
            </c:dLbl>
            <c:dLbl>
              <c:idx val="13"/>
              <c:tx>
                <c:rich>
                  <a:bodyPr/>
                  <a:lstStyle/>
                  <a:p>
                    <a:fld id="{1539EAC3-0E7F-49E4-9864-17FD9F5BBD6F}" type="CELLRANGE">
                      <a:rPr lang="en-US"/>
                      <a:pPr/>
                      <a:t>[CELLRANGE]</a:t>
                    </a:fld>
                    <a:endParaRPr lang="en-US" baseline="0"/>
                  </a:p>
                  <a:p>
                    <a:fld id="{ADFBC134-78FA-4B9A-B24F-E52648B6B7A1}"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D-D99B-41A7-ADFA-8137A7E5F368}"/>
                </c:ext>
              </c:extLst>
            </c:dLbl>
            <c:dLbl>
              <c:idx val="14"/>
              <c:tx>
                <c:rich>
                  <a:bodyPr/>
                  <a:lstStyle/>
                  <a:p>
                    <a:fld id="{6EF63FA2-7B3E-4B91-BD40-5FB8A0D5759B}" type="CELLRANGE">
                      <a:rPr lang="en-US"/>
                      <a:pPr/>
                      <a:t>[CELLRANGE]</a:t>
                    </a:fld>
                    <a:endParaRPr lang="en-US" baseline="0"/>
                  </a:p>
                  <a:p>
                    <a:fld id="{8619215E-0CA6-4354-BED2-151DF98C0CE8}"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E-D99B-41A7-ADFA-8137A7E5F368}"/>
                </c:ext>
              </c:extLst>
            </c:dLbl>
            <c:dLbl>
              <c:idx val="15"/>
              <c:tx>
                <c:rich>
                  <a:bodyPr/>
                  <a:lstStyle/>
                  <a:p>
                    <a:fld id="{17938CFA-20D3-426F-9342-6CD8B8F127F5}" type="CELLRANGE">
                      <a:rPr lang="en-US"/>
                      <a:pPr/>
                      <a:t>[CELLRANGE]</a:t>
                    </a:fld>
                    <a:endParaRPr lang="en-US" baseline="0"/>
                  </a:p>
                  <a:p>
                    <a:fld id="{78E657BC-C06A-4E4E-B7FB-4D96F5A32E1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F-D99B-41A7-ADFA-8137A7E5F368}"/>
                </c:ext>
              </c:extLst>
            </c:dLbl>
            <c:dLbl>
              <c:idx val="16"/>
              <c:tx>
                <c:rich>
                  <a:bodyPr/>
                  <a:lstStyle/>
                  <a:p>
                    <a:fld id="{8736FD4F-68A0-44C4-91F0-D270B7C53369}" type="CELLRANGE">
                      <a:rPr lang="en-US"/>
                      <a:pPr/>
                      <a:t>[CELLRANGE]</a:t>
                    </a:fld>
                    <a:endParaRPr lang="en-US" baseline="0"/>
                  </a:p>
                  <a:p>
                    <a:fld id="{060E6D60-1EA8-4CD6-BFEE-67471E9CB031}"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0-D99B-41A7-ADFA-8137A7E5F368}"/>
                </c:ext>
              </c:extLst>
            </c:dLbl>
            <c:dLbl>
              <c:idx val="17"/>
              <c:tx>
                <c:rich>
                  <a:bodyPr/>
                  <a:lstStyle/>
                  <a:p>
                    <a:fld id="{5A786203-B952-46FE-9596-90F3724B8414}" type="CELLRANGE">
                      <a:rPr lang="en-US"/>
                      <a:pPr/>
                      <a:t>[CELLRANGE]</a:t>
                    </a:fld>
                    <a:endParaRPr lang="en-US" baseline="0"/>
                  </a:p>
                  <a:p>
                    <a:fld id="{18AAB525-EA98-4D49-9A2D-C0814CFA7D8E}"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1-D99B-41A7-ADFA-8137A7E5F368}"/>
                </c:ext>
              </c:extLst>
            </c:dLbl>
            <c:dLbl>
              <c:idx val="18"/>
              <c:tx>
                <c:rich>
                  <a:bodyPr/>
                  <a:lstStyle/>
                  <a:p>
                    <a:fld id="{A401DBB4-49AB-44B6-B12F-8AB06A3DF300}" type="CELLRANGE">
                      <a:rPr lang="en-US"/>
                      <a:pPr/>
                      <a:t>[CELLRANGE]</a:t>
                    </a:fld>
                    <a:endParaRPr lang="en-US" baseline="0"/>
                  </a:p>
                  <a:p>
                    <a:fld id="{9E7D7833-FDD2-49E6-88DE-F97D9265D1C1}"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2-D99B-41A7-ADFA-8137A7E5F368}"/>
                </c:ext>
              </c:extLst>
            </c:dLbl>
            <c:dLbl>
              <c:idx val="19"/>
              <c:tx>
                <c:rich>
                  <a:bodyPr/>
                  <a:lstStyle/>
                  <a:p>
                    <a:fld id="{F6493B22-F4C5-4152-97C2-2105A9DE4392}" type="CELLRANGE">
                      <a:rPr lang="en-US"/>
                      <a:pPr/>
                      <a:t>[CELLRANGE]</a:t>
                    </a:fld>
                    <a:endParaRPr lang="en-US" baseline="0"/>
                  </a:p>
                  <a:p>
                    <a:fld id="{2E0B6430-6998-40DE-BBB5-105AA7944E9F}"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3-D99B-41A7-ADFA-8137A7E5F368}"/>
                </c:ext>
              </c:extLst>
            </c:dLbl>
            <c:dLbl>
              <c:idx val="20"/>
              <c:tx>
                <c:rich>
                  <a:bodyPr/>
                  <a:lstStyle/>
                  <a:p>
                    <a:fld id="{E4E574A4-764B-41D4-BEA4-6FD4B33578B6}" type="CELLRANGE">
                      <a:rPr lang="en-US"/>
                      <a:pPr/>
                      <a:t>[CELLRANGE]</a:t>
                    </a:fld>
                    <a:endParaRPr lang="en-US" baseline="0"/>
                  </a:p>
                  <a:p>
                    <a:fld id="{5CA78401-5480-411B-8EC1-18233E26BC3F}"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4-D99B-41A7-ADFA-8137A7E5F368}"/>
                </c:ext>
              </c:extLst>
            </c:dLbl>
            <c:dLbl>
              <c:idx val="21"/>
              <c:tx>
                <c:rich>
                  <a:bodyPr/>
                  <a:lstStyle/>
                  <a:p>
                    <a:fld id="{45885060-C092-4F0E-BE0A-CDEEA6FF41D3}" type="CELLRANGE">
                      <a:rPr lang="en-US"/>
                      <a:pPr/>
                      <a:t>[CELLRANGE]</a:t>
                    </a:fld>
                    <a:endParaRPr lang="en-US" baseline="0"/>
                  </a:p>
                  <a:p>
                    <a:fld id="{908453D3-B90A-4C13-A302-01E410E45634}"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5-D99B-41A7-ADFA-8137A7E5F368}"/>
                </c:ext>
              </c:extLst>
            </c:dLbl>
            <c:dLbl>
              <c:idx val="22"/>
              <c:tx>
                <c:rich>
                  <a:bodyPr/>
                  <a:lstStyle/>
                  <a:p>
                    <a:fld id="{892E609C-8F5E-489C-AC45-85B2AD325EEA}" type="CELLRANGE">
                      <a:rPr lang="en-US"/>
                      <a:pPr/>
                      <a:t>[CELLRANGE]</a:t>
                    </a:fld>
                    <a:endParaRPr lang="en-US" baseline="0"/>
                  </a:p>
                  <a:p>
                    <a:fld id="{A41051BC-7B02-4898-B004-6ABE3FD1BACE}"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6-D99B-41A7-ADFA-8137A7E5F368}"/>
                </c:ext>
              </c:extLst>
            </c:dLbl>
            <c:dLbl>
              <c:idx val="23"/>
              <c:tx>
                <c:rich>
                  <a:bodyPr/>
                  <a:lstStyle/>
                  <a:p>
                    <a:fld id="{7D2739BB-151A-420C-936C-F69563D45745}" type="CELLRANGE">
                      <a:rPr lang="en-US"/>
                      <a:pPr/>
                      <a:t>[CELLRANGE]</a:t>
                    </a:fld>
                    <a:endParaRPr lang="en-US" baseline="0"/>
                  </a:p>
                  <a:p>
                    <a:fld id="{C944D406-C7B4-4F9E-8516-C6B5E1BFC879}"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7-D99B-41A7-ADFA-8137A7E5F368}"/>
                </c:ext>
              </c:extLst>
            </c:dLbl>
            <c:dLbl>
              <c:idx val="24"/>
              <c:tx>
                <c:rich>
                  <a:bodyPr/>
                  <a:lstStyle/>
                  <a:p>
                    <a:fld id="{B51B5AE6-CB3C-4416-B80B-D7A6540B02A9}" type="CELLRANGE">
                      <a:rPr lang="en-US"/>
                      <a:pPr/>
                      <a:t>[CELLRANGE]</a:t>
                    </a:fld>
                    <a:endParaRPr lang="en-US" baseline="0"/>
                  </a:p>
                  <a:p>
                    <a:fld id="{13F9CE70-6058-48F1-B71C-6386F72EF2A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8-D99B-41A7-ADFA-8137A7E5F368}"/>
                </c:ext>
              </c:extLst>
            </c:dLbl>
            <c:dLbl>
              <c:idx val="25"/>
              <c:tx>
                <c:rich>
                  <a:bodyPr/>
                  <a:lstStyle/>
                  <a:p>
                    <a:fld id="{A61E4A57-71FE-4F98-97C4-D4AC191FDC07}" type="CELLRANGE">
                      <a:rPr lang="en-US"/>
                      <a:pPr/>
                      <a:t>[CELLRANGE]</a:t>
                    </a:fld>
                    <a:endParaRPr lang="en-US" baseline="0"/>
                  </a:p>
                  <a:p>
                    <a:fld id="{0B231EB5-79B5-41BC-BFC2-BDA2D2A35309}"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9-D99B-41A7-ADFA-8137A7E5F368}"/>
                </c:ext>
              </c:extLst>
            </c:dLbl>
            <c:dLbl>
              <c:idx val="26"/>
              <c:tx>
                <c:rich>
                  <a:bodyPr/>
                  <a:lstStyle/>
                  <a:p>
                    <a:fld id="{E589710C-E32B-4DC5-8117-EFA6DFEF039D}" type="CELLRANGE">
                      <a:rPr lang="en-US"/>
                      <a:pPr/>
                      <a:t>[CELLRANGE]</a:t>
                    </a:fld>
                    <a:endParaRPr lang="en-US" baseline="0"/>
                  </a:p>
                  <a:p>
                    <a:fld id="{C6AC43C9-864F-46E6-8DF0-EA2A11E91DD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A-D99B-41A7-ADFA-8137A7E5F368}"/>
                </c:ext>
              </c:extLst>
            </c:dLbl>
            <c:dLbl>
              <c:idx val="27"/>
              <c:tx>
                <c:rich>
                  <a:bodyPr/>
                  <a:lstStyle/>
                  <a:p>
                    <a:fld id="{BE7A7A61-FA24-4031-A708-13F65F661FDF}" type="CELLRANGE">
                      <a:rPr lang="en-US"/>
                      <a:pPr/>
                      <a:t>[CELLRANGE]</a:t>
                    </a:fld>
                    <a:endParaRPr lang="en-US" baseline="0"/>
                  </a:p>
                  <a:p>
                    <a:fld id="{3ADE1C3D-46D3-4000-A504-5FB0222E3771}"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B-D99B-41A7-ADFA-8137A7E5F368}"/>
                </c:ext>
              </c:extLst>
            </c:dLbl>
            <c:dLbl>
              <c:idx val="28"/>
              <c:tx>
                <c:rich>
                  <a:bodyPr/>
                  <a:lstStyle/>
                  <a:p>
                    <a:fld id="{71500931-6520-4F27-A142-868A011D23AB}" type="CELLRANGE">
                      <a:rPr lang="en-US"/>
                      <a:pPr/>
                      <a:t>[CELLRANGE]</a:t>
                    </a:fld>
                    <a:endParaRPr lang="en-US" baseline="0"/>
                  </a:p>
                  <a:p>
                    <a:fld id="{263EA67E-9200-4A32-9866-8DF1C334453F}"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C-D99B-41A7-ADFA-8137A7E5F368}"/>
                </c:ext>
              </c:extLst>
            </c:dLbl>
            <c:dLbl>
              <c:idx val="29"/>
              <c:tx>
                <c:rich>
                  <a:bodyPr/>
                  <a:lstStyle/>
                  <a:p>
                    <a:fld id="{2121C8EE-593F-4F12-8219-4450A5A89170}" type="CELLRANGE">
                      <a:rPr lang="en-US"/>
                      <a:pPr/>
                      <a:t>[CELLRANGE]</a:t>
                    </a:fld>
                    <a:endParaRPr lang="en-US" baseline="0"/>
                  </a:p>
                  <a:p>
                    <a:fld id="{42023D53-614F-4C1D-950D-BFA278565B57}"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D-D99B-41A7-ADFA-8137A7E5F368}"/>
                </c:ext>
              </c:extLst>
            </c:dLbl>
            <c:dLbl>
              <c:idx val="30"/>
              <c:tx>
                <c:rich>
                  <a:bodyPr/>
                  <a:lstStyle/>
                  <a:p>
                    <a:fld id="{E4129C1E-6EFE-498D-88F0-872D02C8316F}" type="CELLRANGE">
                      <a:rPr lang="en-US"/>
                      <a:pPr/>
                      <a:t>[CELLRANGE]</a:t>
                    </a:fld>
                    <a:endParaRPr lang="en-US" baseline="0"/>
                  </a:p>
                  <a:p>
                    <a:fld id="{CA15C3E0-35ED-4A19-866D-0BD93B9E7A8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E-D99B-41A7-ADFA-8137A7E5F368}"/>
                </c:ext>
              </c:extLst>
            </c:dLbl>
            <c:dLbl>
              <c:idx val="31"/>
              <c:tx>
                <c:rich>
                  <a:bodyPr/>
                  <a:lstStyle/>
                  <a:p>
                    <a:fld id="{89E1B812-06F2-4D92-A920-B40A97CC71D1}" type="CELLRANGE">
                      <a:rPr lang="en-US"/>
                      <a:pPr/>
                      <a:t>[CELLRANGE]</a:t>
                    </a:fld>
                    <a:endParaRPr lang="en-US" baseline="0"/>
                  </a:p>
                  <a:p>
                    <a:fld id="{9222F148-50B8-4DC1-80B8-C7BEA708AC9C}"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F-D99B-41A7-ADFA-8137A7E5F368}"/>
                </c:ext>
              </c:extLst>
            </c:dLbl>
            <c:dLbl>
              <c:idx val="32"/>
              <c:tx>
                <c:rich>
                  <a:bodyPr/>
                  <a:lstStyle/>
                  <a:p>
                    <a:fld id="{48D7571A-A656-4562-8885-AD465E983E95}" type="CELLRANGE">
                      <a:rPr lang="en-US"/>
                      <a:pPr/>
                      <a:t>[CELLRANGE]</a:t>
                    </a:fld>
                    <a:endParaRPr lang="en-US" baseline="0"/>
                  </a:p>
                  <a:p>
                    <a:fld id="{78C1A02D-7E0E-4300-994C-315C2BA45B84}"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0-D99B-41A7-ADFA-8137A7E5F368}"/>
                </c:ext>
              </c:extLst>
            </c:dLbl>
            <c:dLbl>
              <c:idx val="33"/>
              <c:tx>
                <c:rich>
                  <a:bodyPr/>
                  <a:lstStyle/>
                  <a:p>
                    <a:fld id="{86C0E330-74AC-4971-937F-811E578D5483}" type="CELLRANGE">
                      <a:rPr lang="en-US"/>
                      <a:pPr/>
                      <a:t>[CELLRANGE]</a:t>
                    </a:fld>
                    <a:endParaRPr lang="en-US" baseline="0"/>
                  </a:p>
                  <a:p>
                    <a:fld id="{95785693-DF89-4FE3-A42F-158D2D24043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1-D99B-41A7-ADFA-8137A7E5F368}"/>
                </c:ext>
              </c:extLst>
            </c:dLbl>
            <c:dLbl>
              <c:idx val="34"/>
              <c:tx>
                <c:rich>
                  <a:bodyPr/>
                  <a:lstStyle/>
                  <a:p>
                    <a:fld id="{B9D902CA-A54A-490E-874E-8456E573B483}" type="CELLRANGE">
                      <a:rPr lang="en-US"/>
                      <a:pPr/>
                      <a:t>[CELLRANGE]</a:t>
                    </a:fld>
                    <a:endParaRPr lang="en-US" baseline="0"/>
                  </a:p>
                  <a:p>
                    <a:fld id="{4BA67624-A61F-465B-A41A-429BF892CF68}"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2-D99B-41A7-ADFA-8137A7E5F368}"/>
                </c:ext>
              </c:extLst>
            </c:dLbl>
            <c:dLbl>
              <c:idx val="35"/>
              <c:tx>
                <c:rich>
                  <a:bodyPr/>
                  <a:lstStyle/>
                  <a:p>
                    <a:fld id="{CBF3D309-C2A1-4750-87B7-7B26F34901A9}" type="CELLRANGE">
                      <a:rPr lang="en-US"/>
                      <a:pPr/>
                      <a:t>[CELLRANGE]</a:t>
                    </a:fld>
                    <a:endParaRPr lang="en-US" baseline="0"/>
                  </a:p>
                  <a:p>
                    <a:fld id="{436C64A3-2562-4B6F-92F4-7C67B56D80F2}"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3-D99B-41A7-ADFA-8137A7E5F368}"/>
                </c:ext>
              </c:extLst>
            </c:dLbl>
            <c:dLbl>
              <c:idx val="36"/>
              <c:tx>
                <c:rich>
                  <a:bodyPr/>
                  <a:lstStyle/>
                  <a:p>
                    <a:fld id="{B2B9ED6E-F1F9-4D17-944A-470F4B3041DD}" type="CELLRANGE">
                      <a:rPr lang="en-US"/>
                      <a:pPr/>
                      <a:t>[CELLRANGE]</a:t>
                    </a:fld>
                    <a:endParaRPr lang="en-US" baseline="0"/>
                  </a:p>
                  <a:p>
                    <a:fld id="{CAC882CE-EB1C-4E82-8783-E3378583D71C}"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4-D99B-41A7-ADFA-8137A7E5F368}"/>
                </c:ext>
              </c:extLst>
            </c:dLbl>
            <c:dLbl>
              <c:idx val="37"/>
              <c:tx>
                <c:rich>
                  <a:bodyPr/>
                  <a:lstStyle/>
                  <a:p>
                    <a:endParaRPr lang="en-US"/>
                  </a:p>
                </c:rich>
              </c:tx>
              <c:dLblPos val="outEnd"/>
              <c:showLegendKey val="0"/>
              <c:showVal val="0"/>
              <c:showCatName val="0"/>
              <c:showSerName val="0"/>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00-C202-4179-B16B-7737D9CA63F1}"/>
                </c:ext>
              </c:extLst>
            </c:dLbl>
            <c:dLbl>
              <c:idx val="38"/>
              <c:tx>
                <c:rich>
                  <a:bodyPr/>
                  <a:lstStyle/>
                  <a:p>
                    <a:endParaRPr lang="en-US"/>
                  </a:p>
                </c:rich>
              </c:tx>
              <c:dLblPos val="outEnd"/>
              <c:showLegendKey val="0"/>
              <c:showVal val="0"/>
              <c:showCatName val="0"/>
              <c:showSerName val="0"/>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01-C202-4179-B16B-7737D9CA63F1}"/>
                </c:ext>
              </c:extLst>
            </c:dLbl>
            <c:dLbl>
              <c:idx val="39"/>
              <c:tx>
                <c:rich>
                  <a:bodyPr/>
                  <a:lstStyle/>
                  <a:p>
                    <a:endParaRPr lang="en-US"/>
                  </a:p>
                </c:rich>
              </c:tx>
              <c:dLblPos val="outEnd"/>
              <c:showLegendKey val="0"/>
              <c:showVal val="0"/>
              <c:showCatName val="0"/>
              <c:showSerName val="0"/>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02-C202-4179-B16B-7737D9CA63F1}"/>
                </c:ext>
              </c:extLst>
            </c:dLbl>
            <c:dLbl>
              <c:idx val="40"/>
              <c:tx>
                <c:rich>
                  <a:bodyPr/>
                  <a:lstStyle/>
                  <a:p>
                    <a:endParaRPr lang="en-US"/>
                  </a:p>
                </c:rich>
              </c:tx>
              <c:dLblPos val="outEnd"/>
              <c:showLegendKey val="0"/>
              <c:showVal val="0"/>
              <c:showCatName val="0"/>
              <c:showSerName val="0"/>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03-C202-4179-B16B-7737D9CA63F1}"/>
                </c:ext>
              </c:extLst>
            </c:dLbl>
            <c:spPr>
              <a:solidFill>
                <a:schemeClr val="accent5">
                  <a:alpha val="50000"/>
                </a:schemeClr>
              </a:solidFill>
              <a:ln>
                <a:solidFill>
                  <a:schemeClr val="tx1"/>
                </a:solidFill>
                <a:prstDash val="sysDash"/>
              </a:ln>
              <a:effectLst>
                <a:outerShdw blurRad="50800" dist="38100" dir="18900000" algn="bl" rotWithShape="0">
                  <a:prstClr val="black">
                    <a:alpha val="40000"/>
                  </a:prstClr>
                </a:outerShdw>
              </a:effectLst>
            </c:spPr>
            <c:txPr>
              <a:bodyPr rot="0" spcFirstLastPara="1" vertOverflow="ellipsis" vert="horz" wrap="square" lIns="38100" tIns="19050" rIns="38100" bIns="19050" anchor="ctr" anchorCtr="1">
                <a:spAutoFit/>
              </a:bodyPr>
              <a:lstStyle/>
              <a:p>
                <a:pPr>
                  <a:defRPr sz="500" b="0" i="0" u="none" strike="noStrike" kern="1200" baseline="0">
                    <a:solidFill>
                      <a:schemeClr val="lt1"/>
                    </a:solidFill>
                    <a:latin typeface="+mn-lt"/>
                    <a:ea typeface="+mn-ea"/>
                    <a:cs typeface="+mn-cs"/>
                  </a:defRPr>
                </a:pPr>
                <a:endParaRPr lang="pt-BR"/>
              </a:p>
            </c:txPr>
            <c:dLblPos val="outEnd"/>
            <c:showLegendKey val="0"/>
            <c:showVal val="0"/>
            <c:showCatName val="0"/>
            <c:showSerName val="0"/>
            <c:showPercent val="0"/>
            <c:showBubbleSize val="0"/>
            <c:separator>
</c:separator>
            <c:showLeaderLines val="0"/>
            <c:extLst>
              <c:ext xmlns:c15="http://schemas.microsoft.com/office/drawing/2012/chart" uri="{CE6537A1-D6FC-4f65-9D91-7224C49458BB}">
                <c15:showDataLabelsRange val="1"/>
                <c15:showLeaderLines val="0"/>
              </c:ext>
            </c:extLst>
          </c:dLbls>
          <c:cat>
            <c:strRef>
              <c:f>'Verbal Setup'!$AK$3:$AK$43</c:f>
              <c:strCache>
                <c:ptCount val="41"/>
                <c:pt idx="0">
                  <c:v> 1 </c:v>
                </c:pt>
                <c:pt idx="1">
                  <c:v>  </c:v>
                </c:pt>
                <c:pt idx="2">
                  <c:v> 3 </c:v>
                </c:pt>
                <c:pt idx="3">
                  <c:v>  </c:v>
                </c:pt>
                <c:pt idx="4">
                  <c:v>  </c:v>
                </c:pt>
                <c:pt idx="5">
                  <c:v>  </c:v>
                </c:pt>
                <c:pt idx="6">
                  <c:v>  </c:v>
                </c:pt>
                <c:pt idx="7">
                  <c:v> 8 </c:v>
                </c:pt>
                <c:pt idx="8">
                  <c:v> 9 </c:v>
                </c:pt>
                <c:pt idx="9">
                  <c:v>  </c:v>
                </c:pt>
                <c:pt idx="10">
                  <c:v> 11 </c:v>
                </c:pt>
                <c:pt idx="11">
                  <c:v>  </c:v>
                </c:pt>
                <c:pt idx="12">
                  <c:v>  </c:v>
                </c:pt>
                <c:pt idx="13">
                  <c:v>  </c:v>
                </c:pt>
                <c:pt idx="14">
                  <c:v>  </c:v>
                </c:pt>
                <c:pt idx="15">
                  <c:v>  </c:v>
                </c:pt>
                <c:pt idx="16">
                  <c:v>  </c:v>
                </c:pt>
                <c:pt idx="17">
                  <c:v>  </c:v>
                </c:pt>
                <c:pt idx="18">
                  <c:v> 19 </c:v>
                </c:pt>
                <c:pt idx="19">
                  <c:v> 20 </c:v>
                </c:pt>
                <c:pt idx="20">
                  <c:v> 21 </c:v>
                </c:pt>
                <c:pt idx="21">
                  <c:v> 22 </c:v>
                </c:pt>
                <c:pt idx="22">
                  <c:v>  </c:v>
                </c:pt>
                <c:pt idx="23">
                  <c:v>  </c:v>
                </c:pt>
                <c:pt idx="24">
                  <c:v>  </c:v>
                </c:pt>
                <c:pt idx="25">
                  <c:v> 26 </c:v>
                </c:pt>
                <c:pt idx="26">
                  <c:v>  </c:v>
                </c:pt>
                <c:pt idx="27">
                  <c:v>  </c:v>
                </c:pt>
                <c:pt idx="28">
                  <c:v>  </c:v>
                </c:pt>
                <c:pt idx="29">
                  <c:v>  </c:v>
                </c:pt>
                <c:pt idx="30">
                  <c:v> 31 </c:v>
                </c:pt>
                <c:pt idx="31">
                  <c:v>  </c:v>
                </c:pt>
                <c:pt idx="32">
                  <c:v> 33 </c:v>
                </c:pt>
                <c:pt idx="33">
                  <c:v>  </c:v>
                </c:pt>
                <c:pt idx="34">
                  <c:v> 35 </c:v>
                </c:pt>
                <c:pt idx="35">
                  <c:v> 36 </c:v>
                </c:pt>
                <c:pt idx="36">
                  <c:v>  </c:v>
                </c:pt>
                <c:pt idx="37">
                  <c:v> 38 </c:v>
                </c:pt>
                <c:pt idx="38">
                  <c:v>  </c:v>
                </c:pt>
                <c:pt idx="39">
                  <c:v> 40 </c:v>
                </c:pt>
                <c:pt idx="40">
                  <c:v> 41 </c:v>
                </c:pt>
              </c:strCache>
            </c:strRef>
          </c:cat>
          <c:val>
            <c:numRef>
              <c:f>'Verbal Setup'!$AX$3:$AX$43</c:f>
              <c:numCache>
                <c:formatCode>m:ss</c:formatCode>
                <c:ptCount val="41"/>
                <c:pt idx="0">
                  <c:v>-6.5972222222222224E-4</c:v>
                </c:pt>
                <c:pt idx="1">
                  <c:v>-2E-14</c:v>
                </c:pt>
                <c:pt idx="2">
                  <c:v>4.2824074074074075E-4</c:v>
                </c:pt>
                <c:pt idx="3">
                  <c:v>-2E-14</c:v>
                </c:pt>
                <c:pt idx="4">
                  <c:v>-2E-14</c:v>
                </c:pt>
                <c:pt idx="5">
                  <c:v>-2E-14</c:v>
                </c:pt>
                <c:pt idx="6">
                  <c:v>-2E-14</c:v>
                </c:pt>
                <c:pt idx="7">
                  <c:v>8.2175925925925927E-4</c:v>
                </c:pt>
                <c:pt idx="8">
                  <c:v>-1.0995370370370371E-3</c:v>
                </c:pt>
                <c:pt idx="9">
                  <c:v>-2E-14</c:v>
                </c:pt>
                <c:pt idx="10">
                  <c:v>1.2731481481481483E-3</c:v>
                </c:pt>
                <c:pt idx="11">
                  <c:v>-2E-14</c:v>
                </c:pt>
                <c:pt idx="12">
                  <c:v>-2E-14</c:v>
                </c:pt>
                <c:pt idx="13">
                  <c:v>-2E-14</c:v>
                </c:pt>
                <c:pt idx="14">
                  <c:v>-2E-14</c:v>
                </c:pt>
                <c:pt idx="15">
                  <c:v>-2E-14</c:v>
                </c:pt>
                <c:pt idx="16">
                  <c:v>-2E-14</c:v>
                </c:pt>
                <c:pt idx="17">
                  <c:v>-2E-14</c:v>
                </c:pt>
                <c:pt idx="18">
                  <c:v>-1.3541666666666667E-3</c:v>
                </c:pt>
                <c:pt idx="19">
                  <c:v>1.9791666666666668E-3</c:v>
                </c:pt>
                <c:pt idx="20">
                  <c:v>5.0925925925925921E-4</c:v>
                </c:pt>
                <c:pt idx="21">
                  <c:v>-1.8518518518518519E-3</c:v>
                </c:pt>
                <c:pt idx="22">
                  <c:v>-2E-14</c:v>
                </c:pt>
                <c:pt idx="23">
                  <c:v>-2E-14</c:v>
                </c:pt>
                <c:pt idx="24">
                  <c:v>-2E-14</c:v>
                </c:pt>
                <c:pt idx="25">
                  <c:v>7.1759259259259259E-4</c:v>
                </c:pt>
                <c:pt idx="26">
                  <c:v>-2E-14</c:v>
                </c:pt>
                <c:pt idx="27">
                  <c:v>-2E-14</c:v>
                </c:pt>
                <c:pt idx="28">
                  <c:v>-2E-14</c:v>
                </c:pt>
                <c:pt idx="29">
                  <c:v>-2E-14</c:v>
                </c:pt>
                <c:pt idx="30">
                  <c:v>3.1250000000000001E-4</c:v>
                </c:pt>
                <c:pt idx="31">
                  <c:v>-2E-14</c:v>
                </c:pt>
                <c:pt idx="32">
                  <c:v>1.0532407407407407E-3</c:v>
                </c:pt>
                <c:pt idx="33">
                  <c:v>-2E-14</c:v>
                </c:pt>
                <c:pt idx="34">
                  <c:v>3.3564814814814812E-4</c:v>
                </c:pt>
                <c:pt idx="35">
                  <c:v>7.7546296296296293E-4</c:v>
                </c:pt>
                <c:pt idx="36">
                  <c:v>-2E-14</c:v>
                </c:pt>
                <c:pt idx="37">
                  <c:v>3.4722222222222224E-4</c:v>
                </c:pt>
                <c:pt idx="38">
                  <c:v>-2E-14</c:v>
                </c:pt>
                <c:pt idx="39">
                  <c:v>4.3981481481481481E-4</c:v>
                </c:pt>
                <c:pt idx="40">
                  <c:v>-5.5555555555555556E-4</c:v>
                </c:pt>
              </c:numCache>
            </c:numRef>
          </c:val>
          <c:extLst>
            <c:ext xmlns:c15="http://schemas.microsoft.com/office/drawing/2012/chart" uri="{02D57815-91ED-43cb-92C2-25804820EDAC}">
              <c15:datalabelsRange>
                <c15:f>'Quant Setup'!$AA$3:$AA$39</c15:f>
                <c15:dlblRangeCache>
                  <c:ptCount val="37"/>
                  <c:pt idx="0">
                    <c:v>600 - 700</c:v>
                  </c:pt>
                  <c:pt idx="1">
                    <c:v>700 - 800</c:v>
                  </c:pt>
                  <c:pt idx="2">
                    <c:v>500 - 600</c:v>
                  </c:pt>
                  <c:pt idx="3">
                    <c:v>600 - 700</c:v>
                  </c:pt>
                  <c:pt idx="4">
                    <c:v>600 - 700</c:v>
                  </c:pt>
                  <c:pt idx="5">
                    <c:v>500 - 600</c:v>
                  </c:pt>
                  <c:pt idx="6">
                    <c:v>700 - 800</c:v>
                  </c:pt>
                  <c:pt idx="7">
                    <c:v>600 - 700</c:v>
                  </c:pt>
                  <c:pt idx="8">
                    <c:v>500 - 600</c:v>
                  </c:pt>
                  <c:pt idx="9">
                    <c:v>500 - 600</c:v>
                  </c:pt>
                  <c:pt idx="10">
                    <c:v>500 - 600</c:v>
                  </c:pt>
                  <c:pt idx="11">
                    <c:v>500 - 600</c:v>
                  </c:pt>
                  <c:pt idx="12">
                    <c:v>600 - 700</c:v>
                  </c:pt>
                  <c:pt idx="13">
                    <c:v>500 - 600</c:v>
                  </c:pt>
                  <c:pt idx="14">
                    <c:v>500 - 600</c:v>
                  </c:pt>
                  <c:pt idx="15">
                    <c:v>600 - 700</c:v>
                  </c:pt>
                  <c:pt idx="16">
                    <c:v>500 - 600</c:v>
                  </c:pt>
                  <c:pt idx="17">
                    <c:v>500 - 600</c:v>
                  </c:pt>
                  <c:pt idx="18">
                    <c:v>500 - 600</c:v>
                  </c:pt>
                  <c:pt idx="19">
                    <c:v>600 - 700</c:v>
                  </c:pt>
                  <c:pt idx="20">
                    <c:v>500 - 600</c:v>
                  </c:pt>
                  <c:pt idx="21">
                    <c:v>600 - 700</c:v>
                  </c:pt>
                  <c:pt idx="22">
                    <c:v>500 - 600</c:v>
                  </c:pt>
                  <c:pt idx="23">
                    <c:v>700 - 800</c:v>
                  </c:pt>
                  <c:pt idx="24">
                    <c:v>600 - 700</c:v>
                  </c:pt>
                  <c:pt idx="25">
                    <c:v>500 - 600</c:v>
                  </c:pt>
                  <c:pt idx="26">
                    <c:v>500 - 600</c:v>
                  </c:pt>
                  <c:pt idx="27">
                    <c:v>500 - 600</c:v>
                  </c:pt>
                  <c:pt idx="28">
                    <c:v>500 - 600</c:v>
                  </c:pt>
                  <c:pt idx="29">
                    <c:v>600 - 700</c:v>
                  </c:pt>
                  <c:pt idx="30">
                    <c:v>500 - 600</c:v>
                  </c:pt>
                  <c:pt idx="31">
                    <c:v>600 - 700</c:v>
                  </c:pt>
                  <c:pt idx="32">
                    <c:v>500 - 600</c:v>
                  </c:pt>
                  <c:pt idx="33">
                    <c:v>500 - 600</c:v>
                  </c:pt>
                  <c:pt idx="34">
                    <c:v>600 - 700</c:v>
                  </c:pt>
                  <c:pt idx="35">
                    <c:v>500 - 600</c:v>
                  </c:pt>
                  <c:pt idx="36">
                    <c:v>600 - 700</c:v>
                  </c:pt>
                </c15:dlblRangeCache>
              </c15:datalabelsRange>
            </c:ext>
            <c:ext xmlns:c16="http://schemas.microsoft.com/office/drawing/2014/chart" uri="{C3380CC4-5D6E-409C-BE32-E72D297353CC}">
              <c16:uniqueId val="{00000025-D99B-41A7-ADFA-8137A7E5F368}"/>
            </c:ext>
          </c:extLst>
        </c:ser>
        <c:ser>
          <c:idx val="1"/>
          <c:order val="1"/>
          <c:tx>
            <c:strRef>
              <c:f>'Verbal Setup'!$AY$2</c:f>
              <c:strCache>
                <c:ptCount val="1"/>
                <c:pt idx="0">
                  <c:v>Wrong</c:v>
                </c:pt>
              </c:strCache>
            </c:strRef>
          </c:tx>
          <c:spPr>
            <a:noFill/>
            <a:ln>
              <a:noFill/>
            </a:ln>
            <a:effectLst/>
          </c:spPr>
          <c:invertIfNegative val="0"/>
          <c:dLbls>
            <c:dLbl>
              <c:idx val="0"/>
              <c:tx>
                <c:rich>
                  <a:bodyPr/>
                  <a:lstStyle/>
                  <a:p>
                    <a:fld id="{288C2FFD-0866-47DB-B356-6E790DC15D2D}" type="CELLRANGE">
                      <a:rPr lang="en-US" baseline="0"/>
                      <a:pPr/>
                      <a:t>[CELLRANGE]</a:t>
                    </a:fld>
                    <a:endParaRPr lang="en-US" baseline="0"/>
                  </a:p>
                  <a:p>
                    <a:fld id="{0020A2E9-E9E1-4BEF-8EEC-96D827C1426B}" type="VALUE">
                      <a:rPr lang="en-US" baseline="0"/>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6-D99B-41A7-ADFA-8137A7E5F368}"/>
                </c:ext>
              </c:extLst>
            </c:dLbl>
            <c:dLbl>
              <c:idx val="1"/>
              <c:tx>
                <c:rich>
                  <a:bodyPr/>
                  <a:lstStyle/>
                  <a:p>
                    <a:fld id="{D68EAD83-064F-4439-8B16-D3AC6F68A678}" type="CELLRANGE">
                      <a:rPr lang="en-US"/>
                      <a:pPr/>
                      <a:t>[CELLRANGE]</a:t>
                    </a:fld>
                    <a:endParaRPr lang="en-US" baseline="0"/>
                  </a:p>
                  <a:p>
                    <a:fld id="{3F2895EA-3EC4-4DB6-932D-ACF07171821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7-D99B-41A7-ADFA-8137A7E5F368}"/>
                </c:ext>
              </c:extLst>
            </c:dLbl>
            <c:dLbl>
              <c:idx val="2"/>
              <c:tx>
                <c:rich>
                  <a:bodyPr/>
                  <a:lstStyle/>
                  <a:p>
                    <a:fld id="{0BD6B1FF-CC2F-4754-9799-E39ED59C81A3}" type="CELLRANGE">
                      <a:rPr lang="en-US"/>
                      <a:pPr/>
                      <a:t>[CELLRANGE]</a:t>
                    </a:fld>
                    <a:endParaRPr lang="en-US" baseline="0"/>
                  </a:p>
                  <a:p>
                    <a:fld id="{9A9B45DF-9BFD-4E9E-B02C-68453786D441}"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8-D99B-41A7-ADFA-8137A7E5F368}"/>
                </c:ext>
              </c:extLst>
            </c:dLbl>
            <c:dLbl>
              <c:idx val="3"/>
              <c:tx>
                <c:rich>
                  <a:bodyPr/>
                  <a:lstStyle/>
                  <a:p>
                    <a:fld id="{27D6A170-2B76-4BCC-A9D4-675FDFAA61B1}" type="CELLRANGE">
                      <a:rPr lang="en-US"/>
                      <a:pPr/>
                      <a:t>[CELLRANGE]</a:t>
                    </a:fld>
                    <a:endParaRPr lang="en-US" baseline="0"/>
                  </a:p>
                  <a:p>
                    <a:fld id="{669DB3FE-23A8-492E-91C9-19A200B0768A}"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9-D99B-41A7-ADFA-8137A7E5F368}"/>
                </c:ext>
              </c:extLst>
            </c:dLbl>
            <c:dLbl>
              <c:idx val="4"/>
              <c:tx>
                <c:rich>
                  <a:bodyPr/>
                  <a:lstStyle/>
                  <a:p>
                    <a:fld id="{E402BE04-1299-4773-A2BE-E40FF04353DE}" type="CELLRANGE">
                      <a:rPr lang="en-US"/>
                      <a:pPr/>
                      <a:t>[CELLRANGE]</a:t>
                    </a:fld>
                    <a:endParaRPr lang="en-US" baseline="0"/>
                  </a:p>
                  <a:p>
                    <a:fld id="{C6F6FD30-15A1-4B12-B66D-56BD14D768A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A-D99B-41A7-ADFA-8137A7E5F368}"/>
                </c:ext>
              </c:extLst>
            </c:dLbl>
            <c:dLbl>
              <c:idx val="5"/>
              <c:tx>
                <c:rich>
                  <a:bodyPr/>
                  <a:lstStyle/>
                  <a:p>
                    <a:fld id="{147B65F6-051D-4D9F-B253-C24B1CFED795}" type="CELLRANGE">
                      <a:rPr lang="en-US"/>
                      <a:pPr/>
                      <a:t>[CELLRANGE]</a:t>
                    </a:fld>
                    <a:endParaRPr lang="en-US" baseline="0"/>
                  </a:p>
                  <a:p>
                    <a:fld id="{89B91115-1360-47A7-A737-E08661D0F95E}"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B-D99B-41A7-ADFA-8137A7E5F368}"/>
                </c:ext>
              </c:extLst>
            </c:dLbl>
            <c:dLbl>
              <c:idx val="6"/>
              <c:tx>
                <c:rich>
                  <a:bodyPr/>
                  <a:lstStyle/>
                  <a:p>
                    <a:fld id="{812357A8-94D1-4A36-BCA8-2810CBA13673}" type="CELLRANGE">
                      <a:rPr lang="en-US"/>
                      <a:pPr/>
                      <a:t>[CELLRANGE]</a:t>
                    </a:fld>
                    <a:endParaRPr lang="en-US" baseline="0"/>
                  </a:p>
                  <a:p>
                    <a:fld id="{3F241EEE-3760-4A0A-8A64-B470B6C0E66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C-D99B-41A7-ADFA-8137A7E5F368}"/>
                </c:ext>
              </c:extLst>
            </c:dLbl>
            <c:dLbl>
              <c:idx val="7"/>
              <c:tx>
                <c:rich>
                  <a:bodyPr/>
                  <a:lstStyle/>
                  <a:p>
                    <a:fld id="{6A98CB73-7256-427C-B24E-87FF696200BB}" type="CELLRANGE">
                      <a:rPr lang="en-US"/>
                      <a:pPr/>
                      <a:t>[CELLRANGE]</a:t>
                    </a:fld>
                    <a:endParaRPr lang="en-US" baseline="0"/>
                  </a:p>
                  <a:p>
                    <a:fld id="{3609FF04-648D-45F4-8C7B-A8B32D98E9AC}"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D-D99B-41A7-ADFA-8137A7E5F368}"/>
                </c:ext>
              </c:extLst>
            </c:dLbl>
            <c:dLbl>
              <c:idx val="8"/>
              <c:tx>
                <c:rich>
                  <a:bodyPr/>
                  <a:lstStyle/>
                  <a:p>
                    <a:fld id="{ED233101-3AC7-4CEB-9B20-6EF716F16F95}" type="CELLRANGE">
                      <a:rPr lang="en-US"/>
                      <a:pPr/>
                      <a:t>[CELLRANGE]</a:t>
                    </a:fld>
                    <a:endParaRPr lang="en-US" baseline="0"/>
                  </a:p>
                  <a:p>
                    <a:fld id="{9559D7A8-1838-4BEB-8E55-DF288278B23B}"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E-D99B-41A7-ADFA-8137A7E5F368}"/>
                </c:ext>
              </c:extLst>
            </c:dLbl>
            <c:dLbl>
              <c:idx val="9"/>
              <c:tx>
                <c:rich>
                  <a:bodyPr/>
                  <a:lstStyle/>
                  <a:p>
                    <a:fld id="{0FD5C8B5-11B0-4D48-9FB2-1CFFF4BF10C4}" type="CELLRANGE">
                      <a:rPr lang="en-US"/>
                      <a:pPr/>
                      <a:t>[CELLRANGE]</a:t>
                    </a:fld>
                    <a:endParaRPr lang="en-US" baseline="0"/>
                  </a:p>
                  <a:p>
                    <a:fld id="{2031B206-5326-4AE9-B671-E89CEADC5303}"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F-D99B-41A7-ADFA-8137A7E5F368}"/>
                </c:ext>
              </c:extLst>
            </c:dLbl>
            <c:dLbl>
              <c:idx val="10"/>
              <c:tx>
                <c:rich>
                  <a:bodyPr/>
                  <a:lstStyle/>
                  <a:p>
                    <a:fld id="{1D61A52F-DEE0-418F-ADE1-5259618EBB2D}" type="CELLRANGE">
                      <a:rPr lang="en-US"/>
                      <a:pPr/>
                      <a:t>[CELLRANGE]</a:t>
                    </a:fld>
                    <a:endParaRPr lang="en-US" baseline="0"/>
                  </a:p>
                  <a:p>
                    <a:fld id="{F6FD63F9-1455-441B-A129-3B8CBFE8EC1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0-D99B-41A7-ADFA-8137A7E5F368}"/>
                </c:ext>
              </c:extLst>
            </c:dLbl>
            <c:dLbl>
              <c:idx val="11"/>
              <c:tx>
                <c:rich>
                  <a:bodyPr/>
                  <a:lstStyle/>
                  <a:p>
                    <a:fld id="{1E4630A4-23F8-4C7C-A12E-4A0F3118821F}" type="CELLRANGE">
                      <a:rPr lang="en-US"/>
                      <a:pPr/>
                      <a:t>[CELLRANGE]</a:t>
                    </a:fld>
                    <a:endParaRPr lang="en-US" baseline="0"/>
                  </a:p>
                  <a:p>
                    <a:fld id="{725385D2-DAFB-4A2F-9B54-489D3515D66F}"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1-D99B-41A7-ADFA-8137A7E5F368}"/>
                </c:ext>
              </c:extLst>
            </c:dLbl>
            <c:dLbl>
              <c:idx val="12"/>
              <c:tx>
                <c:rich>
                  <a:bodyPr/>
                  <a:lstStyle/>
                  <a:p>
                    <a:fld id="{DBE9F508-3E77-4A2F-91C5-790638F340CB}" type="CELLRANGE">
                      <a:rPr lang="en-US"/>
                      <a:pPr/>
                      <a:t>[CELLRANGE]</a:t>
                    </a:fld>
                    <a:endParaRPr lang="en-US" baseline="0"/>
                  </a:p>
                  <a:p>
                    <a:fld id="{E1799A7F-79D2-4D32-B5D1-D4AA640553DB}"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2-D99B-41A7-ADFA-8137A7E5F368}"/>
                </c:ext>
              </c:extLst>
            </c:dLbl>
            <c:dLbl>
              <c:idx val="13"/>
              <c:tx>
                <c:rich>
                  <a:bodyPr/>
                  <a:lstStyle/>
                  <a:p>
                    <a:fld id="{A336B9BA-5C57-43AF-AAD7-B15508D283CD}" type="CELLRANGE">
                      <a:rPr lang="en-US"/>
                      <a:pPr/>
                      <a:t>[CELLRANGE]</a:t>
                    </a:fld>
                    <a:endParaRPr lang="en-US" baseline="0"/>
                  </a:p>
                  <a:p>
                    <a:fld id="{0DC933BF-74F8-4AF8-81D1-D89B45C16DA7}"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3-D99B-41A7-ADFA-8137A7E5F368}"/>
                </c:ext>
              </c:extLst>
            </c:dLbl>
            <c:dLbl>
              <c:idx val="14"/>
              <c:tx>
                <c:rich>
                  <a:bodyPr/>
                  <a:lstStyle/>
                  <a:p>
                    <a:fld id="{18A819A7-354D-41A3-9E3B-D2B702FD2E35}" type="CELLRANGE">
                      <a:rPr lang="en-US"/>
                      <a:pPr/>
                      <a:t>[CELLRANGE]</a:t>
                    </a:fld>
                    <a:endParaRPr lang="en-US" baseline="0"/>
                  </a:p>
                  <a:p>
                    <a:fld id="{7779201E-AC67-4562-8CE2-11DE779A6405}"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4-D99B-41A7-ADFA-8137A7E5F368}"/>
                </c:ext>
              </c:extLst>
            </c:dLbl>
            <c:dLbl>
              <c:idx val="15"/>
              <c:tx>
                <c:rich>
                  <a:bodyPr/>
                  <a:lstStyle/>
                  <a:p>
                    <a:fld id="{B629D84D-196C-4C56-B058-0A04976F4D8D}" type="CELLRANGE">
                      <a:rPr lang="en-US"/>
                      <a:pPr/>
                      <a:t>[CELLRANGE]</a:t>
                    </a:fld>
                    <a:endParaRPr lang="en-US" baseline="0"/>
                  </a:p>
                  <a:p>
                    <a:fld id="{24776B85-703F-42AF-BB17-83F1B950BDA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5-D99B-41A7-ADFA-8137A7E5F368}"/>
                </c:ext>
              </c:extLst>
            </c:dLbl>
            <c:dLbl>
              <c:idx val="16"/>
              <c:tx>
                <c:rich>
                  <a:bodyPr/>
                  <a:lstStyle/>
                  <a:p>
                    <a:fld id="{5235A036-4515-4D08-AD10-368BA4BC71CF}" type="CELLRANGE">
                      <a:rPr lang="en-US"/>
                      <a:pPr/>
                      <a:t>[CELLRANGE]</a:t>
                    </a:fld>
                    <a:endParaRPr lang="en-US" baseline="0"/>
                  </a:p>
                  <a:p>
                    <a:fld id="{0E716A58-1A72-402E-A41B-FCE9920F8482}"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6-D99B-41A7-ADFA-8137A7E5F368}"/>
                </c:ext>
              </c:extLst>
            </c:dLbl>
            <c:dLbl>
              <c:idx val="17"/>
              <c:tx>
                <c:rich>
                  <a:bodyPr/>
                  <a:lstStyle/>
                  <a:p>
                    <a:fld id="{B6CCE716-5D5D-45E3-986C-E152FA68EA10}" type="CELLRANGE">
                      <a:rPr lang="en-US"/>
                      <a:pPr/>
                      <a:t>[CELLRANGE]</a:t>
                    </a:fld>
                    <a:endParaRPr lang="en-US" baseline="0"/>
                  </a:p>
                  <a:p>
                    <a:fld id="{B745AD53-E91F-4D78-8AC7-BBED8831832D}"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7-D99B-41A7-ADFA-8137A7E5F368}"/>
                </c:ext>
              </c:extLst>
            </c:dLbl>
            <c:dLbl>
              <c:idx val="18"/>
              <c:tx>
                <c:rich>
                  <a:bodyPr/>
                  <a:lstStyle/>
                  <a:p>
                    <a:fld id="{2523E7CE-47C2-4D6A-AB84-EA7E49CC2FEE}" type="CELLRANGE">
                      <a:rPr lang="en-US"/>
                      <a:pPr/>
                      <a:t>[CELLRANGE]</a:t>
                    </a:fld>
                    <a:endParaRPr lang="en-US" baseline="0"/>
                  </a:p>
                  <a:p>
                    <a:fld id="{9A304C19-4195-494F-99F8-72A24DA80EB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8-D99B-41A7-ADFA-8137A7E5F368}"/>
                </c:ext>
              </c:extLst>
            </c:dLbl>
            <c:dLbl>
              <c:idx val="19"/>
              <c:tx>
                <c:rich>
                  <a:bodyPr/>
                  <a:lstStyle/>
                  <a:p>
                    <a:fld id="{74B7E5B4-5650-47F4-8FE1-26F70E27E469}" type="CELLRANGE">
                      <a:rPr lang="en-US"/>
                      <a:pPr/>
                      <a:t>[CELLRANGE]</a:t>
                    </a:fld>
                    <a:endParaRPr lang="en-US" baseline="0"/>
                  </a:p>
                  <a:p>
                    <a:fld id="{EE12A555-F606-4F18-994E-2CA6C4110CD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9-D99B-41A7-ADFA-8137A7E5F368}"/>
                </c:ext>
              </c:extLst>
            </c:dLbl>
            <c:dLbl>
              <c:idx val="20"/>
              <c:tx>
                <c:rich>
                  <a:bodyPr/>
                  <a:lstStyle/>
                  <a:p>
                    <a:fld id="{7D32F3A0-D6AF-4468-B92C-A729EDC76C89}" type="CELLRANGE">
                      <a:rPr lang="en-US"/>
                      <a:pPr/>
                      <a:t>[CELLRANGE]</a:t>
                    </a:fld>
                    <a:endParaRPr lang="en-US" baseline="0"/>
                  </a:p>
                  <a:p>
                    <a:fld id="{905035A4-7C67-4688-A93D-E775C9F641F7}"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A-D99B-41A7-ADFA-8137A7E5F368}"/>
                </c:ext>
              </c:extLst>
            </c:dLbl>
            <c:dLbl>
              <c:idx val="21"/>
              <c:tx>
                <c:rich>
                  <a:bodyPr/>
                  <a:lstStyle/>
                  <a:p>
                    <a:fld id="{D28EE92D-5FB0-49D1-BABA-96D14EECE436}" type="CELLRANGE">
                      <a:rPr lang="en-US"/>
                      <a:pPr/>
                      <a:t>[CELLRANGE]</a:t>
                    </a:fld>
                    <a:endParaRPr lang="en-US" baseline="0"/>
                  </a:p>
                  <a:p>
                    <a:fld id="{5F910A1A-E2F3-4421-A640-4F573B4617A5}"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B-D99B-41A7-ADFA-8137A7E5F368}"/>
                </c:ext>
              </c:extLst>
            </c:dLbl>
            <c:dLbl>
              <c:idx val="22"/>
              <c:tx>
                <c:rich>
                  <a:bodyPr/>
                  <a:lstStyle/>
                  <a:p>
                    <a:fld id="{2F9C5F27-1460-4D2D-B035-101FCA265550}" type="CELLRANGE">
                      <a:rPr lang="en-US"/>
                      <a:pPr/>
                      <a:t>[CELLRANGE]</a:t>
                    </a:fld>
                    <a:endParaRPr lang="en-US" baseline="0"/>
                  </a:p>
                  <a:p>
                    <a:fld id="{F3DB698B-9E96-48F7-B8D7-81B5627CAB9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C-D99B-41A7-ADFA-8137A7E5F368}"/>
                </c:ext>
              </c:extLst>
            </c:dLbl>
            <c:dLbl>
              <c:idx val="23"/>
              <c:tx>
                <c:rich>
                  <a:bodyPr/>
                  <a:lstStyle/>
                  <a:p>
                    <a:fld id="{3CBA6711-9B90-49FF-A386-48977CE6A8C6}" type="CELLRANGE">
                      <a:rPr lang="en-US"/>
                      <a:pPr/>
                      <a:t>[CELLRANGE]</a:t>
                    </a:fld>
                    <a:endParaRPr lang="en-US" baseline="0"/>
                  </a:p>
                  <a:p>
                    <a:fld id="{F34AE23F-B1E2-4264-8082-21EEE3CC6C1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D-D99B-41A7-ADFA-8137A7E5F368}"/>
                </c:ext>
              </c:extLst>
            </c:dLbl>
            <c:dLbl>
              <c:idx val="24"/>
              <c:tx>
                <c:rich>
                  <a:bodyPr/>
                  <a:lstStyle/>
                  <a:p>
                    <a:fld id="{4EF9077B-FCDF-4584-92A2-8E90FB5E0CDA}" type="CELLRANGE">
                      <a:rPr lang="en-US"/>
                      <a:pPr/>
                      <a:t>[CELLRANGE]</a:t>
                    </a:fld>
                    <a:endParaRPr lang="en-US" baseline="0"/>
                  </a:p>
                  <a:p>
                    <a:fld id="{AA7403B1-10A6-44E5-A577-79DD3EF63B0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E-D99B-41A7-ADFA-8137A7E5F368}"/>
                </c:ext>
              </c:extLst>
            </c:dLbl>
            <c:dLbl>
              <c:idx val="25"/>
              <c:tx>
                <c:rich>
                  <a:bodyPr/>
                  <a:lstStyle/>
                  <a:p>
                    <a:fld id="{09F2D31E-FA2B-4B85-B477-BC1A19C417CD}" type="CELLRANGE">
                      <a:rPr lang="en-US"/>
                      <a:pPr/>
                      <a:t>[CELLRANGE]</a:t>
                    </a:fld>
                    <a:endParaRPr lang="en-US" baseline="0"/>
                  </a:p>
                  <a:p>
                    <a:fld id="{2CFD31DB-4A90-4B1D-B6AB-AB759D8F7C8E}"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F-D99B-41A7-ADFA-8137A7E5F368}"/>
                </c:ext>
              </c:extLst>
            </c:dLbl>
            <c:dLbl>
              <c:idx val="26"/>
              <c:tx>
                <c:rich>
                  <a:bodyPr/>
                  <a:lstStyle/>
                  <a:p>
                    <a:fld id="{9AEA9011-7B2D-4AD5-A189-87DBF0BB750C}" type="CELLRANGE">
                      <a:rPr lang="en-US"/>
                      <a:pPr/>
                      <a:t>[CELLRANGE]</a:t>
                    </a:fld>
                    <a:endParaRPr lang="en-US" baseline="0"/>
                  </a:p>
                  <a:p>
                    <a:fld id="{0A0FEB78-18D5-46A6-B30E-8108FC0E446F}"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0-D99B-41A7-ADFA-8137A7E5F368}"/>
                </c:ext>
              </c:extLst>
            </c:dLbl>
            <c:dLbl>
              <c:idx val="27"/>
              <c:tx>
                <c:rich>
                  <a:bodyPr/>
                  <a:lstStyle/>
                  <a:p>
                    <a:fld id="{AC1FF296-D2AF-4F3E-B79D-7D310AC2C94E}" type="CELLRANGE">
                      <a:rPr lang="en-US"/>
                      <a:pPr/>
                      <a:t>[CELLRANGE]</a:t>
                    </a:fld>
                    <a:endParaRPr lang="en-US" baseline="0"/>
                  </a:p>
                  <a:p>
                    <a:fld id="{8857E02C-4B3D-4181-920E-C61CE40719F4}"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1-D99B-41A7-ADFA-8137A7E5F368}"/>
                </c:ext>
              </c:extLst>
            </c:dLbl>
            <c:dLbl>
              <c:idx val="28"/>
              <c:tx>
                <c:rich>
                  <a:bodyPr/>
                  <a:lstStyle/>
                  <a:p>
                    <a:fld id="{0FA76C85-3BD1-4B42-98BE-1FD70015FC12}" type="CELLRANGE">
                      <a:rPr lang="en-US"/>
                      <a:pPr/>
                      <a:t>[CELLRANGE]</a:t>
                    </a:fld>
                    <a:endParaRPr lang="en-US" baseline="0"/>
                  </a:p>
                  <a:p>
                    <a:fld id="{CD53276B-157C-4038-AF72-8323EEA86505}"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2-D99B-41A7-ADFA-8137A7E5F368}"/>
                </c:ext>
              </c:extLst>
            </c:dLbl>
            <c:dLbl>
              <c:idx val="29"/>
              <c:tx>
                <c:rich>
                  <a:bodyPr/>
                  <a:lstStyle/>
                  <a:p>
                    <a:fld id="{48C16372-86E5-4097-9429-DD3DFE53E1AC}" type="CELLRANGE">
                      <a:rPr lang="en-US"/>
                      <a:pPr/>
                      <a:t>[CELLRANGE]</a:t>
                    </a:fld>
                    <a:endParaRPr lang="en-US" baseline="0"/>
                  </a:p>
                  <a:p>
                    <a:fld id="{FBF8DA1A-7BC6-4EA7-B21D-4172A02034E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3-D99B-41A7-ADFA-8137A7E5F368}"/>
                </c:ext>
              </c:extLst>
            </c:dLbl>
            <c:dLbl>
              <c:idx val="30"/>
              <c:tx>
                <c:rich>
                  <a:bodyPr/>
                  <a:lstStyle/>
                  <a:p>
                    <a:fld id="{3515235F-3276-4367-8A4C-A8C49DF23007}" type="CELLRANGE">
                      <a:rPr lang="en-US"/>
                      <a:pPr/>
                      <a:t>[CELLRANGE]</a:t>
                    </a:fld>
                    <a:endParaRPr lang="en-US" baseline="0"/>
                  </a:p>
                  <a:p>
                    <a:fld id="{1272AF27-1C06-45A3-BD7F-94B749B2B768}"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4-D99B-41A7-ADFA-8137A7E5F368}"/>
                </c:ext>
              </c:extLst>
            </c:dLbl>
            <c:dLbl>
              <c:idx val="31"/>
              <c:tx>
                <c:rich>
                  <a:bodyPr/>
                  <a:lstStyle/>
                  <a:p>
                    <a:fld id="{8522D6EF-CBEF-4538-9DE1-48A5AF732E4B}" type="CELLRANGE">
                      <a:rPr lang="en-US"/>
                      <a:pPr/>
                      <a:t>[CELLRANGE]</a:t>
                    </a:fld>
                    <a:endParaRPr lang="en-US" baseline="0"/>
                  </a:p>
                  <a:p>
                    <a:fld id="{BBAB784F-6B3E-4D20-830F-8F4B256DBFE9}"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5-D99B-41A7-ADFA-8137A7E5F368}"/>
                </c:ext>
              </c:extLst>
            </c:dLbl>
            <c:dLbl>
              <c:idx val="32"/>
              <c:tx>
                <c:rich>
                  <a:bodyPr/>
                  <a:lstStyle/>
                  <a:p>
                    <a:fld id="{2894DDF7-7E40-43F1-AE88-CAE85EE6A949}" type="CELLRANGE">
                      <a:rPr lang="en-US"/>
                      <a:pPr/>
                      <a:t>[CELLRANGE]</a:t>
                    </a:fld>
                    <a:endParaRPr lang="en-US" baseline="0"/>
                  </a:p>
                  <a:p>
                    <a:fld id="{77A2AD06-41CB-4C3D-BE89-2F1DB04F4397}"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6-D99B-41A7-ADFA-8137A7E5F368}"/>
                </c:ext>
              </c:extLst>
            </c:dLbl>
            <c:dLbl>
              <c:idx val="33"/>
              <c:tx>
                <c:rich>
                  <a:bodyPr/>
                  <a:lstStyle/>
                  <a:p>
                    <a:fld id="{2D10934F-9185-496D-85A8-698549698F63}" type="CELLRANGE">
                      <a:rPr lang="en-US"/>
                      <a:pPr/>
                      <a:t>[CELLRANGE]</a:t>
                    </a:fld>
                    <a:endParaRPr lang="en-US" baseline="0"/>
                  </a:p>
                  <a:p>
                    <a:fld id="{35ACB39E-4702-408D-869D-BB719C8543FF}"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7-D99B-41A7-ADFA-8137A7E5F368}"/>
                </c:ext>
              </c:extLst>
            </c:dLbl>
            <c:dLbl>
              <c:idx val="34"/>
              <c:tx>
                <c:rich>
                  <a:bodyPr/>
                  <a:lstStyle/>
                  <a:p>
                    <a:fld id="{FC13AE2E-A110-49ED-88A1-4169A988F367}" type="CELLRANGE">
                      <a:rPr lang="en-US"/>
                      <a:pPr/>
                      <a:t>[CELLRANGE]</a:t>
                    </a:fld>
                    <a:endParaRPr lang="en-US" baseline="0"/>
                  </a:p>
                  <a:p>
                    <a:fld id="{396CEF80-DFC7-4C4A-8EC8-ED13088E3AD9}"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8-D99B-41A7-ADFA-8137A7E5F368}"/>
                </c:ext>
              </c:extLst>
            </c:dLbl>
            <c:dLbl>
              <c:idx val="35"/>
              <c:tx>
                <c:rich>
                  <a:bodyPr/>
                  <a:lstStyle/>
                  <a:p>
                    <a:fld id="{043746A8-9299-4538-A9D6-15AB8542AFD9}" type="CELLRANGE">
                      <a:rPr lang="en-US"/>
                      <a:pPr/>
                      <a:t>[CELLRANGE]</a:t>
                    </a:fld>
                    <a:endParaRPr lang="en-US" baseline="0"/>
                  </a:p>
                  <a:p>
                    <a:fld id="{EA53DB22-28AB-4EFE-82AC-91802B79080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9-D99B-41A7-ADFA-8137A7E5F368}"/>
                </c:ext>
              </c:extLst>
            </c:dLbl>
            <c:dLbl>
              <c:idx val="36"/>
              <c:tx>
                <c:rich>
                  <a:bodyPr/>
                  <a:lstStyle/>
                  <a:p>
                    <a:fld id="{8AFE377B-72A5-46E8-97F0-42DD126328A8}" type="CELLRANGE">
                      <a:rPr lang="en-US"/>
                      <a:pPr/>
                      <a:t>[CELLRANGE]</a:t>
                    </a:fld>
                    <a:endParaRPr lang="en-US" baseline="0"/>
                  </a:p>
                  <a:p>
                    <a:fld id="{5C851786-3978-4879-8BD9-BC97FADCC2E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A-D99B-41A7-ADFA-8137A7E5F368}"/>
                </c:ext>
              </c:extLst>
            </c:dLbl>
            <c:dLbl>
              <c:idx val="37"/>
              <c:tx>
                <c:rich>
                  <a:bodyPr rot="0" spcFirstLastPara="1" vertOverflow="clip" horzOverflow="clip" vert="horz" wrap="square" lIns="36576" tIns="18288" rIns="36576" bIns="18288" anchor="ctr" anchorCtr="0">
                    <a:spAutoFit/>
                  </a:bodyPr>
                  <a:lstStyle/>
                  <a:p>
                    <a:pPr algn="ctr" rtl="0">
                      <a:defRPr lang="en-US" sz="500" b="0" i="0" u="none" strike="noStrike" kern="1200" baseline="0">
                        <a:solidFill>
                          <a:sysClr val="window" lastClr="FFFFFF"/>
                        </a:solidFill>
                        <a:latin typeface="+mn-lt"/>
                        <a:ea typeface="+mn-ea"/>
                        <a:cs typeface="+mn-cs"/>
                      </a:defRPr>
                    </a:pPr>
                    <a:endParaRPr lang="en-US" sz="500" b="0" i="0" u="none" strike="noStrike" kern="1200" baseline="0">
                      <a:solidFill>
                        <a:sysClr val="window" lastClr="FFFFFF"/>
                      </a:solidFill>
                      <a:latin typeface="+mn-lt"/>
                      <a:ea typeface="+mn-ea"/>
                      <a:cs typeface="+mn-cs"/>
                    </a:endParaRPr>
                  </a:p>
                </c:rich>
              </c:tx>
              <c:numFmt formatCode="m:ss" sourceLinked="0"/>
              <c:spPr>
                <a:solidFill>
                  <a:schemeClr val="accent2">
                    <a:alpha val="50000"/>
                  </a:schemeClr>
                </a:solidFill>
                <a:ln>
                  <a:noFill/>
                </a:ln>
                <a:effectLst/>
              </c:spPr>
              <c:txPr>
                <a:bodyPr rot="0" spcFirstLastPara="1" vertOverflow="clip" horzOverflow="clip" vert="horz" wrap="square" lIns="36576" tIns="18288" rIns="36576" bIns="18288" anchor="ctr" anchorCtr="0">
                  <a:spAutoFit/>
                </a:bodyPr>
                <a:lstStyle/>
                <a:p>
                  <a:pPr algn="ctr" rtl="0">
                    <a:defRPr lang="en-US" sz="500" b="0" i="0" u="none" strike="noStrike" kern="1200" baseline="0">
                      <a:solidFill>
                        <a:sysClr val="window" lastClr="FFFFFF"/>
                      </a:solidFill>
                      <a:latin typeface="+mn-lt"/>
                      <a:ea typeface="+mn-ea"/>
                      <a:cs typeface="+mn-cs"/>
                    </a:defRPr>
                  </a:pPr>
                  <a:endParaRPr lang="pt-BR"/>
                </a:p>
              </c:txPr>
              <c:dLblPos val="outEnd"/>
              <c:showLegendKey val="0"/>
              <c:showVal val="0"/>
              <c:showCatName val="0"/>
              <c:showSerName val="0"/>
              <c:showPercent val="0"/>
              <c:showBubbleSize val="0"/>
              <c:separator>; </c:separator>
              <c:extLst>
                <c:ext xmlns:c15="http://schemas.microsoft.com/office/drawing/2012/chart" uri="{CE6537A1-D6FC-4f65-9D91-7224C49458BB}">
                  <c15:spPr xmlns:c15="http://schemas.microsoft.com/office/drawing/2012/chart">
                    <a:prstGeom prst="star8">
                      <a:avLst/>
                    </a:prstGeom>
                    <a:noFill/>
                    <a:ln>
                      <a:noFill/>
                    </a:ln>
                  </c15:spPr>
                </c:ext>
                <c:ext xmlns:c16="http://schemas.microsoft.com/office/drawing/2014/chart" uri="{C3380CC4-5D6E-409C-BE32-E72D297353CC}">
                  <c16:uniqueId val="{00000004-C202-4179-B16B-7737D9CA63F1}"/>
                </c:ext>
              </c:extLst>
            </c:dLbl>
            <c:dLbl>
              <c:idx val="38"/>
              <c:tx>
                <c:rich>
                  <a:bodyPr/>
                  <a:lstStyle/>
                  <a:p>
                    <a:endParaRPr lang="en-US"/>
                  </a:p>
                </c:rich>
              </c:tx>
              <c:dLblPos val="outEnd"/>
              <c:showLegendKey val="0"/>
              <c:showVal val="0"/>
              <c:showCatName val="0"/>
              <c:showSerName val="0"/>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05-C202-4179-B16B-7737D9CA63F1}"/>
                </c:ext>
              </c:extLst>
            </c:dLbl>
            <c:dLbl>
              <c:idx val="39"/>
              <c:tx>
                <c:rich>
                  <a:bodyPr/>
                  <a:lstStyle/>
                  <a:p>
                    <a:endParaRPr lang="en-US"/>
                  </a:p>
                </c:rich>
              </c:tx>
              <c:dLblPos val="outEnd"/>
              <c:showLegendKey val="0"/>
              <c:showVal val="0"/>
              <c:showCatName val="0"/>
              <c:showSerName val="0"/>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06-C202-4179-B16B-7737D9CA63F1}"/>
                </c:ext>
              </c:extLst>
            </c:dLbl>
            <c:dLbl>
              <c:idx val="40"/>
              <c:tx>
                <c:rich>
                  <a:bodyPr/>
                  <a:lstStyle/>
                  <a:p>
                    <a:endParaRPr lang="en-US"/>
                  </a:p>
                </c:rich>
              </c:tx>
              <c:dLblPos val="outEnd"/>
              <c:showLegendKey val="0"/>
              <c:showVal val="0"/>
              <c:showCatName val="0"/>
              <c:showSerName val="0"/>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07-C202-4179-B16B-7737D9CA63F1}"/>
                </c:ext>
              </c:extLst>
            </c:dLbl>
            <c:numFmt formatCode="m:ss" sourceLinked="0"/>
            <c:spPr>
              <a:solidFill>
                <a:schemeClr val="accent2">
                  <a:alpha val="50000"/>
                </a:schemeClr>
              </a:solidFill>
              <a:ln>
                <a:noFill/>
              </a:ln>
              <a:effectLst/>
            </c:spPr>
            <c:txPr>
              <a:bodyPr rot="0" spcFirstLastPara="1" vertOverflow="clip" horzOverflow="clip" vert="horz" wrap="square" lIns="36576" tIns="18288" rIns="36576" bIns="18288" anchor="ctr" anchorCtr="1">
                <a:spAutoFit/>
              </a:bodyPr>
              <a:lstStyle/>
              <a:p>
                <a:pPr>
                  <a:defRPr sz="500" b="0" i="0" u="none" strike="noStrike" kern="1200" baseline="0">
                    <a:solidFill>
                      <a:schemeClr val="lt1"/>
                    </a:solidFill>
                    <a:latin typeface="+mn-lt"/>
                    <a:ea typeface="+mn-ea"/>
                    <a:cs typeface="+mn-cs"/>
                  </a:defRPr>
                </a:pPr>
                <a:endParaRPr lang="pt-BR"/>
              </a:p>
            </c:txPr>
            <c:dLblPos val="outEnd"/>
            <c:showLegendKey val="0"/>
            <c:showVal val="0"/>
            <c:showCatName val="0"/>
            <c:showSerName val="0"/>
            <c:showPercent val="0"/>
            <c:showBubbleSize val="0"/>
            <c:separator>; </c:separator>
            <c:showLeaderLines val="0"/>
            <c:extLst>
              <c:ext xmlns:c15="http://schemas.microsoft.com/office/drawing/2012/chart" uri="{CE6537A1-D6FC-4f65-9D91-7224C49458BB}">
                <c15:spPr xmlns:c15="http://schemas.microsoft.com/office/drawing/2012/chart">
                  <a:prstGeom prst="star8">
                    <a:avLst/>
                  </a:prstGeom>
                  <a:noFill/>
                  <a:ln>
                    <a:noFill/>
                  </a:ln>
                </c15:spPr>
                <c15:showDataLabelsRange val="1"/>
                <c15:showLeaderLines val="0"/>
              </c:ext>
            </c:extLst>
          </c:dLbls>
          <c:cat>
            <c:strRef>
              <c:f>'Verbal Setup'!$AK$3:$AK$43</c:f>
              <c:strCache>
                <c:ptCount val="41"/>
                <c:pt idx="0">
                  <c:v> 1 </c:v>
                </c:pt>
                <c:pt idx="1">
                  <c:v>  </c:v>
                </c:pt>
                <c:pt idx="2">
                  <c:v> 3 </c:v>
                </c:pt>
                <c:pt idx="3">
                  <c:v>  </c:v>
                </c:pt>
                <c:pt idx="4">
                  <c:v>  </c:v>
                </c:pt>
                <c:pt idx="5">
                  <c:v>  </c:v>
                </c:pt>
                <c:pt idx="6">
                  <c:v>  </c:v>
                </c:pt>
                <c:pt idx="7">
                  <c:v> 8 </c:v>
                </c:pt>
                <c:pt idx="8">
                  <c:v> 9 </c:v>
                </c:pt>
                <c:pt idx="9">
                  <c:v>  </c:v>
                </c:pt>
                <c:pt idx="10">
                  <c:v> 11 </c:v>
                </c:pt>
                <c:pt idx="11">
                  <c:v>  </c:v>
                </c:pt>
                <c:pt idx="12">
                  <c:v>  </c:v>
                </c:pt>
                <c:pt idx="13">
                  <c:v>  </c:v>
                </c:pt>
                <c:pt idx="14">
                  <c:v>  </c:v>
                </c:pt>
                <c:pt idx="15">
                  <c:v>  </c:v>
                </c:pt>
                <c:pt idx="16">
                  <c:v>  </c:v>
                </c:pt>
                <c:pt idx="17">
                  <c:v>  </c:v>
                </c:pt>
                <c:pt idx="18">
                  <c:v> 19 </c:v>
                </c:pt>
                <c:pt idx="19">
                  <c:v> 20 </c:v>
                </c:pt>
                <c:pt idx="20">
                  <c:v> 21 </c:v>
                </c:pt>
                <c:pt idx="21">
                  <c:v> 22 </c:v>
                </c:pt>
                <c:pt idx="22">
                  <c:v>  </c:v>
                </c:pt>
                <c:pt idx="23">
                  <c:v>  </c:v>
                </c:pt>
                <c:pt idx="24">
                  <c:v>  </c:v>
                </c:pt>
                <c:pt idx="25">
                  <c:v> 26 </c:v>
                </c:pt>
                <c:pt idx="26">
                  <c:v>  </c:v>
                </c:pt>
                <c:pt idx="27">
                  <c:v>  </c:v>
                </c:pt>
                <c:pt idx="28">
                  <c:v>  </c:v>
                </c:pt>
                <c:pt idx="29">
                  <c:v>  </c:v>
                </c:pt>
                <c:pt idx="30">
                  <c:v> 31 </c:v>
                </c:pt>
                <c:pt idx="31">
                  <c:v>  </c:v>
                </c:pt>
                <c:pt idx="32">
                  <c:v> 33 </c:v>
                </c:pt>
                <c:pt idx="33">
                  <c:v>  </c:v>
                </c:pt>
                <c:pt idx="34">
                  <c:v> 35 </c:v>
                </c:pt>
                <c:pt idx="35">
                  <c:v> 36 </c:v>
                </c:pt>
                <c:pt idx="36">
                  <c:v>  </c:v>
                </c:pt>
                <c:pt idx="37">
                  <c:v> 38 </c:v>
                </c:pt>
                <c:pt idx="38">
                  <c:v>  </c:v>
                </c:pt>
                <c:pt idx="39">
                  <c:v> 40 </c:v>
                </c:pt>
                <c:pt idx="40">
                  <c:v> 41 </c:v>
                </c:pt>
              </c:strCache>
            </c:strRef>
          </c:cat>
          <c:val>
            <c:numRef>
              <c:f>'Verbal Setup'!$AY$3:$AY$43</c:f>
              <c:numCache>
                <c:formatCode>m:ss</c:formatCode>
                <c:ptCount val="41"/>
                <c:pt idx="0">
                  <c:v>6.5972222222222224E-4</c:v>
                </c:pt>
                <c:pt idx="1">
                  <c:v>-2E-14</c:v>
                </c:pt>
                <c:pt idx="2">
                  <c:v>-4.2824074074074075E-4</c:v>
                </c:pt>
                <c:pt idx="3">
                  <c:v>-2E-14</c:v>
                </c:pt>
                <c:pt idx="4">
                  <c:v>-2E-14</c:v>
                </c:pt>
                <c:pt idx="5">
                  <c:v>-2E-14</c:v>
                </c:pt>
                <c:pt idx="6">
                  <c:v>-2E-14</c:v>
                </c:pt>
                <c:pt idx="7">
                  <c:v>-8.2175925925925927E-4</c:v>
                </c:pt>
                <c:pt idx="8">
                  <c:v>1.0995370370370371E-3</c:v>
                </c:pt>
                <c:pt idx="9">
                  <c:v>-2E-14</c:v>
                </c:pt>
                <c:pt idx="10">
                  <c:v>-1.2731481481481483E-3</c:v>
                </c:pt>
                <c:pt idx="11">
                  <c:v>-2E-14</c:v>
                </c:pt>
                <c:pt idx="12">
                  <c:v>-2E-14</c:v>
                </c:pt>
                <c:pt idx="13">
                  <c:v>-2E-14</c:v>
                </c:pt>
                <c:pt idx="14">
                  <c:v>-2E-14</c:v>
                </c:pt>
                <c:pt idx="15">
                  <c:v>-2E-14</c:v>
                </c:pt>
                <c:pt idx="16">
                  <c:v>-2E-14</c:v>
                </c:pt>
                <c:pt idx="17">
                  <c:v>-2E-14</c:v>
                </c:pt>
                <c:pt idx="18">
                  <c:v>1.3541666666666667E-3</c:v>
                </c:pt>
                <c:pt idx="19">
                  <c:v>-1.9791666666666668E-3</c:v>
                </c:pt>
                <c:pt idx="20">
                  <c:v>-5.0925925925925921E-4</c:v>
                </c:pt>
                <c:pt idx="21">
                  <c:v>1.8518518518518519E-3</c:v>
                </c:pt>
                <c:pt idx="22">
                  <c:v>-2E-14</c:v>
                </c:pt>
                <c:pt idx="23">
                  <c:v>-2E-14</c:v>
                </c:pt>
                <c:pt idx="24">
                  <c:v>-2E-14</c:v>
                </c:pt>
                <c:pt idx="25">
                  <c:v>-7.1759259259259259E-4</c:v>
                </c:pt>
                <c:pt idx="26">
                  <c:v>-2E-14</c:v>
                </c:pt>
                <c:pt idx="27">
                  <c:v>-2E-14</c:v>
                </c:pt>
                <c:pt idx="28">
                  <c:v>-2E-14</c:v>
                </c:pt>
                <c:pt idx="29">
                  <c:v>-2E-14</c:v>
                </c:pt>
                <c:pt idx="30">
                  <c:v>-3.1250000000000001E-4</c:v>
                </c:pt>
                <c:pt idx="31">
                  <c:v>-2E-14</c:v>
                </c:pt>
                <c:pt idx="32">
                  <c:v>-1.0532407407407407E-3</c:v>
                </c:pt>
                <c:pt idx="33">
                  <c:v>-2E-14</c:v>
                </c:pt>
                <c:pt idx="34">
                  <c:v>-3.3564814814814812E-4</c:v>
                </c:pt>
                <c:pt idx="35">
                  <c:v>-7.7546296296296293E-4</c:v>
                </c:pt>
                <c:pt idx="36">
                  <c:v>-2E-14</c:v>
                </c:pt>
                <c:pt idx="37">
                  <c:v>-3.4722222222222224E-4</c:v>
                </c:pt>
                <c:pt idx="38">
                  <c:v>-2E-14</c:v>
                </c:pt>
                <c:pt idx="39">
                  <c:v>-4.3981481481481481E-4</c:v>
                </c:pt>
                <c:pt idx="40">
                  <c:v>5.5555555555555556E-4</c:v>
                </c:pt>
              </c:numCache>
            </c:numRef>
          </c:val>
          <c:extLst>
            <c:ext xmlns:c15="http://schemas.microsoft.com/office/drawing/2012/chart" uri="{02D57815-91ED-43cb-92C2-25804820EDAC}">
              <c15:datalabelsRange>
                <c15:f>'Quant Setup'!$AA$3:$AA$39</c15:f>
                <c15:dlblRangeCache>
                  <c:ptCount val="37"/>
                  <c:pt idx="0">
                    <c:v>600 - 700</c:v>
                  </c:pt>
                  <c:pt idx="1">
                    <c:v>700 - 800</c:v>
                  </c:pt>
                  <c:pt idx="2">
                    <c:v>500 - 600</c:v>
                  </c:pt>
                  <c:pt idx="3">
                    <c:v>600 - 700</c:v>
                  </c:pt>
                  <c:pt idx="4">
                    <c:v>600 - 700</c:v>
                  </c:pt>
                  <c:pt idx="5">
                    <c:v>500 - 600</c:v>
                  </c:pt>
                  <c:pt idx="6">
                    <c:v>700 - 800</c:v>
                  </c:pt>
                  <c:pt idx="7">
                    <c:v>600 - 700</c:v>
                  </c:pt>
                  <c:pt idx="8">
                    <c:v>500 - 600</c:v>
                  </c:pt>
                  <c:pt idx="9">
                    <c:v>500 - 600</c:v>
                  </c:pt>
                  <c:pt idx="10">
                    <c:v>500 - 600</c:v>
                  </c:pt>
                  <c:pt idx="11">
                    <c:v>500 - 600</c:v>
                  </c:pt>
                  <c:pt idx="12">
                    <c:v>600 - 700</c:v>
                  </c:pt>
                  <c:pt idx="13">
                    <c:v>500 - 600</c:v>
                  </c:pt>
                  <c:pt idx="14">
                    <c:v>500 - 600</c:v>
                  </c:pt>
                  <c:pt idx="15">
                    <c:v>600 - 700</c:v>
                  </c:pt>
                  <c:pt idx="16">
                    <c:v>500 - 600</c:v>
                  </c:pt>
                  <c:pt idx="17">
                    <c:v>500 - 600</c:v>
                  </c:pt>
                  <c:pt idx="18">
                    <c:v>500 - 600</c:v>
                  </c:pt>
                  <c:pt idx="19">
                    <c:v>600 - 700</c:v>
                  </c:pt>
                  <c:pt idx="20">
                    <c:v>500 - 600</c:v>
                  </c:pt>
                  <c:pt idx="21">
                    <c:v>600 - 700</c:v>
                  </c:pt>
                  <c:pt idx="22">
                    <c:v>500 - 600</c:v>
                  </c:pt>
                  <c:pt idx="23">
                    <c:v>700 - 800</c:v>
                  </c:pt>
                  <c:pt idx="24">
                    <c:v>600 - 700</c:v>
                  </c:pt>
                  <c:pt idx="25">
                    <c:v>500 - 600</c:v>
                  </c:pt>
                  <c:pt idx="26">
                    <c:v>500 - 600</c:v>
                  </c:pt>
                  <c:pt idx="27">
                    <c:v>500 - 600</c:v>
                  </c:pt>
                  <c:pt idx="28">
                    <c:v>500 - 600</c:v>
                  </c:pt>
                  <c:pt idx="29">
                    <c:v>600 - 700</c:v>
                  </c:pt>
                  <c:pt idx="30">
                    <c:v>500 - 600</c:v>
                  </c:pt>
                  <c:pt idx="31">
                    <c:v>600 - 700</c:v>
                  </c:pt>
                  <c:pt idx="32">
                    <c:v>500 - 600</c:v>
                  </c:pt>
                  <c:pt idx="33">
                    <c:v>500 - 600</c:v>
                  </c:pt>
                  <c:pt idx="34">
                    <c:v>600 - 700</c:v>
                  </c:pt>
                  <c:pt idx="35">
                    <c:v>500 - 600</c:v>
                  </c:pt>
                  <c:pt idx="36">
                    <c:v>600 - 700</c:v>
                  </c:pt>
                </c15:dlblRangeCache>
              </c15:datalabelsRange>
            </c:ext>
            <c:ext xmlns:c16="http://schemas.microsoft.com/office/drawing/2014/chart" uri="{C3380CC4-5D6E-409C-BE32-E72D297353CC}">
              <c16:uniqueId val="{0000004B-D99B-41A7-ADFA-8137A7E5F368}"/>
            </c:ext>
          </c:extLst>
        </c:ser>
        <c:dLbls>
          <c:dLblPos val="outEnd"/>
          <c:showLegendKey val="0"/>
          <c:showVal val="1"/>
          <c:showCatName val="0"/>
          <c:showSerName val="0"/>
          <c:showPercent val="0"/>
          <c:showBubbleSize val="0"/>
        </c:dLbls>
        <c:gapWidth val="255"/>
        <c:axId val="299556536"/>
        <c:axId val="299556144"/>
      </c:barChart>
      <c:lineChart>
        <c:grouping val="standard"/>
        <c:varyColors val="0"/>
        <c:ser>
          <c:idx val="2"/>
          <c:order val="2"/>
          <c:tx>
            <c:strRef>
              <c:f>'Verbal Setup'!$AZ$2</c:f>
              <c:strCache>
                <c:ptCount val="1"/>
                <c:pt idx="0">
                  <c:v>Too Fast</c:v>
                </c:pt>
              </c:strCache>
            </c:strRef>
          </c:tx>
          <c:spPr>
            <a:ln w="19050" cap="sq">
              <a:solidFill>
                <a:schemeClr val="accent4"/>
              </a:solidFill>
              <a:prstDash val="sysDot"/>
              <a:round/>
            </a:ln>
            <a:effectLst/>
          </c:spPr>
          <c:marker>
            <c:symbol val="none"/>
          </c:marker>
          <c:val>
            <c:numRef>
              <c:f>'Verbal Setup'!$AZ$3:$AZ$43</c:f>
              <c:numCache>
                <c:formatCode>m:ss</c:formatCode>
                <c:ptCount val="4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numCache>
            </c:numRef>
          </c:val>
          <c:smooth val="0"/>
          <c:extLst>
            <c:ext xmlns:c16="http://schemas.microsoft.com/office/drawing/2014/chart" uri="{C3380CC4-5D6E-409C-BE32-E72D297353CC}">
              <c16:uniqueId val="{0000004D-D99B-41A7-ADFA-8137A7E5F368}"/>
            </c:ext>
          </c:extLst>
        </c:ser>
        <c:ser>
          <c:idx val="3"/>
          <c:order val="3"/>
          <c:tx>
            <c:strRef>
              <c:f>'Verbal Setup'!$BA$2</c:f>
              <c:strCache>
                <c:ptCount val="1"/>
                <c:pt idx="0">
                  <c:v>Perfect</c:v>
                </c:pt>
              </c:strCache>
            </c:strRef>
          </c:tx>
          <c:spPr>
            <a:ln w="9525" cap="rnd" cmpd="dbl">
              <a:solidFill>
                <a:srgbClr val="00B050"/>
              </a:solidFill>
              <a:prstDash val="sysDash"/>
              <a:round/>
            </a:ln>
            <a:effectLst/>
          </c:spPr>
          <c:marker>
            <c:symbol val="none"/>
          </c:marker>
          <c:dLbls>
            <c:dLbl>
              <c:idx val="40"/>
              <c:layout>
                <c:manualLayout>
                  <c:x val="-3.6399599532752382E-2"/>
                  <c:y val="-6.468158157162330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1-E897-4186-BA5A-145694001E67}"/>
                </c:ext>
              </c:extLst>
            </c:dLbl>
            <c:spPr>
              <a:gradFill flip="none" rotWithShape="1">
                <a:gsLst>
                  <a:gs pos="0">
                    <a:srgbClr val="70AD47">
                      <a:lumMod val="67000"/>
                    </a:srgbClr>
                  </a:gs>
                  <a:gs pos="48000">
                    <a:srgbClr val="70AD47">
                      <a:lumMod val="97000"/>
                      <a:lumOff val="3000"/>
                    </a:srgbClr>
                  </a:gs>
                  <a:gs pos="100000">
                    <a:srgbClr val="70AD47">
                      <a:lumMod val="60000"/>
                      <a:lumOff val="40000"/>
                    </a:srgbClr>
                  </a:gs>
                </a:gsLst>
                <a:lin ang="16200000" scaled="1"/>
                <a:tileRect/>
              </a:gradFill>
              <a:ln>
                <a:noFill/>
              </a:ln>
              <a:effectLst/>
            </c:spPr>
            <c:txPr>
              <a:bodyPr rot="0" spcFirstLastPara="1" vertOverflow="clip" horzOverflow="clip" vert="horz" wrap="square" lIns="36576" tIns="18288" rIns="36576" bIns="18288" anchor="ctr" anchorCtr="1">
                <a:spAutoFit/>
              </a:bodyPr>
              <a:lstStyle/>
              <a:p>
                <a:pPr>
                  <a:defRPr sz="700" b="0" i="0" u="none" strike="noStrike" kern="1200" baseline="0">
                    <a:solidFill>
                      <a:schemeClr val="lt1"/>
                    </a:solidFill>
                    <a:latin typeface="+mn-lt"/>
                    <a:ea typeface="+mn-ea"/>
                    <a:cs typeface="+mn-cs"/>
                  </a:defRPr>
                </a:pPr>
                <a:endParaRPr lang="pt-BR"/>
              </a:p>
            </c:txPr>
            <c:showLegendKey val="0"/>
            <c:showVal val="0"/>
            <c:showCatName val="0"/>
            <c:showSerName val="0"/>
            <c:showPercent val="0"/>
            <c:showBubbleSize val="0"/>
            <c:extLst>
              <c:ext xmlns:c15="http://schemas.microsoft.com/office/drawing/2012/chart" uri="{CE6537A1-D6FC-4f65-9D91-7224C49458BB}">
                <c15:spPr xmlns:c15="http://schemas.microsoft.com/office/drawing/2012/chart">
                  <a:prstGeom prst="wedgeRectCallout">
                    <a:avLst/>
                  </a:prstGeom>
                  <a:noFill/>
                  <a:ln>
                    <a:noFill/>
                  </a:ln>
                </c15:spPr>
                <c15:showLeaderLines val="0"/>
              </c:ext>
            </c:extLst>
          </c:dLbls>
          <c:val>
            <c:numRef>
              <c:f>'Verbal Setup'!$BA$3:$BA$43</c:f>
              <c:numCache>
                <c:formatCode>m:ss</c:formatCode>
                <c:ptCount val="41"/>
                <c:pt idx="0">
                  <c:v>3.4722222222222224E-4</c:v>
                </c:pt>
                <c:pt idx="1">
                  <c:v>3.4722222222222224E-4</c:v>
                </c:pt>
                <c:pt idx="2">
                  <c:v>3.4722222222222224E-4</c:v>
                </c:pt>
                <c:pt idx="3">
                  <c:v>3.4722222222222224E-4</c:v>
                </c:pt>
                <c:pt idx="4">
                  <c:v>3.4722222222222224E-4</c:v>
                </c:pt>
                <c:pt idx="5">
                  <c:v>3.4722222222222224E-4</c:v>
                </c:pt>
                <c:pt idx="6">
                  <c:v>3.4722222222222224E-4</c:v>
                </c:pt>
                <c:pt idx="7">
                  <c:v>3.4722222222222224E-4</c:v>
                </c:pt>
                <c:pt idx="8">
                  <c:v>3.4722222222222224E-4</c:v>
                </c:pt>
                <c:pt idx="9">
                  <c:v>3.4722222222222224E-4</c:v>
                </c:pt>
                <c:pt idx="10">
                  <c:v>3.4722222222222224E-4</c:v>
                </c:pt>
                <c:pt idx="11">
                  <c:v>3.4722222222222224E-4</c:v>
                </c:pt>
                <c:pt idx="12">
                  <c:v>3.4722222222222224E-4</c:v>
                </c:pt>
                <c:pt idx="13">
                  <c:v>3.4722222222222224E-4</c:v>
                </c:pt>
                <c:pt idx="14">
                  <c:v>3.4722222222222224E-4</c:v>
                </c:pt>
                <c:pt idx="15">
                  <c:v>3.4722222222222224E-4</c:v>
                </c:pt>
                <c:pt idx="16">
                  <c:v>3.4722222222222224E-4</c:v>
                </c:pt>
                <c:pt idx="17">
                  <c:v>3.4722222222222224E-4</c:v>
                </c:pt>
                <c:pt idx="18">
                  <c:v>3.4722222222222224E-4</c:v>
                </c:pt>
                <c:pt idx="19">
                  <c:v>3.4722222222222224E-4</c:v>
                </c:pt>
                <c:pt idx="20">
                  <c:v>3.4722222222222224E-4</c:v>
                </c:pt>
                <c:pt idx="21">
                  <c:v>3.4722222222222224E-4</c:v>
                </c:pt>
                <c:pt idx="22">
                  <c:v>3.4722222222222224E-4</c:v>
                </c:pt>
                <c:pt idx="23">
                  <c:v>3.4722222222222224E-4</c:v>
                </c:pt>
                <c:pt idx="24">
                  <c:v>3.4722222222222224E-4</c:v>
                </c:pt>
                <c:pt idx="25">
                  <c:v>3.4722222222222224E-4</c:v>
                </c:pt>
                <c:pt idx="26">
                  <c:v>3.4722222222222224E-4</c:v>
                </c:pt>
                <c:pt idx="27">
                  <c:v>3.4722222222222224E-4</c:v>
                </c:pt>
                <c:pt idx="28">
                  <c:v>3.4722222222222224E-4</c:v>
                </c:pt>
                <c:pt idx="29">
                  <c:v>3.4722222222222224E-4</c:v>
                </c:pt>
                <c:pt idx="30">
                  <c:v>3.4722222222222224E-4</c:v>
                </c:pt>
                <c:pt idx="31">
                  <c:v>3.4722222222222224E-4</c:v>
                </c:pt>
                <c:pt idx="32">
                  <c:v>3.4722222222222224E-4</c:v>
                </c:pt>
                <c:pt idx="33">
                  <c:v>3.4722222222222224E-4</c:v>
                </c:pt>
                <c:pt idx="34">
                  <c:v>3.4722222222222224E-4</c:v>
                </c:pt>
                <c:pt idx="35">
                  <c:v>3.4722222222222224E-4</c:v>
                </c:pt>
                <c:pt idx="36">
                  <c:v>3.4722222222222224E-4</c:v>
                </c:pt>
                <c:pt idx="37">
                  <c:v>3.4722222222222224E-4</c:v>
                </c:pt>
                <c:pt idx="38">
                  <c:v>3.4722222222222224E-4</c:v>
                </c:pt>
                <c:pt idx="39">
                  <c:v>3.4722222222222224E-4</c:v>
                </c:pt>
                <c:pt idx="40">
                  <c:v>3.4722222222222224E-4</c:v>
                </c:pt>
              </c:numCache>
            </c:numRef>
          </c:val>
          <c:smooth val="0"/>
          <c:extLst>
            <c:ext xmlns:c16="http://schemas.microsoft.com/office/drawing/2014/chart" uri="{C3380CC4-5D6E-409C-BE32-E72D297353CC}">
              <c16:uniqueId val="{0000004F-D99B-41A7-ADFA-8137A7E5F368}"/>
            </c:ext>
          </c:extLst>
        </c:ser>
        <c:ser>
          <c:idx val="4"/>
          <c:order val="4"/>
          <c:tx>
            <c:strRef>
              <c:f>'Verbal Setup'!$BB$2</c:f>
              <c:strCache>
                <c:ptCount val="1"/>
                <c:pt idx="0">
                  <c:v>Warning</c:v>
                </c:pt>
              </c:strCache>
            </c:strRef>
          </c:tx>
          <c:spPr>
            <a:ln w="12700" cap="rnd">
              <a:solidFill>
                <a:schemeClr val="accent2">
                  <a:lumMod val="60000"/>
                  <a:lumOff val="40000"/>
                </a:schemeClr>
              </a:solidFill>
              <a:prstDash val="sysDot"/>
              <a:round/>
            </a:ln>
            <a:effectLst>
              <a:outerShdw blurRad="50800" dist="38100" dir="2700000" algn="tl" rotWithShape="0">
                <a:prstClr val="black">
                  <a:alpha val="40000"/>
                </a:prstClr>
              </a:outerShdw>
            </a:effectLst>
          </c:spPr>
          <c:marker>
            <c:symbol val="none"/>
          </c:marker>
          <c:dLbls>
            <c:dLbl>
              <c:idx val="40"/>
              <c:tx>
                <c:rich>
                  <a:bodyPr rot="0" spcFirstLastPara="1" vertOverflow="clip" horzOverflow="clip" vert="horz" wrap="square" lIns="36576" tIns="18288" rIns="36576" bIns="18288" anchor="ctr" anchorCtr="1">
                    <a:spAutoFit/>
                  </a:bodyPr>
                  <a:lstStyle/>
                  <a:p>
                    <a:pPr>
                      <a:defRPr sz="900" b="0" i="0" u="none" strike="noStrike" kern="1200" baseline="0">
                        <a:solidFill>
                          <a:schemeClr val="lt1"/>
                        </a:solidFill>
                        <a:latin typeface="+mn-lt"/>
                        <a:ea typeface="+mn-ea"/>
                        <a:cs typeface="+mn-cs"/>
                      </a:defRPr>
                    </a:pPr>
                    <a:fld id="{AA89E727-384A-4EB9-8E76-1A1BA154B87B}" type="SERIESNAME">
                      <a:rPr lang="en-US" sz="700">
                        <a:solidFill>
                          <a:schemeClr val="lt1"/>
                        </a:solidFill>
                        <a:latin typeface="+mn-lt"/>
                        <a:ea typeface="+mn-ea"/>
                        <a:cs typeface="+mn-cs"/>
                      </a:rPr>
                      <a:pPr>
                        <a:defRPr>
                          <a:solidFill>
                            <a:schemeClr val="lt1"/>
                          </a:solidFill>
                        </a:defRPr>
                      </a:pPr>
                      <a:t>[NOME DA SÉRIE]</a:t>
                    </a:fld>
                    <a:endParaRPr lang="pt-BR"/>
                  </a:p>
                </c:rich>
              </c:tx>
              <c:spPr>
                <a:gradFill flip="none" rotWithShape="1">
                  <a:gsLst>
                    <a:gs pos="0">
                      <a:srgbClr val="ED7D31">
                        <a:lumMod val="67000"/>
                      </a:srgbClr>
                    </a:gs>
                    <a:gs pos="48000">
                      <a:srgbClr val="ED7D31">
                        <a:lumMod val="97000"/>
                        <a:lumOff val="3000"/>
                      </a:srgbClr>
                    </a:gs>
                    <a:gs pos="100000">
                      <a:srgbClr val="ED7D31">
                        <a:lumMod val="60000"/>
                        <a:lumOff val="40000"/>
                      </a:srgbClr>
                    </a:gs>
                  </a:gsLst>
                  <a:lin ang="16200000" scaled="1"/>
                  <a:tileRect/>
                </a:gradFill>
                <a:ln>
                  <a:noFill/>
                </a:ln>
                <a:effectLst/>
              </c:spPr>
              <c:txPr>
                <a:bodyPr rot="0" spcFirstLastPara="1" vertOverflow="clip" horzOverflow="clip" vert="horz" wrap="square" lIns="36576" tIns="18288" rIns="36576" bIns="18288" anchor="ctr" anchorCtr="1">
                  <a:spAutoFit/>
                </a:bodyPr>
                <a:lstStyle/>
                <a:p>
                  <a:pPr>
                    <a:defRPr sz="900" b="0" i="0" u="none" strike="noStrike" kern="1200" baseline="0">
                      <a:solidFill>
                        <a:schemeClr val="lt1"/>
                      </a:solidFill>
                      <a:latin typeface="+mn-lt"/>
                      <a:ea typeface="+mn-ea"/>
                      <a:cs typeface="+mn-cs"/>
                    </a:defRPr>
                  </a:pPr>
                  <a:endParaRPr lang="pt-BR"/>
                </a:p>
              </c:txPr>
              <c:dLblPos val="t"/>
              <c:showLegendKey val="0"/>
              <c:showVal val="0"/>
              <c:showCatName val="0"/>
              <c:showSerName val="1"/>
              <c:showPercent val="0"/>
              <c:showBubbleSize val="0"/>
              <c:extLst>
                <c:ext xmlns:c15="http://schemas.microsoft.com/office/drawing/2012/chart" uri="{CE6537A1-D6FC-4f65-9D91-7224C49458BB}">
                  <c15:spPr xmlns:c15="http://schemas.microsoft.com/office/drawing/2012/chart">
                    <a:prstGeom prst="wedgeRectCallout">
                      <a:avLst/>
                    </a:prstGeom>
                    <a:noFill/>
                    <a:ln>
                      <a:noFill/>
                    </a:ln>
                  </c15:spPr>
                  <c15:dlblFieldTable/>
                  <c15:showDataLabelsRange val="0"/>
                </c:ext>
                <c:ext xmlns:c16="http://schemas.microsoft.com/office/drawing/2014/chart" uri="{C3380CC4-5D6E-409C-BE32-E72D297353CC}">
                  <c16:uniqueId val="{00000000-E897-4186-BA5A-145694001E67}"/>
                </c:ext>
              </c:extLst>
            </c:dLbl>
            <c:spPr>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pt-BR"/>
              </a:p>
            </c:txPr>
            <c:showLegendKey val="0"/>
            <c:showVal val="0"/>
            <c:showCatName val="0"/>
            <c:showSerName val="0"/>
            <c:showPercent val="0"/>
            <c:showBubbleSize val="0"/>
            <c:extLst>
              <c:ext xmlns:c15="http://schemas.microsoft.com/office/drawing/2012/chart" uri="{CE6537A1-D6FC-4f65-9D91-7224C49458BB}">
                <c15:showLeaderLines val="0"/>
              </c:ext>
            </c:extLst>
          </c:dLbls>
          <c:val>
            <c:numRef>
              <c:f>'Verbal Setup'!$BB$3:$BB$43</c:f>
              <c:numCache>
                <c:formatCode>m:ss</c:formatCode>
                <c:ptCount val="41"/>
                <c:pt idx="0">
                  <c:v>8.6805555555555551E-4</c:v>
                </c:pt>
                <c:pt idx="1">
                  <c:v>8.6805555555555551E-4</c:v>
                </c:pt>
                <c:pt idx="2">
                  <c:v>8.6805555555555551E-4</c:v>
                </c:pt>
                <c:pt idx="3">
                  <c:v>8.6805555555555551E-4</c:v>
                </c:pt>
                <c:pt idx="4">
                  <c:v>8.6805555555555551E-4</c:v>
                </c:pt>
                <c:pt idx="5">
                  <c:v>8.6805555555555551E-4</c:v>
                </c:pt>
                <c:pt idx="6">
                  <c:v>8.6805555555555551E-4</c:v>
                </c:pt>
                <c:pt idx="7">
                  <c:v>8.6805555555555551E-4</c:v>
                </c:pt>
                <c:pt idx="8">
                  <c:v>8.6805555555555551E-4</c:v>
                </c:pt>
                <c:pt idx="9">
                  <c:v>8.6805555555555551E-4</c:v>
                </c:pt>
                <c:pt idx="10">
                  <c:v>8.6805555555555551E-4</c:v>
                </c:pt>
                <c:pt idx="11">
                  <c:v>8.6805555555555551E-4</c:v>
                </c:pt>
                <c:pt idx="12">
                  <c:v>8.6805555555555551E-4</c:v>
                </c:pt>
                <c:pt idx="13">
                  <c:v>8.6805555555555551E-4</c:v>
                </c:pt>
                <c:pt idx="14">
                  <c:v>8.6805555555555551E-4</c:v>
                </c:pt>
                <c:pt idx="15">
                  <c:v>8.6805555555555551E-4</c:v>
                </c:pt>
                <c:pt idx="16">
                  <c:v>8.6805555555555551E-4</c:v>
                </c:pt>
                <c:pt idx="17">
                  <c:v>8.6805555555555551E-4</c:v>
                </c:pt>
                <c:pt idx="18">
                  <c:v>8.6805555555555551E-4</c:v>
                </c:pt>
                <c:pt idx="19">
                  <c:v>8.6805555555555551E-4</c:v>
                </c:pt>
                <c:pt idx="20">
                  <c:v>8.6805555555555551E-4</c:v>
                </c:pt>
                <c:pt idx="21">
                  <c:v>8.6805555555555551E-4</c:v>
                </c:pt>
                <c:pt idx="22">
                  <c:v>8.6805555555555551E-4</c:v>
                </c:pt>
                <c:pt idx="23">
                  <c:v>8.6805555555555551E-4</c:v>
                </c:pt>
                <c:pt idx="24">
                  <c:v>8.6805555555555551E-4</c:v>
                </c:pt>
                <c:pt idx="25">
                  <c:v>8.6805555555555551E-4</c:v>
                </c:pt>
                <c:pt idx="26">
                  <c:v>8.6805555555555551E-4</c:v>
                </c:pt>
                <c:pt idx="27">
                  <c:v>8.6805555555555551E-4</c:v>
                </c:pt>
                <c:pt idx="28">
                  <c:v>8.6805555555555551E-4</c:v>
                </c:pt>
                <c:pt idx="29">
                  <c:v>8.6805555555555551E-4</c:v>
                </c:pt>
                <c:pt idx="30">
                  <c:v>8.6805555555555551E-4</c:v>
                </c:pt>
                <c:pt idx="31">
                  <c:v>8.6805555555555551E-4</c:v>
                </c:pt>
                <c:pt idx="32">
                  <c:v>8.6805555555555551E-4</c:v>
                </c:pt>
                <c:pt idx="33">
                  <c:v>8.6805555555555551E-4</c:v>
                </c:pt>
                <c:pt idx="34">
                  <c:v>8.6805555555555551E-4</c:v>
                </c:pt>
                <c:pt idx="35">
                  <c:v>8.6805555555555551E-4</c:v>
                </c:pt>
                <c:pt idx="36">
                  <c:v>8.6805555555555551E-4</c:v>
                </c:pt>
                <c:pt idx="37">
                  <c:v>8.6805555555555551E-4</c:v>
                </c:pt>
                <c:pt idx="38">
                  <c:v>8.6805555555555551E-4</c:v>
                </c:pt>
                <c:pt idx="39">
                  <c:v>8.6805555555555551E-4</c:v>
                </c:pt>
                <c:pt idx="40">
                  <c:v>8.6805555555555551E-4</c:v>
                </c:pt>
              </c:numCache>
            </c:numRef>
          </c:val>
          <c:smooth val="0"/>
          <c:extLst>
            <c:ext xmlns:c16="http://schemas.microsoft.com/office/drawing/2014/chart" uri="{C3380CC4-5D6E-409C-BE32-E72D297353CC}">
              <c16:uniqueId val="{00000051-D99B-41A7-ADFA-8137A7E5F368}"/>
            </c:ext>
          </c:extLst>
        </c:ser>
        <c:ser>
          <c:idx val="5"/>
          <c:order val="5"/>
          <c:tx>
            <c:strRef>
              <c:f>'Verbal Setup'!$BC$2</c:f>
              <c:strCache>
                <c:ptCount val="1"/>
                <c:pt idx="0">
                  <c:v>Too Slow</c:v>
                </c:pt>
              </c:strCache>
            </c:strRef>
          </c:tx>
          <c:spPr>
            <a:ln w="15875" cap="rnd">
              <a:solidFill>
                <a:srgbClr val="C00000"/>
              </a:solidFill>
              <a:prstDash val="sysDot"/>
              <a:round/>
            </a:ln>
            <a:effectLst>
              <a:outerShdw blurRad="50800" dist="50800" dir="5400000" algn="ctr" rotWithShape="0">
                <a:srgbClr val="000000">
                  <a:alpha val="95000"/>
                </a:srgbClr>
              </a:outerShdw>
            </a:effectLst>
          </c:spPr>
          <c:marker>
            <c:symbol val="none"/>
          </c:marker>
          <c:dLbls>
            <c:dLbl>
              <c:idx val="20"/>
              <c:spPr>
                <a:gradFill flip="none" rotWithShape="1">
                  <a:gsLst>
                    <a:gs pos="0">
                      <a:srgbClr val="CC0000">
                        <a:shade val="30000"/>
                        <a:satMod val="115000"/>
                      </a:srgbClr>
                    </a:gs>
                    <a:gs pos="50000">
                      <a:srgbClr val="CC0000">
                        <a:shade val="67500"/>
                        <a:satMod val="115000"/>
                      </a:srgbClr>
                    </a:gs>
                    <a:gs pos="100000">
                      <a:srgbClr val="CC0000">
                        <a:shade val="100000"/>
                        <a:satMod val="115000"/>
                      </a:srgbClr>
                    </a:gs>
                  </a:gsLst>
                  <a:lin ang="2700000" scaled="1"/>
                  <a:tileRect/>
                </a:gradFill>
                <a:ln>
                  <a:noFill/>
                </a:ln>
                <a:effectLst/>
              </c:spPr>
              <c:txPr>
                <a:bodyPr rot="0" spcFirstLastPara="1" vertOverflow="clip" horzOverflow="clip" vert="horz" wrap="square" lIns="36576" tIns="18288" rIns="36576" bIns="18288" anchor="ctr" anchorCtr="1">
                  <a:spAutoFit/>
                </a:bodyPr>
                <a:lstStyle/>
                <a:p>
                  <a:pPr>
                    <a:defRPr sz="700" b="0" i="0" u="none" strike="noStrike" kern="1200" baseline="0">
                      <a:solidFill>
                        <a:schemeClr val="lt1"/>
                      </a:solidFill>
                      <a:latin typeface="+mn-lt"/>
                      <a:ea typeface="+mn-ea"/>
                      <a:cs typeface="+mn-cs"/>
                    </a:defRPr>
                  </a:pPr>
                  <a:endParaRPr lang="pt-BR"/>
                </a:p>
              </c:txPr>
              <c:dLblPos val="t"/>
              <c:showLegendKey val="0"/>
              <c:showVal val="0"/>
              <c:showCatName val="0"/>
              <c:showSerName val="0"/>
              <c:showPercent val="0"/>
              <c:showBubbleSize val="0"/>
              <c:extLst>
                <c:ext xmlns:c15="http://schemas.microsoft.com/office/drawing/2012/chart" uri="{CE6537A1-D6FC-4f65-9D91-7224C49458BB}">
                  <c15:spPr xmlns:c15="http://schemas.microsoft.com/office/drawing/2012/chart">
                    <a:prstGeom prst="plaque">
                      <a:avLst/>
                    </a:prstGeom>
                    <a:noFill/>
                    <a:ln>
                      <a:noFill/>
                    </a:ln>
                  </c15:spPr>
                </c:ext>
                <c:ext xmlns:c16="http://schemas.microsoft.com/office/drawing/2014/chart" uri="{C3380CC4-5D6E-409C-BE32-E72D297353CC}">
                  <c16:uniqueId val="{00000004-E897-4186-BA5A-145694001E67}"/>
                </c:ext>
              </c:extLst>
            </c:dLbl>
            <c:dLbl>
              <c:idx val="40"/>
              <c:spPr>
                <a:gradFill flip="none" rotWithShape="1">
                  <a:gsLst>
                    <a:gs pos="0">
                      <a:srgbClr val="CC0000">
                        <a:shade val="30000"/>
                        <a:satMod val="115000"/>
                      </a:srgbClr>
                    </a:gs>
                    <a:gs pos="50000">
                      <a:srgbClr val="CC0000">
                        <a:shade val="67500"/>
                        <a:satMod val="115000"/>
                      </a:srgbClr>
                    </a:gs>
                    <a:gs pos="100000">
                      <a:srgbClr val="CC0000">
                        <a:shade val="100000"/>
                        <a:satMod val="115000"/>
                      </a:srgbClr>
                    </a:gs>
                  </a:gsLst>
                  <a:lin ang="2700000" scaled="1"/>
                  <a:tileRect/>
                </a:gradFill>
                <a:ln>
                  <a:noFill/>
                </a:ln>
                <a:effectLst/>
              </c:spPr>
              <c:txPr>
                <a:bodyPr rot="0" spcFirstLastPara="1" vertOverflow="clip" horzOverflow="clip" vert="horz" wrap="square" lIns="36576" tIns="18288" rIns="36576" bIns="18288" anchor="ctr" anchorCtr="1">
                  <a:spAutoFit/>
                </a:bodyPr>
                <a:lstStyle/>
                <a:p>
                  <a:pPr>
                    <a:defRPr sz="700" b="0" i="0" u="none" strike="noStrike" kern="1200" baseline="0">
                      <a:solidFill>
                        <a:schemeClr val="lt1"/>
                      </a:solidFill>
                      <a:latin typeface="+mn-lt"/>
                      <a:ea typeface="+mn-ea"/>
                      <a:cs typeface="+mn-cs"/>
                    </a:defRPr>
                  </a:pPr>
                  <a:endParaRPr lang="pt-BR"/>
                </a:p>
              </c:txPr>
              <c:dLblPos val="t"/>
              <c:showLegendKey val="0"/>
              <c:showVal val="0"/>
              <c:showCatName val="0"/>
              <c:showSerName val="1"/>
              <c:showPercent val="0"/>
              <c:showBubbleSize val="0"/>
              <c:extLst>
                <c:ext xmlns:c15="http://schemas.microsoft.com/office/drawing/2012/chart" uri="{CE6537A1-D6FC-4f65-9D91-7224C49458BB}">
                  <c15:spPr xmlns:c15="http://schemas.microsoft.com/office/drawing/2012/chart">
                    <a:prstGeom prst="wedgeRectCallout">
                      <a:avLst/>
                    </a:prstGeom>
                    <a:noFill/>
                    <a:ln>
                      <a:noFill/>
                    </a:ln>
                  </c15:spPr>
                </c:ext>
                <c:ext xmlns:c16="http://schemas.microsoft.com/office/drawing/2014/chart" uri="{C3380CC4-5D6E-409C-BE32-E72D297353CC}">
                  <c16:uniqueId val="{0000000A-C202-4179-B16B-7737D9CA63F1}"/>
                </c:ext>
              </c:extLst>
            </c:dLbl>
            <c:spPr>
              <a:gradFill flip="none" rotWithShape="1">
                <a:gsLst>
                  <a:gs pos="0">
                    <a:srgbClr val="CC0000">
                      <a:shade val="30000"/>
                      <a:satMod val="115000"/>
                    </a:srgbClr>
                  </a:gs>
                  <a:gs pos="50000">
                    <a:srgbClr val="CC0000">
                      <a:shade val="67500"/>
                      <a:satMod val="115000"/>
                    </a:srgbClr>
                  </a:gs>
                  <a:gs pos="100000">
                    <a:srgbClr val="CC0000">
                      <a:shade val="100000"/>
                      <a:satMod val="115000"/>
                    </a:srgbClr>
                  </a:gs>
                </a:gsLst>
                <a:lin ang="2700000" scaled="1"/>
                <a:tileRect/>
              </a:gradFill>
              <a:ln>
                <a:noFill/>
              </a:ln>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solidFill>
                    <a:latin typeface="+mn-lt"/>
                    <a:ea typeface="+mn-ea"/>
                    <a:cs typeface="+mn-cs"/>
                  </a:defRPr>
                </a:pPr>
                <a:endParaRPr lang="pt-BR"/>
              </a:p>
            </c:txPr>
            <c:dLblPos val="t"/>
            <c:showLegendKey val="0"/>
            <c:showVal val="0"/>
            <c:showCatName val="0"/>
            <c:showSerName val="0"/>
            <c:showPercent val="0"/>
            <c:showBubbleSize val="0"/>
            <c:extLst>
              <c:ext xmlns:c15="http://schemas.microsoft.com/office/drawing/2012/chart" uri="{CE6537A1-D6FC-4f65-9D91-7224C49458BB}">
                <c15:spPr xmlns:c15="http://schemas.microsoft.com/office/drawing/2012/chart">
                  <a:prstGeom prst="plaque">
                    <a:avLst/>
                  </a:prstGeom>
                  <a:noFill/>
                  <a:ln>
                    <a:noFill/>
                  </a:ln>
                </c15:spPr>
                <c15:showLeaderLines val="0"/>
              </c:ext>
            </c:extLst>
          </c:dLbls>
          <c:val>
            <c:numRef>
              <c:f>'Verbal Setup'!$BC$3:$BC$43</c:f>
              <c:numCache>
                <c:formatCode>m:ss</c:formatCode>
                <c:ptCount val="41"/>
                <c:pt idx="0">
                  <c:v>1.3888888888888889E-3</c:v>
                </c:pt>
                <c:pt idx="1">
                  <c:v>1.3888888888888889E-3</c:v>
                </c:pt>
                <c:pt idx="2">
                  <c:v>1.3888888888888889E-3</c:v>
                </c:pt>
                <c:pt idx="3">
                  <c:v>1.3888888888888889E-3</c:v>
                </c:pt>
                <c:pt idx="4">
                  <c:v>1.3888888888888889E-3</c:v>
                </c:pt>
                <c:pt idx="5">
                  <c:v>1.3888888888888889E-3</c:v>
                </c:pt>
                <c:pt idx="6">
                  <c:v>1.3888888888888889E-3</c:v>
                </c:pt>
                <c:pt idx="7">
                  <c:v>1.3888888888888889E-3</c:v>
                </c:pt>
                <c:pt idx="8">
                  <c:v>1.3888888888888889E-3</c:v>
                </c:pt>
                <c:pt idx="9">
                  <c:v>1.3888888888888889E-3</c:v>
                </c:pt>
                <c:pt idx="10">
                  <c:v>1.3888888888888889E-3</c:v>
                </c:pt>
                <c:pt idx="11">
                  <c:v>1.3888888888888889E-3</c:v>
                </c:pt>
                <c:pt idx="12">
                  <c:v>1.3888888888888889E-3</c:v>
                </c:pt>
                <c:pt idx="13">
                  <c:v>1.3888888888888889E-3</c:v>
                </c:pt>
                <c:pt idx="14">
                  <c:v>1.3888888888888889E-3</c:v>
                </c:pt>
                <c:pt idx="15">
                  <c:v>1.3888888888888889E-3</c:v>
                </c:pt>
                <c:pt idx="16">
                  <c:v>1.3888888888888889E-3</c:v>
                </c:pt>
                <c:pt idx="17">
                  <c:v>1.3888888888888889E-3</c:v>
                </c:pt>
                <c:pt idx="18">
                  <c:v>1.3888888888888889E-3</c:v>
                </c:pt>
                <c:pt idx="19">
                  <c:v>1.3888888888888889E-3</c:v>
                </c:pt>
                <c:pt idx="20">
                  <c:v>1.3888888888888889E-3</c:v>
                </c:pt>
                <c:pt idx="21">
                  <c:v>1.3888888888888889E-3</c:v>
                </c:pt>
                <c:pt idx="22">
                  <c:v>1.3888888888888889E-3</c:v>
                </c:pt>
                <c:pt idx="23">
                  <c:v>1.3888888888888889E-3</c:v>
                </c:pt>
                <c:pt idx="24">
                  <c:v>1.3888888888888889E-3</c:v>
                </c:pt>
                <c:pt idx="25">
                  <c:v>1.3888888888888889E-3</c:v>
                </c:pt>
                <c:pt idx="26">
                  <c:v>1.3888888888888889E-3</c:v>
                </c:pt>
                <c:pt idx="27">
                  <c:v>1.3888888888888889E-3</c:v>
                </c:pt>
                <c:pt idx="28">
                  <c:v>1.3888888888888889E-3</c:v>
                </c:pt>
                <c:pt idx="29">
                  <c:v>1.3888888888888889E-3</c:v>
                </c:pt>
                <c:pt idx="30">
                  <c:v>1.3888888888888889E-3</c:v>
                </c:pt>
                <c:pt idx="31">
                  <c:v>1.3888888888888889E-3</c:v>
                </c:pt>
                <c:pt idx="32">
                  <c:v>1.3888888888888889E-3</c:v>
                </c:pt>
                <c:pt idx="33">
                  <c:v>1.3888888888888889E-3</c:v>
                </c:pt>
                <c:pt idx="34">
                  <c:v>1.3888888888888889E-3</c:v>
                </c:pt>
                <c:pt idx="35">
                  <c:v>1.3888888888888889E-3</c:v>
                </c:pt>
                <c:pt idx="36">
                  <c:v>1.3888888888888889E-3</c:v>
                </c:pt>
                <c:pt idx="37">
                  <c:v>1.3888888888888889E-3</c:v>
                </c:pt>
                <c:pt idx="38">
                  <c:v>1.3888888888888889E-3</c:v>
                </c:pt>
                <c:pt idx="39">
                  <c:v>1.3888888888888889E-3</c:v>
                </c:pt>
                <c:pt idx="40">
                  <c:v>1.3888888888888889E-3</c:v>
                </c:pt>
              </c:numCache>
            </c:numRef>
          </c:val>
          <c:smooth val="0"/>
          <c:extLst>
            <c:ext xmlns:c16="http://schemas.microsoft.com/office/drawing/2014/chart" uri="{C3380CC4-5D6E-409C-BE32-E72D297353CC}">
              <c16:uniqueId val="{00000054-D99B-41A7-ADFA-8137A7E5F368}"/>
            </c:ext>
          </c:extLst>
        </c:ser>
        <c:dLbls>
          <c:showLegendKey val="0"/>
          <c:showVal val="0"/>
          <c:showCatName val="0"/>
          <c:showSerName val="0"/>
          <c:showPercent val="0"/>
          <c:showBubbleSize val="0"/>
        </c:dLbls>
        <c:marker val="1"/>
        <c:smooth val="0"/>
        <c:axId val="299555360"/>
        <c:axId val="299554968"/>
      </c:lineChart>
      <c:catAx>
        <c:axId val="299556536"/>
        <c:scaling>
          <c:orientation val="minMax"/>
        </c:scaling>
        <c:delete val="1"/>
        <c:axPos val="b"/>
        <c:numFmt formatCode="General" sourceLinked="1"/>
        <c:majorTickMark val="out"/>
        <c:minorTickMark val="none"/>
        <c:tickLblPos val="low"/>
        <c:crossAx val="299556144"/>
        <c:crossesAt val="0"/>
        <c:auto val="0"/>
        <c:lblAlgn val="ctr"/>
        <c:lblOffset val="100"/>
        <c:noMultiLvlLbl val="0"/>
      </c:catAx>
      <c:valAx>
        <c:axId val="299556144"/>
        <c:scaling>
          <c:orientation val="minMax"/>
        </c:scaling>
        <c:delete val="1"/>
        <c:axPos val="r"/>
        <c:numFmt formatCode="m:ss" sourceLinked="1"/>
        <c:majorTickMark val="none"/>
        <c:minorTickMark val="none"/>
        <c:tickLblPos val="nextTo"/>
        <c:crossAx val="299556536"/>
        <c:crosses val="max"/>
        <c:crossBetween val="between"/>
      </c:valAx>
      <c:valAx>
        <c:axId val="299554968"/>
        <c:scaling>
          <c:orientation val="minMax"/>
          <c:min val="0"/>
        </c:scaling>
        <c:delete val="0"/>
        <c:axPos val="l"/>
        <c:numFmt formatCode="m:ss" sourceLinked="1"/>
        <c:majorTickMark val="none"/>
        <c:minorTickMark val="none"/>
        <c:tickLblPos val="high"/>
        <c:spPr>
          <a:noFill/>
          <a:ln>
            <a:noFill/>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pt-BR"/>
          </a:p>
        </c:txPr>
        <c:crossAx val="299555360"/>
        <c:crosses val="autoZero"/>
        <c:crossBetween val="between"/>
      </c:valAx>
      <c:catAx>
        <c:axId val="299555360"/>
        <c:scaling>
          <c:orientation val="minMax"/>
        </c:scaling>
        <c:delete val="0"/>
        <c:axPos val="b"/>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700" b="0" i="0" u="none" strike="noStrike" kern="1200" cap="none" spc="0" normalizeH="0" baseline="0">
                <a:solidFill>
                  <a:schemeClr val="tx1">
                    <a:lumMod val="65000"/>
                    <a:lumOff val="35000"/>
                  </a:schemeClr>
                </a:solidFill>
                <a:latin typeface="+mn-lt"/>
                <a:ea typeface="+mn-ea"/>
                <a:cs typeface="+mn-cs"/>
              </a:defRPr>
            </a:pPr>
            <a:endParaRPr lang="pt-BR"/>
          </a:p>
        </c:txPr>
        <c:crossAx val="299554968"/>
        <c:crosses val="autoZero"/>
        <c:auto val="1"/>
        <c:lblAlgn val="ctr"/>
        <c:lblOffset val="100"/>
        <c:tickLblSkip val="3"/>
        <c:noMultiLvlLbl val="0"/>
      </c:catAx>
      <c:spPr>
        <a:noFill/>
        <a:ln>
          <a:noFill/>
        </a:ln>
        <a:effectLst/>
      </c:spPr>
    </c:plotArea>
    <c:plotVisOnly val="1"/>
    <c:dispBlanksAs val="gap"/>
    <c:showDLblsOverMax val="0"/>
  </c:chart>
  <c:spPr>
    <a:solidFill>
      <a:schemeClr val="bg1"/>
    </a:solidFill>
    <a:ln w="57150" cap="flat" cmpd="sng" algn="ctr">
      <a:solidFill>
        <a:schemeClr val="tx1">
          <a:lumMod val="15000"/>
          <a:lumOff val="85000"/>
        </a:schemeClr>
      </a:solidFill>
      <a:round/>
    </a:ln>
    <a:effectLst/>
  </c:spPr>
  <c:txPr>
    <a:bodyPr/>
    <a:lstStyle/>
    <a:p>
      <a:pPr>
        <a:defRPr/>
      </a:pPr>
      <a:endParaRPr lang="pt-BR"/>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'Verbal Setup'!$BP$2</c:f>
              <c:strCache>
                <c:ptCount val="1"/>
                <c:pt idx="0">
                  <c:v>Right</c:v>
                </c:pt>
              </c:strCache>
            </c:strRef>
          </c:tx>
          <c:spPr>
            <a:noFill/>
            <a:ln>
              <a:noFill/>
            </a:ln>
            <a:effectLst/>
          </c:spPr>
          <c:invertIfNegative val="0"/>
          <c:dLbls>
            <c:dLbl>
              <c:idx val="0"/>
              <c:tx>
                <c:rich>
                  <a:bodyPr/>
                  <a:lstStyle/>
                  <a:p>
                    <a:fld id="{A0EEBE8C-7517-4FAB-AB64-461CAE7DEBB4}" type="CELLRANGE">
                      <a:rPr lang="en-US"/>
                      <a:pPr/>
                      <a:t>[CELLRANGE]</a:t>
                    </a:fld>
                    <a:endParaRPr lang="en-US" baseline="0"/>
                  </a:p>
                  <a:p>
                    <a:fld id="{EC69ACEC-FFB5-439D-9362-419870203469}"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0-D110-4C0D-BB7C-05E54CFAA093}"/>
                </c:ext>
              </c:extLst>
            </c:dLbl>
            <c:dLbl>
              <c:idx val="1"/>
              <c:tx>
                <c:rich>
                  <a:bodyPr/>
                  <a:lstStyle/>
                  <a:p>
                    <a:fld id="{3B5058E6-E033-4B1E-8338-9F61B5021DC5}" type="CELLRANGE">
                      <a:rPr lang="en-US"/>
                      <a:pPr/>
                      <a:t>[CELLRANGE]</a:t>
                    </a:fld>
                    <a:endParaRPr lang="en-US" baseline="0"/>
                  </a:p>
                  <a:p>
                    <a:fld id="{E241F17E-6CEF-4F55-9EBE-CCAEFB503A45}"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1-D110-4C0D-BB7C-05E54CFAA093}"/>
                </c:ext>
              </c:extLst>
            </c:dLbl>
            <c:dLbl>
              <c:idx val="2"/>
              <c:tx>
                <c:rich>
                  <a:bodyPr/>
                  <a:lstStyle/>
                  <a:p>
                    <a:fld id="{5AEC0258-8D64-471B-B8A7-3726884180BE}" type="CELLRANGE">
                      <a:rPr lang="en-US"/>
                      <a:pPr/>
                      <a:t>[CELLRANGE]</a:t>
                    </a:fld>
                    <a:endParaRPr lang="en-US" baseline="0"/>
                  </a:p>
                  <a:p>
                    <a:fld id="{B01BDE4D-0548-41F6-928F-4F4730F264A8}"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2-D110-4C0D-BB7C-05E54CFAA093}"/>
                </c:ext>
              </c:extLst>
            </c:dLbl>
            <c:dLbl>
              <c:idx val="3"/>
              <c:tx>
                <c:rich>
                  <a:bodyPr/>
                  <a:lstStyle/>
                  <a:p>
                    <a:fld id="{D354D966-9D9D-4F2D-BE9D-9ADA60B0DAC1}" type="CELLRANGE">
                      <a:rPr lang="en-US"/>
                      <a:pPr/>
                      <a:t>[CELLRANGE]</a:t>
                    </a:fld>
                    <a:endParaRPr lang="en-US" baseline="0"/>
                  </a:p>
                  <a:p>
                    <a:fld id="{3AA95EF9-896C-4D15-A2DC-74B18B48FC7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3-D110-4C0D-BB7C-05E54CFAA093}"/>
                </c:ext>
              </c:extLst>
            </c:dLbl>
            <c:dLbl>
              <c:idx val="4"/>
              <c:tx>
                <c:rich>
                  <a:bodyPr/>
                  <a:lstStyle/>
                  <a:p>
                    <a:fld id="{75F0C1DC-BC38-4CDA-A682-3D17B1111F46}" type="CELLRANGE">
                      <a:rPr lang="en-US"/>
                      <a:pPr/>
                      <a:t>[CELLRANGE]</a:t>
                    </a:fld>
                    <a:endParaRPr lang="en-US" baseline="0"/>
                  </a:p>
                  <a:p>
                    <a:fld id="{5B3B1F4D-F802-4401-BD60-B8CFD49F081E}"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4-D110-4C0D-BB7C-05E54CFAA093}"/>
                </c:ext>
              </c:extLst>
            </c:dLbl>
            <c:dLbl>
              <c:idx val="5"/>
              <c:tx>
                <c:rich>
                  <a:bodyPr/>
                  <a:lstStyle/>
                  <a:p>
                    <a:fld id="{8AFA220C-3BBC-431B-B874-AF9337C750C9}" type="CELLRANGE">
                      <a:rPr lang="en-US"/>
                      <a:pPr/>
                      <a:t>[CELLRANGE]</a:t>
                    </a:fld>
                    <a:endParaRPr lang="en-US" baseline="0"/>
                  </a:p>
                  <a:p>
                    <a:fld id="{09ECAAF1-7425-4C0D-A785-0059434435D3}"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5-D110-4C0D-BB7C-05E54CFAA093}"/>
                </c:ext>
              </c:extLst>
            </c:dLbl>
            <c:dLbl>
              <c:idx val="6"/>
              <c:tx>
                <c:rich>
                  <a:bodyPr/>
                  <a:lstStyle/>
                  <a:p>
                    <a:fld id="{026CB3DF-E595-4C0B-A6A9-0747CBAA0B25}" type="CELLRANGE">
                      <a:rPr lang="en-US"/>
                      <a:pPr/>
                      <a:t>[CELLRANGE]</a:t>
                    </a:fld>
                    <a:endParaRPr lang="en-US" baseline="0"/>
                  </a:p>
                  <a:p>
                    <a:fld id="{79999EC0-E32F-488D-BB04-DF688A37A0CB}"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6-D110-4C0D-BB7C-05E54CFAA093}"/>
                </c:ext>
              </c:extLst>
            </c:dLbl>
            <c:dLbl>
              <c:idx val="7"/>
              <c:tx>
                <c:rich>
                  <a:bodyPr/>
                  <a:lstStyle/>
                  <a:p>
                    <a:fld id="{97F135E9-A1DD-4A10-A29D-DCE6FFB2BBE1}" type="CELLRANGE">
                      <a:rPr lang="en-US"/>
                      <a:pPr/>
                      <a:t>[CELLRANGE]</a:t>
                    </a:fld>
                    <a:endParaRPr lang="en-US" baseline="0"/>
                  </a:p>
                  <a:p>
                    <a:fld id="{4CD302F5-5716-4D66-8312-999F05A26F24}"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7-D110-4C0D-BB7C-05E54CFAA093}"/>
                </c:ext>
              </c:extLst>
            </c:dLbl>
            <c:dLbl>
              <c:idx val="8"/>
              <c:tx>
                <c:rich>
                  <a:bodyPr/>
                  <a:lstStyle/>
                  <a:p>
                    <a:fld id="{236B9A08-B237-4CED-881B-EC090122FB9A}" type="CELLRANGE">
                      <a:rPr lang="en-US"/>
                      <a:pPr/>
                      <a:t>[CELLRANGE]</a:t>
                    </a:fld>
                    <a:endParaRPr lang="en-US" baseline="0"/>
                  </a:p>
                  <a:p>
                    <a:fld id="{6E30978C-EFCA-493C-9902-1C5081592B19}"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8-D110-4C0D-BB7C-05E54CFAA093}"/>
                </c:ext>
              </c:extLst>
            </c:dLbl>
            <c:dLbl>
              <c:idx val="9"/>
              <c:tx>
                <c:rich>
                  <a:bodyPr/>
                  <a:lstStyle/>
                  <a:p>
                    <a:fld id="{17A1D2B8-8E76-448A-ACCC-0D4070F8DFE9}" type="CELLRANGE">
                      <a:rPr lang="en-US"/>
                      <a:pPr/>
                      <a:t>[CELLRANGE]</a:t>
                    </a:fld>
                    <a:endParaRPr lang="en-US" baseline="0"/>
                  </a:p>
                  <a:p>
                    <a:fld id="{0E0EAF1C-E0E1-4175-9AB8-26E09A625C9C}"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9-D110-4C0D-BB7C-05E54CFAA093}"/>
                </c:ext>
              </c:extLst>
            </c:dLbl>
            <c:dLbl>
              <c:idx val="10"/>
              <c:tx>
                <c:rich>
                  <a:bodyPr/>
                  <a:lstStyle/>
                  <a:p>
                    <a:fld id="{0F85EFE9-B8E0-4116-B8E8-E8EAC229EC35}" type="CELLRANGE">
                      <a:rPr lang="en-US"/>
                      <a:pPr/>
                      <a:t>[CELLRANGE]</a:t>
                    </a:fld>
                    <a:endParaRPr lang="en-US" baseline="0"/>
                  </a:p>
                  <a:p>
                    <a:fld id="{099C201C-166C-41CC-933B-A09742C3766D}"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A-D110-4C0D-BB7C-05E54CFAA093}"/>
                </c:ext>
              </c:extLst>
            </c:dLbl>
            <c:dLbl>
              <c:idx val="11"/>
              <c:tx>
                <c:rich>
                  <a:bodyPr/>
                  <a:lstStyle/>
                  <a:p>
                    <a:fld id="{853E9CBE-B2CA-4050-B36E-CB4954677B12}" type="CELLRANGE">
                      <a:rPr lang="en-US"/>
                      <a:pPr/>
                      <a:t>[CELLRANGE]</a:t>
                    </a:fld>
                    <a:endParaRPr lang="en-US" baseline="0"/>
                  </a:p>
                  <a:p>
                    <a:fld id="{DF2F0818-71F6-4850-A9BB-0A90818DD527}"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B-D110-4C0D-BB7C-05E54CFAA093}"/>
                </c:ext>
              </c:extLst>
            </c:dLbl>
            <c:dLbl>
              <c:idx val="12"/>
              <c:tx>
                <c:rich>
                  <a:bodyPr/>
                  <a:lstStyle/>
                  <a:p>
                    <a:fld id="{F7C76F32-77A3-4AE7-B692-13ED3EE1A33F}" type="CELLRANGE">
                      <a:rPr lang="en-US"/>
                      <a:pPr/>
                      <a:t>[CELLRANGE]</a:t>
                    </a:fld>
                    <a:endParaRPr lang="en-US" baseline="0"/>
                  </a:p>
                  <a:p>
                    <a:fld id="{5F48D5E7-57AA-44E9-9C23-B7094EBB530D}"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C-D110-4C0D-BB7C-05E54CFAA093}"/>
                </c:ext>
              </c:extLst>
            </c:dLbl>
            <c:dLbl>
              <c:idx val="13"/>
              <c:tx>
                <c:rich>
                  <a:bodyPr/>
                  <a:lstStyle/>
                  <a:p>
                    <a:fld id="{1539EAC3-0E7F-49E4-9864-17FD9F5BBD6F}" type="CELLRANGE">
                      <a:rPr lang="en-US"/>
                      <a:pPr/>
                      <a:t>[CELLRANGE]</a:t>
                    </a:fld>
                    <a:endParaRPr lang="en-US" baseline="0"/>
                  </a:p>
                  <a:p>
                    <a:fld id="{ADFBC134-78FA-4B9A-B24F-E52648B6B7A1}"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D-D110-4C0D-BB7C-05E54CFAA093}"/>
                </c:ext>
              </c:extLst>
            </c:dLbl>
            <c:dLbl>
              <c:idx val="14"/>
              <c:tx>
                <c:rich>
                  <a:bodyPr/>
                  <a:lstStyle/>
                  <a:p>
                    <a:fld id="{6EF63FA2-7B3E-4B91-BD40-5FB8A0D5759B}" type="CELLRANGE">
                      <a:rPr lang="en-US"/>
                      <a:pPr/>
                      <a:t>[CELLRANGE]</a:t>
                    </a:fld>
                    <a:endParaRPr lang="en-US" baseline="0"/>
                  </a:p>
                  <a:p>
                    <a:fld id="{8619215E-0CA6-4354-BED2-151DF98C0CE8}"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E-D110-4C0D-BB7C-05E54CFAA093}"/>
                </c:ext>
              </c:extLst>
            </c:dLbl>
            <c:dLbl>
              <c:idx val="15"/>
              <c:tx>
                <c:rich>
                  <a:bodyPr/>
                  <a:lstStyle/>
                  <a:p>
                    <a:fld id="{17938CFA-20D3-426F-9342-6CD8B8F127F5}" type="CELLRANGE">
                      <a:rPr lang="en-US"/>
                      <a:pPr/>
                      <a:t>[CELLRANGE]</a:t>
                    </a:fld>
                    <a:endParaRPr lang="en-US" baseline="0"/>
                  </a:p>
                  <a:p>
                    <a:fld id="{78E657BC-C06A-4E4E-B7FB-4D96F5A32E1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F-D110-4C0D-BB7C-05E54CFAA093}"/>
                </c:ext>
              </c:extLst>
            </c:dLbl>
            <c:dLbl>
              <c:idx val="16"/>
              <c:tx>
                <c:rich>
                  <a:bodyPr/>
                  <a:lstStyle/>
                  <a:p>
                    <a:fld id="{8736FD4F-68A0-44C4-91F0-D270B7C53369}" type="CELLRANGE">
                      <a:rPr lang="en-US"/>
                      <a:pPr/>
                      <a:t>[CELLRANGE]</a:t>
                    </a:fld>
                    <a:endParaRPr lang="en-US" baseline="0"/>
                  </a:p>
                  <a:p>
                    <a:fld id="{060E6D60-1EA8-4CD6-BFEE-67471E9CB031}"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0-D110-4C0D-BB7C-05E54CFAA093}"/>
                </c:ext>
              </c:extLst>
            </c:dLbl>
            <c:dLbl>
              <c:idx val="17"/>
              <c:tx>
                <c:rich>
                  <a:bodyPr/>
                  <a:lstStyle/>
                  <a:p>
                    <a:fld id="{5A786203-B952-46FE-9596-90F3724B8414}" type="CELLRANGE">
                      <a:rPr lang="en-US"/>
                      <a:pPr/>
                      <a:t>[CELLRANGE]</a:t>
                    </a:fld>
                    <a:endParaRPr lang="en-US" baseline="0"/>
                  </a:p>
                  <a:p>
                    <a:fld id="{18AAB525-EA98-4D49-9A2D-C0814CFA7D8E}"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1-D110-4C0D-BB7C-05E54CFAA093}"/>
                </c:ext>
              </c:extLst>
            </c:dLbl>
            <c:dLbl>
              <c:idx val="18"/>
              <c:tx>
                <c:rich>
                  <a:bodyPr/>
                  <a:lstStyle/>
                  <a:p>
                    <a:fld id="{A401DBB4-49AB-44B6-B12F-8AB06A3DF300}" type="CELLRANGE">
                      <a:rPr lang="en-US"/>
                      <a:pPr/>
                      <a:t>[CELLRANGE]</a:t>
                    </a:fld>
                    <a:endParaRPr lang="en-US" baseline="0"/>
                  </a:p>
                  <a:p>
                    <a:fld id="{9E7D7833-FDD2-49E6-88DE-F97D9265D1C1}"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2-D110-4C0D-BB7C-05E54CFAA093}"/>
                </c:ext>
              </c:extLst>
            </c:dLbl>
            <c:dLbl>
              <c:idx val="19"/>
              <c:tx>
                <c:rich>
                  <a:bodyPr/>
                  <a:lstStyle/>
                  <a:p>
                    <a:fld id="{F6493B22-F4C5-4152-97C2-2105A9DE4392}" type="CELLRANGE">
                      <a:rPr lang="en-US"/>
                      <a:pPr/>
                      <a:t>[CELLRANGE]</a:t>
                    </a:fld>
                    <a:endParaRPr lang="en-US" baseline="0"/>
                  </a:p>
                  <a:p>
                    <a:fld id="{2E0B6430-6998-40DE-BBB5-105AA7944E9F}"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3-D110-4C0D-BB7C-05E54CFAA093}"/>
                </c:ext>
              </c:extLst>
            </c:dLbl>
            <c:dLbl>
              <c:idx val="20"/>
              <c:tx>
                <c:rich>
                  <a:bodyPr/>
                  <a:lstStyle/>
                  <a:p>
                    <a:fld id="{E4E574A4-764B-41D4-BEA4-6FD4B33578B6}" type="CELLRANGE">
                      <a:rPr lang="en-US"/>
                      <a:pPr/>
                      <a:t>[CELLRANGE]</a:t>
                    </a:fld>
                    <a:endParaRPr lang="en-US" baseline="0"/>
                  </a:p>
                  <a:p>
                    <a:fld id="{5CA78401-5480-411B-8EC1-18233E26BC3F}"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4-D110-4C0D-BB7C-05E54CFAA093}"/>
                </c:ext>
              </c:extLst>
            </c:dLbl>
            <c:dLbl>
              <c:idx val="21"/>
              <c:tx>
                <c:rich>
                  <a:bodyPr/>
                  <a:lstStyle/>
                  <a:p>
                    <a:fld id="{45885060-C092-4F0E-BE0A-CDEEA6FF41D3}" type="CELLRANGE">
                      <a:rPr lang="en-US"/>
                      <a:pPr/>
                      <a:t>[CELLRANGE]</a:t>
                    </a:fld>
                    <a:endParaRPr lang="en-US" baseline="0"/>
                  </a:p>
                  <a:p>
                    <a:fld id="{908453D3-B90A-4C13-A302-01E410E45634}"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5-D110-4C0D-BB7C-05E54CFAA093}"/>
                </c:ext>
              </c:extLst>
            </c:dLbl>
            <c:dLbl>
              <c:idx val="22"/>
              <c:tx>
                <c:rich>
                  <a:bodyPr/>
                  <a:lstStyle/>
                  <a:p>
                    <a:fld id="{892E609C-8F5E-489C-AC45-85B2AD325EEA}" type="CELLRANGE">
                      <a:rPr lang="en-US"/>
                      <a:pPr/>
                      <a:t>[CELLRANGE]</a:t>
                    </a:fld>
                    <a:endParaRPr lang="en-US" baseline="0"/>
                  </a:p>
                  <a:p>
                    <a:fld id="{A41051BC-7B02-4898-B004-6ABE3FD1BACE}"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6-D110-4C0D-BB7C-05E54CFAA093}"/>
                </c:ext>
              </c:extLst>
            </c:dLbl>
            <c:dLbl>
              <c:idx val="23"/>
              <c:tx>
                <c:rich>
                  <a:bodyPr/>
                  <a:lstStyle/>
                  <a:p>
                    <a:fld id="{7D2739BB-151A-420C-936C-F69563D45745}" type="CELLRANGE">
                      <a:rPr lang="en-US"/>
                      <a:pPr/>
                      <a:t>[CELLRANGE]</a:t>
                    </a:fld>
                    <a:endParaRPr lang="en-US" baseline="0"/>
                  </a:p>
                  <a:p>
                    <a:fld id="{C944D406-C7B4-4F9E-8516-C6B5E1BFC879}"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7-D110-4C0D-BB7C-05E54CFAA093}"/>
                </c:ext>
              </c:extLst>
            </c:dLbl>
            <c:dLbl>
              <c:idx val="24"/>
              <c:tx>
                <c:rich>
                  <a:bodyPr/>
                  <a:lstStyle/>
                  <a:p>
                    <a:fld id="{B51B5AE6-CB3C-4416-B80B-D7A6540B02A9}" type="CELLRANGE">
                      <a:rPr lang="en-US"/>
                      <a:pPr/>
                      <a:t>[CELLRANGE]</a:t>
                    </a:fld>
                    <a:endParaRPr lang="en-US" baseline="0"/>
                  </a:p>
                  <a:p>
                    <a:fld id="{13F9CE70-6058-48F1-B71C-6386F72EF2A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8-D110-4C0D-BB7C-05E54CFAA093}"/>
                </c:ext>
              </c:extLst>
            </c:dLbl>
            <c:dLbl>
              <c:idx val="25"/>
              <c:tx>
                <c:rich>
                  <a:bodyPr/>
                  <a:lstStyle/>
                  <a:p>
                    <a:fld id="{A61E4A57-71FE-4F98-97C4-D4AC191FDC07}" type="CELLRANGE">
                      <a:rPr lang="en-US"/>
                      <a:pPr/>
                      <a:t>[CELLRANGE]</a:t>
                    </a:fld>
                    <a:endParaRPr lang="en-US" baseline="0"/>
                  </a:p>
                  <a:p>
                    <a:fld id="{0B231EB5-79B5-41BC-BFC2-BDA2D2A35309}"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9-D110-4C0D-BB7C-05E54CFAA093}"/>
                </c:ext>
              </c:extLst>
            </c:dLbl>
            <c:dLbl>
              <c:idx val="26"/>
              <c:tx>
                <c:rich>
                  <a:bodyPr/>
                  <a:lstStyle/>
                  <a:p>
                    <a:fld id="{E589710C-E32B-4DC5-8117-EFA6DFEF039D}" type="CELLRANGE">
                      <a:rPr lang="en-US"/>
                      <a:pPr/>
                      <a:t>[CELLRANGE]</a:t>
                    </a:fld>
                    <a:endParaRPr lang="en-US" baseline="0"/>
                  </a:p>
                  <a:p>
                    <a:fld id="{C6AC43C9-864F-46E6-8DF0-EA2A11E91DD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A-D110-4C0D-BB7C-05E54CFAA093}"/>
                </c:ext>
              </c:extLst>
            </c:dLbl>
            <c:dLbl>
              <c:idx val="27"/>
              <c:tx>
                <c:rich>
                  <a:bodyPr/>
                  <a:lstStyle/>
                  <a:p>
                    <a:fld id="{BE7A7A61-FA24-4031-A708-13F65F661FDF}" type="CELLRANGE">
                      <a:rPr lang="en-US"/>
                      <a:pPr/>
                      <a:t>[CELLRANGE]</a:t>
                    </a:fld>
                    <a:endParaRPr lang="en-US" baseline="0"/>
                  </a:p>
                  <a:p>
                    <a:fld id="{3ADE1C3D-46D3-4000-A504-5FB0222E3771}"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B-D110-4C0D-BB7C-05E54CFAA093}"/>
                </c:ext>
              </c:extLst>
            </c:dLbl>
            <c:dLbl>
              <c:idx val="28"/>
              <c:tx>
                <c:rich>
                  <a:bodyPr/>
                  <a:lstStyle/>
                  <a:p>
                    <a:fld id="{71500931-6520-4F27-A142-868A011D23AB}" type="CELLRANGE">
                      <a:rPr lang="en-US"/>
                      <a:pPr/>
                      <a:t>[CELLRANGE]</a:t>
                    </a:fld>
                    <a:endParaRPr lang="en-US" baseline="0"/>
                  </a:p>
                  <a:p>
                    <a:fld id="{263EA67E-9200-4A32-9866-8DF1C334453F}"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C-D110-4C0D-BB7C-05E54CFAA093}"/>
                </c:ext>
              </c:extLst>
            </c:dLbl>
            <c:dLbl>
              <c:idx val="29"/>
              <c:tx>
                <c:rich>
                  <a:bodyPr/>
                  <a:lstStyle/>
                  <a:p>
                    <a:fld id="{2121C8EE-593F-4F12-8219-4450A5A89170}" type="CELLRANGE">
                      <a:rPr lang="en-US"/>
                      <a:pPr/>
                      <a:t>[CELLRANGE]</a:t>
                    </a:fld>
                    <a:endParaRPr lang="en-US" baseline="0"/>
                  </a:p>
                  <a:p>
                    <a:fld id="{42023D53-614F-4C1D-950D-BFA278565B57}"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D-D110-4C0D-BB7C-05E54CFAA093}"/>
                </c:ext>
              </c:extLst>
            </c:dLbl>
            <c:dLbl>
              <c:idx val="30"/>
              <c:tx>
                <c:rich>
                  <a:bodyPr/>
                  <a:lstStyle/>
                  <a:p>
                    <a:fld id="{E4129C1E-6EFE-498D-88F0-872D02C8316F}" type="CELLRANGE">
                      <a:rPr lang="en-US"/>
                      <a:pPr/>
                      <a:t>[CELLRANGE]</a:t>
                    </a:fld>
                    <a:endParaRPr lang="en-US" baseline="0"/>
                  </a:p>
                  <a:p>
                    <a:fld id="{CA15C3E0-35ED-4A19-866D-0BD93B9E7A8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E-D110-4C0D-BB7C-05E54CFAA093}"/>
                </c:ext>
              </c:extLst>
            </c:dLbl>
            <c:dLbl>
              <c:idx val="31"/>
              <c:tx>
                <c:rich>
                  <a:bodyPr/>
                  <a:lstStyle/>
                  <a:p>
                    <a:fld id="{89E1B812-06F2-4D92-A920-B40A97CC71D1}" type="CELLRANGE">
                      <a:rPr lang="en-US"/>
                      <a:pPr/>
                      <a:t>[CELLRANGE]</a:t>
                    </a:fld>
                    <a:endParaRPr lang="en-US" baseline="0"/>
                  </a:p>
                  <a:p>
                    <a:fld id="{9222F148-50B8-4DC1-80B8-C7BEA708AC9C}"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F-D110-4C0D-BB7C-05E54CFAA093}"/>
                </c:ext>
              </c:extLst>
            </c:dLbl>
            <c:dLbl>
              <c:idx val="32"/>
              <c:tx>
                <c:rich>
                  <a:bodyPr/>
                  <a:lstStyle/>
                  <a:p>
                    <a:fld id="{48D7571A-A656-4562-8885-AD465E983E95}" type="CELLRANGE">
                      <a:rPr lang="en-US"/>
                      <a:pPr/>
                      <a:t>[CELLRANGE]</a:t>
                    </a:fld>
                    <a:endParaRPr lang="en-US" baseline="0"/>
                  </a:p>
                  <a:p>
                    <a:fld id="{78C1A02D-7E0E-4300-994C-315C2BA45B84}"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0-D110-4C0D-BB7C-05E54CFAA093}"/>
                </c:ext>
              </c:extLst>
            </c:dLbl>
            <c:dLbl>
              <c:idx val="33"/>
              <c:tx>
                <c:rich>
                  <a:bodyPr/>
                  <a:lstStyle/>
                  <a:p>
                    <a:fld id="{86C0E330-74AC-4971-937F-811E578D5483}" type="CELLRANGE">
                      <a:rPr lang="en-US"/>
                      <a:pPr/>
                      <a:t>[CELLRANGE]</a:t>
                    </a:fld>
                    <a:endParaRPr lang="en-US" baseline="0"/>
                  </a:p>
                  <a:p>
                    <a:fld id="{95785693-DF89-4FE3-A42F-158D2D24043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1-D110-4C0D-BB7C-05E54CFAA093}"/>
                </c:ext>
              </c:extLst>
            </c:dLbl>
            <c:dLbl>
              <c:idx val="34"/>
              <c:tx>
                <c:rich>
                  <a:bodyPr/>
                  <a:lstStyle/>
                  <a:p>
                    <a:fld id="{B9D902CA-A54A-490E-874E-8456E573B483}" type="CELLRANGE">
                      <a:rPr lang="en-US"/>
                      <a:pPr/>
                      <a:t>[CELLRANGE]</a:t>
                    </a:fld>
                    <a:endParaRPr lang="en-US" baseline="0"/>
                  </a:p>
                  <a:p>
                    <a:fld id="{4BA67624-A61F-465B-A41A-429BF892CF68}"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2-D110-4C0D-BB7C-05E54CFAA093}"/>
                </c:ext>
              </c:extLst>
            </c:dLbl>
            <c:dLbl>
              <c:idx val="35"/>
              <c:tx>
                <c:rich>
                  <a:bodyPr/>
                  <a:lstStyle/>
                  <a:p>
                    <a:fld id="{CBF3D309-C2A1-4750-87B7-7B26F34901A9}" type="CELLRANGE">
                      <a:rPr lang="en-US"/>
                      <a:pPr/>
                      <a:t>[CELLRANGE]</a:t>
                    </a:fld>
                    <a:endParaRPr lang="en-US" baseline="0"/>
                  </a:p>
                  <a:p>
                    <a:fld id="{436C64A3-2562-4B6F-92F4-7C67B56D80F2}"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3-D110-4C0D-BB7C-05E54CFAA093}"/>
                </c:ext>
              </c:extLst>
            </c:dLbl>
            <c:dLbl>
              <c:idx val="36"/>
              <c:tx>
                <c:rich>
                  <a:bodyPr/>
                  <a:lstStyle/>
                  <a:p>
                    <a:fld id="{B2B9ED6E-F1F9-4D17-944A-470F4B3041DD}" type="CELLRANGE">
                      <a:rPr lang="en-US"/>
                      <a:pPr/>
                      <a:t>[CELLRANGE]</a:t>
                    </a:fld>
                    <a:endParaRPr lang="en-US" baseline="0"/>
                  </a:p>
                  <a:p>
                    <a:fld id="{CAC882CE-EB1C-4E82-8783-E3378583D71C}"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4-D110-4C0D-BB7C-05E54CFAA093}"/>
                </c:ext>
              </c:extLst>
            </c:dLbl>
            <c:dLbl>
              <c:idx val="37"/>
              <c:tx>
                <c:rich>
                  <a:bodyPr/>
                  <a:lstStyle/>
                  <a:p>
                    <a:endParaRPr lang="en-US"/>
                  </a:p>
                </c:rich>
              </c:tx>
              <c:dLblPos val="outEnd"/>
              <c:showLegendKey val="0"/>
              <c:showVal val="0"/>
              <c:showCatName val="0"/>
              <c:showSerName val="0"/>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25-D110-4C0D-BB7C-05E54CFAA093}"/>
                </c:ext>
              </c:extLst>
            </c:dLbl>
            <c:dLbl>
              <c:idx val="38"/>
              <c:tx>
                <c:rich>
                  <a:bodyPr/>
                  <a:lstStyle/>
                  <a:p>
                    <a:endParaRPr lang="en-US"/>
                  </a:p>
                </c:rich>
              </c:tx>
              <c:dLblPos val="outEnd"/>
              <c:showLegendKey val="0"/>
              <c:showVal val="0"/>
              <c:showCatName val="0"/>
              <c:showSerName val="0"/>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26-D110-4C0D-BB7C-05E54CFAA093}"/>
                </c:ext>
              </c:extLst>
            </c:dLbl>
            <c:dLbl>
              <c:idx val="39"/>
              <c:tx>
                <c:rich>
                  <a:bodyPr/>
                  <a:lstStyle/>
                  <a:p>
                    <a:endParaRPr lang="en-US"/>
                  </a:p>
                </c:rich>
              </c:tx>
              <c:dLblPos val="outEnd"/>
              <c:showLegendKey val="0"/>
              <c:showVal val="0"/>
              <c:showCatName val="0"/>
              <c:showSerName val="0"/>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27-D110-4C0D-BB7C-05E54CFAA093}"/>
                </c:ext>
              </c:extLst>
            </c:dLbl>
            <c:dLbl>
              <c:idx val="40"/>
              <c:tx>
                <c:rich>
                  <a:bodyPr/>
                  <a:lstStyle/>
                  <a:p>
                    <a:endParaRPr lang="en-US"/>
                  </a:p>
                </c:rich>
              </c:tx>
              <c:dLblPos val="outEnd"/>
              <c:showLegendKey val="0"/>
              <c:showVal val="0"/>
              <c:showCatName val="0"/>
              <c:showSerName val="0"/>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28-D110-4C0D-BB7C-05E54CFAA093}"/>
                </c:ext>
              </c:extLst>
            </c:dLbl>
            <c:spPr>
              <a:solidFill>
                <a:schemeClr val="accent5">
                  <a:alpha val="50000"/>
                </a:schemeClr>
              </a:solidFill>
              <a:ln>
                <a:solidFill>
                  <a:schemeClr val="tx1"/>
                </a:solidFill>
                <a:prstDash val="sysDash"/>
              </a:ln>
              <a:effectLst>
                <a:outerShdw blurRad="50800" dist="38100" dir="18900000" algn="bl" rotWithShape="0">
                  <a:prstClr val="black">
                    <a:alpha val="40000"/>
                  </a:prstClr>
                </a:outerShdw>
              </a:effectLst>
            </c:spPr>
            <c:txPr>
              <a:bodyPr rot="0" spcFirstLastPara="1" vertOverflow="ellipsis" vert="horz" wrap="square" lIns="38100" tIns="19050" rIns="38100" bIns="19050" anchor="ctr" anchorCtr="1">
                <a:spAutoFit/>
              </a:bodyPr>
              <a:lstStyle/>
              <a:p>
                <a:pPr>
                  <a:defRPr sz="500" b="0" i="0" u="none" strike="noStrike" kern="1200" baseline="0">
                    <a:solidFill>
                      <a:schemeClr val="lt1"/>
                    </a:solidFill>
                    <a:latin typeface="+mn-lt"/>
                    <a:ea typeface="+mn-ea"/>
                    <a:cs typeface="+mn-cs"/>
                  </a:defRPr>
                </a:pPr>
                <a:endParaRPr lang="pt-BR"/>
              </a:p>
            </c:txPr>
            <c:dLblPos val="outEnd"/>
            <c:showLegendKey val="0"/>
            <c:showVal val="0"/>
            <c:showCatName val="0"/>
            <c:showSerName val="0"/>
            <c:showPercent val="0"/>
            <c:showBubbleSize val="0"/>
            <c:separator>
</c:separator>
            <c:showLeaderLines val="0"/>
            <c:extLst>
              <c:ext xmlns:c15="http://schemas.microsoft.com/office/drawing/2012/chart" uri="{CE6537A1-D6FC-4f65-9D91-7224C49458BB}">
                <c15:showDataLabelsRange val="1"/>
                <c15:showLeaderLines val="0"/>
              </c:ext>
            </c:extLst>
          </c:dLbls>
          <c:val>
            <c:numRef>
              <c:f>'Verbal Setup'!$BP$3:$BP$43</c:f>
              <c:numCache>
                <c:formatCode>m:ss</c:formatCode>
                <c:ptCount val="41"/>
                <c:pt idx="0">
                  <c:v>-2E-14</c:v>
                </c:pt>
                <c:pt idx="1">
                  <c:v>1.9097222222222222E-3</c:v>
                </c:pt>
                <c:pt idx="2">
                  <c:v>-2E-14</c:v>
                </c:pt>
                <c:pt idx="3">
                  <c:v>-2E-14</c:v>
                </c:pt>
                <c:pt idx="4">
                  <c:v>-2E-14</c:v>
                </c:pt>
                <c:pt idx="5">
                  <c:v>-2E-14</c:v>
                </c:pt>
                <c:pt idx="6">
                  <c:v>1.1111111111111111E-3</c:v>
                </c:pt>
                <c:pt idx="7">
                  <c:v>-2E-14</c:v>
                </c:pt>
                <c:pt idx="8">
                  <c:v>-2E-14</c:v>
                </c:pt>
                <c:pt idx="9">
                  <c:v>1.3773148148148147E-3</c:v>
                </c:pt>
                <c:pt idx="10">
                  <c:v>-2E-14</c:v>
                </c:pt>
                <c:pt idx="11">
                  <c:v>-2E-14</c:v>
                </c:pt>
                <c:pt idx="12">
                  <c:v>-2E-14</c:v>
                </c:pt>
                <c:pt idx="13">
                  <c:v>-2E-14</c:v>
                </c:pt>
                <c:pt idx="14">
                  <c:v>-1.9097222222222222E-3</c:v>
                </c:pt>
                <c:pt idx="15">
                  <c:v>-2E-14</c:v>
                </c:pt>
                <c:pt idx="16">
                  <c:v>-2E-14</c:v>
                </c:pt>
                <c:pt idx="17">
                  <c:v>-2E-14</c:v>
                </c:pt>
                <c:pt idx="18">
                  <c:v>-2E-14</c:v>
                </c:pt>
                <c:pt idx="19">
                  <c:v>-2E-14</c:v>
                </c:pt>
                <c:pt idx="20">
                  <c:v>-2E-14</c:v>
                </c:pt>
                <c:pt idx="21">
                  <c:v>-2E-14</c:v>
                </c:pt>
                <c:pt idx="22">
                  <c:v>8.6805555555555551E-4</c:v>
                </c:pt>
                <c:pt idx="23">
                  <c:v>-1.724537037037037E-3</c:v>
                </c:pt>
                <c:pt idx="24">
                  <c:v>1.2962962962962963E-3</c:v>
                </c:pt>
                <c:pt idx="25">
                  <c:v>-2E-14</c:v>
                </c:pt>
                <c:pt idx="26">
                  <c:v>-2E-14</c:v>
                </c:pt>
                <c:pt idx="27">
                  <c:v>-2E-14</c:v>
                </c:pt>
                <c:pt idx="28">
                  <c:v>-2E-14</c:v>
                </c:pt>
                <c:pt idx="29">
                  <c:v>-2E-14</c:v>
                </c:pt>
                <c:pt idx="30">
                  <c:v>-2E-14</c:v>
                </c:pt>
                <c:pt idx="31">
                  <c:v>1.0300925925925926E-3</c:v>
                </c:pt>
                <c:pt idx="32">
                  <c:v>-2E-14</c:v>
                </c:pt>
                <c:pt idx="33">
                  <c:v>-1.736111111111111E-3</c:v>
                </c:pt>
                <c:pt idx="34">
                  <c:v>-2E-14</c:v>
                </c:pt>
                <c:pt idx="35">
                  <c:v>-2E-14</c:v>
                </c:pt>
                <c:pt idx="36">
                  <c:v>-7.9861111111111116E-4</c:v>
                </c:pt>
                <c:pt idx="37">
                  <c:v>-2E-14</c:v>
                </c:pt>
                <c:pt idx="38">
                  <c:v>-4.0509259259259258E-4</c:v>
                </c:pt>
                <c:pt idx="39">
                  <c:v>-2E-14</c:v>
                </c:pt>
                <c:pt idx="40">
                  <c:v>-2E-14</c:v>
                </c:pt>
              </c:numCache>
            </c:numRef>
          </c:val>
          <c:extLst>
            <c:ext xmlns:c15="http://schemas.microsoft.com/office/drawing/2012/chart" uri="{02D57815-91ED-43cb-92C2-25804820EDAC}">
              <c15:datalabelsRange>
                <c15:f>'Quant Setup'!$AA$3:$AA$39</c15:f>
                <c15:dlblRangeCache>
                  <c:ptCount val="37"/>
                  <c:pt idx="0">
                    <c:v>600 - 700</c:v>
                  </c:pt>
                  <c:pt idx="1">
                    <c:v>700 - 800</c:v>
                  </c:pt>
                  <c:pt idx="2">
                    <c:v>500 - 600</c:v>
                  </c:pt>
                  <c:pt idx="3">
                    <c:v>600 - 700</c:v>
                  </c:pt>
                  <c:pt idx="4">
                    <c:v>600 - 700</c:v>
                  </c:pt>
                  <c:pt idx="5">
                    <c:v>500 - 600</c:v>
                  </c:pt>
                  <c:pt idx="6">
                    <c:v>700 - 800</c:v>
                  </c:pt>
                  <c:pt idx="7">
                    <c:v>600 - 700</c:v>
                  </c:pt>
                  <c:pt idx="8">
                    <c:v>500 - 600</c:v>
                  </c:pt>
                  <c:pt idx="9">
                    <c:v>500 - 600</c:v>
                  </c:pt>
                  <c:pt idx="10">
                    <c:v>500 - 600</c:v>
                  </c:pt>
                  <c:pt idx="11">
                    <c:v>500 - 600</c:v>
                  </c:pt>
                  <c:pt idx="12">
                    <c:v>600 - 700</c:v>
                  </c:pt>
                  <c:pt idx="13">
                    <c:v>500 - 600</c:v>
                  </c:pt>
                  <c:pt idx="14">
                    <c:v>500 - 600</c:v>
                  </c:pt>
                  <c:pt idx="15">
                    <c:v>600 - 700</c:v>
                  </c:pt>
                  <c:pt idx="16">
                    <c:v>500 - 600</c:v>
                  </c:pt>
                  <c:pt idx="17">
                    <c:v>500 - 600</c:v>
                  </c:pt>
                  <c:pt idx="18">
                    <c:v>500 - 600</c:v>
                  </c:pt>
                  <c:pt idx="19">
                    <c:v>600 - 700</c:v>
                  </c:pt>
                  <c:pt idx="20">
                    <c:v>500 - 600</c:v>
                  </c:pt>
                  <c:pt idx="21">
                    <c:v>600 - 700</c:v>
                  </c:pt>
                  <c:pt idx="22">
                    <c:v>500 - 600</c:v>
                  </c:pt>
                  <c:pt idx="23">
                    <c:v>700 - 800</c:v>
                  </c:pt>
                  <c:pt idx="24">
                    <c:v>600 - 700</c:v>
                  </c:pt>
                  <c:pt idx="25">
                    <c:v>500 - 600</c:v>
                  </c:pt>
                  <c:pt idx="26">
                    <c:v>500 - 600</c:v>
                  </c:pt>
                  <c:pt idx="27">
                    <c:v>500 - 600</c:v>
                  </c:pt>
                  <c:pt idx="28">
                    <c:v>500 - 600</c:v>
                  </c:pt>
                  <c:pt idx="29">
                    <c:v>600 - 700</c:v>
                  </c:pt>
                  <c:pt idx="30">
                    <c:v>500 - 600</c:v>
                  </c:pt>
                  <c:pt idx="31">
                    <c:v>600 - 700</c:v>
                  </c:pt>
                  <c:pt idx="32">
                    <c:v>500 - 600</c:v>
                  </c:pt>
                  <c:pt idx="33">
                    <c:v>500 - 600</c:v>
                  </c:pt>
                  <c:pt idx="34">
                    <c:v>600 - 700</c:v>
                  </c:pt>
                  <c:pt idx="35">
                    <c:v>500 - 600</c:v>
                  </c:pt>
                  <c:pt idx="36">
                    <c:v>600 - 700</c:v>
                  </c:pt>
                </c15:dlblRangeCache>
              </c15:datalabelsRange>
            </c:ext>
            <c:ext xmlns:c16="http://schemas.microsoft.com/office/drawing/2014/chart" uri="{C3380CC4-5D6E-409C-BE32-E72D297353CC}">
              <c16:uniqueId val="{00000029-D110-4C0D-BB7C-05E54CFAA093}"/>
            </c:ext>
          </c:extLst>
        </c:ser>
        <c:ser>
          <c:idx val="1"/>
          <c:order val="1"/>
          <c:tx>
            <c:strRef>
              <c:f>'Verbal Setup'!$BQ$2</c:f>
              <c:strCache>
                <c:ptCount val="1"/>
                <c:pt idx="0">
                  <c:v>Wrong</c:v>
                </c:pt>
              </c:strCache>
            </c:strRef>
          </c:tx>
          <c:spPr>
            <a:noFill/>
            <a:ln>
              <a:noFill/>
            </a:ln>
            <a:effectLst/>
          </c:spPr>
          <c:invertIfNegative val="0"/>
          <c:dLbls>
            <c:dLbl>
              <c:idx val="0"/>
              <c:tx>
                <c:rich>
                  <a:bodyPr/>
                  <a:lstStyle/>
                  <a:p>
                    <a:fld id="{288C2FFD-0866-47DB-B356-6E790DC15D2D}" type="CELLRANGE">
                      <a:rPr lang="en-US" baseline="0"/>
                      <a:pPr/>
                      <a:t>[CELLRANGE]</a:t>
                    </a:fld>
                    <a:endParaRPr lang="en-US" baseline="0"/>
                  </a:p>
                  <a:p>
                    <a:fld id="{0020A2E9-E9E1-4BEF-8EEC-96D827C1426B}" type="VALUE">
                      <a:rPr lang="en-US" baseline="0"/>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A-D110-4C0D-BB7C-05E54CFAA093}"/>
                </c:ext>
              </c:extLst>
            </c:dLbl>
            <c:dLbl>
              <c:idx val="1"/>
              <c:tx>
                <c:rich>
                  <a:bodyPr/>
                  <a:lstStyle/>
                  <a:p>
                    <a:fld id="{D68EAD83-064F-4439-8B16-D3AC6F68A678}" type="CELLRANGE">
                      <a:rPr lang="en-US"/>
                      <a:pPr/>
                      <a:t>[CELLRANGE]</a:t>
                    </a:fld>
                    <a:endParaRPr lang="en-US" baseline="0"/>
                  </a:p>
                  <a:p>
                    <a:fld id="{3F2895EA-3EC4-4DB6-932D-ACF07171821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B-D110-4C0D-BB7C-05E54CFAA093}"/>
                </c:ext>
              </c:extLst>
            </c:dLbl>
            <c:dLbl>
              <c:idx val="2"/>
              <c:tx>
                <c:rich>
                  <a:bodyPr/>
                  <a:lstStyle/>
                  <a:p>
                    <a:fld id="{0BD6B1FF-CC2F-4754-9799-E39ED59C81A3}" type="CELLRANGE">
                      <a:rPr lang="en-US"/>
                      <a:pPr/>
                      <a:t>[CELLRANGE]</a:t>
                    </a:fld>
                    <a:endParaRPr lang="en-US" baseline="0"/>
                  </a:p>
                  <a:p>
                    <a:fld id="{9A9B45DF-9BFD-4E9E-B02C-68453786D441}"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C-D110-4C0D-BB7C-05E54CFAA093}"/>
                </c:ext>
              </c:extLst>
            </c:dLbl>
            <c:dLbl>
              <c:idx val="3"/>
              <c:tx>
                <c:rich>
                  <a:bodyPr/>
                  <a:lstStyle/>
                  <a:p>
                    <a:fld id="{27D6A170-2B76-4BCC-A9D4-675FDFAA61B1}" type="CELLRANGE">
                      <a:rPr lang="en-US"/>
                      <a:pPr/>
                      <a:t>[CELLRANGE]</a:t>
                    </a:fld>
                    <a:endParaRPr lang="en-US" baseline="0"/>
                  </a:p>
                  <a:p>
                    <a:fld id="{669DB3FE-23A8-492E-91C9-19A200B0768A}"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D-D110-4C0D-BB7C-05E54CFAA093}"/>
                </c:ext>
              </c:extLst>
            </c:dLbl>
            <c:dLbl>
              <c:idx val="4"/>
              <c:tx>
                <c:rich>
                  <a:bodyPr/>
                  <a:lstStyle/>
                  <a:p>
                    <a:fld id="{E402BE04-1299-4773-A2BE-E40FF04353DE}" type="CELLRANGE">
                      <a:rPr lang="en-US"/>
                      <a:pPr/>
                      <a:t>[CELLRANGE]</a:t>
                    </a:fld>
                    <a:endParaRPr lang="en-US" baseline="0"/>
                  </a:p>
                  <a:p>
                    <a:fld id="{C6F6FD30-15A1-4B12-B66D-56BD14D768A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E-D110-4C0D-BB7C-05E54CFAA093}"/>
                </c:ext>
              </c:extLst>
            </c:dLbl>
            <c:dLbl>
              <c:idx val="5"/>
              <c:tx>
                <c:rich>
                  <a:bodyPr/>
                  <a:lstStyle/>
                  <a:p>
                    <a:fld id="{147B65F6-051D-4D9F-B253-C24B1CFED795}" type="CELLRANGE">
                      <a:rPr lang="en-US"/>
                      <a:pPr/>
                      <a:t>[CELLRANGE]</a:t>
                    </a:fld>
                    <a:endParaRPr lang="en-US" baseline="0"/>
                  </a:p>
                  <a:p>
                    <a:fld id="{89B91115-1360-47A7-A737-E08661D0F95E}"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F-D110-4C0D-BB7C-05E54CFAA093}"/>
                </c:ext>
              </c:extLst>
            </c:dLbl>
            <c:dLbl>
              <c:idx val="6"/>
              <c:tx>
                <c:rich>
                  <a:bodyPr/>
                  <a:lstStyle/>
                  <a:p>
                    <a:fld id="{812357A8-94D1-4A36-BCA8-2810CBA13673}" type="CELLRANGE">
                      <a:rPr lang="en-US"/>
                      <a:pPr/>
                      <a:t>[CELLRANGE]</a:t>
                    </a:fld>
                    <a:endParaRPr lang="en-US" baseline="0"/>
                  </a:p>
                  <a:p>
                    <a:fld id="{3F241EEE-3760-4A0A-8A64-B470B6C0E66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0-D110-4C0D-BB7C-05E54CFAA093}"/>
                </c:ext>
              </c:extLst>
            </c:dLbl>
            <c:dLbl>
              <c:idx val="7"/>
              <c:tx>
                <c:rich>
                  <a:bodyPr/>
                  <a:lstStyle/>
                  <a:p>
                    <a:fld id="{6A98CB73-7256-427C-B24E-87FF696200BB}" type="CELLRANGE">
                      <a:rPr lang="en-US"/>
                      <a:pPr/>
                      <a:t>[CELLRANGE]</a:t>
                    </a:fld>
                    <a:endParaRPr lang="en-US" baseline="0"/>
                  </a:p>
                  <a:p>
                    <a:fld id="{3609FF04-648D-45F4-8C7B-A8B32D98E9AC}"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1-D110-4C0D-BB7C-05E54CFAA093}"/>
                </c:ext>
              </c:extLst>
            </c:dLbl>
            <c:dLbl>
              <c:idx val="8"/>
              <c:tx>
                <c:rich>
                  <a:bodyPr/>
                  <a:lstStyle/>
                  <a:p>
                    <a:fld id="{ED233101-3AC7-4CEB-9B20-6EF716F16F95}" type="CELLRANGE">
                      <a:rPr lang="en-US"/>
                      <a:pPr/>
                      <a:t>[CELLRANGE]</a:t>
                    </a:fld>
                    <a:endParaRPr lang="en-US" baseline="0"/>
                  </a:p>
                  <a:p>
                    <a:fld id="{9559D7A8-1838-4BEB-8E55-DF288278B23B}"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2-D110-4C0D-BB7C-05E54CFAA093}"/>
                </c:ext>
              </c:extLst>
            </c:dLbl>
            <c:dLbl>
              <c:idx val="9"/>
              <c:tx>
                <c:rich>
                  <a:bodyPr/>
                  <a:lstStyle/>
                  <a:p>
                    <a:fld id="{0FD5C8B5-11B0-4D48-9FB2-1CFFF4BF10C4}" type="CELLRANGE">
                      <a:rPr lang="en-US"/>
                      <a:pPr/>
                      <a:t>[CELLRANGE]</a:t>
                    </a:fld>
                    <a:endParaRPr lang="en-US" baseline="0"/>
                  </a:p>
                  <a:p>
                    <a:fld id="{2031B206-5326-4AE9-B671-E89CEADC5303}"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3-D110-4C0D-BB7C-05E54CFAA093}"/>
                </c:ext>
              </c:extLst>
            </c:dLbl>
            <c:dLbl>
              <c:idx val="10"/>
              <c:tx>
                <c:rich>
                  <a:bodyPr/>
                  <a:lstStyle/>
                  <a:p>
                    <a:fld id="{1D61A52F-DEE0-418F-ADE1-5259618EBB2D}" type="CELLRANGE">
                      <a:rPr lang="en-US"/>
                      <a:pPr/>
                      <a:t>[CELLRANGE]</a:t>
                    </a:fld>
                    <a:endParaRPr lang="en-US" baseline="0"/>
                  </a:p>
                  <a:p>
                    <a:fld id="{F6FD63F9-1455-441B-A129-3B8CBFE8EC1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4-D110-4C0D-BB7C-05E54CFAA093}"/>
                </c:ext>
              </c:extLst>
            </c:dLbl>
            <c:dLbl>
              <c:idx val="11"/>
              <c:tx>
                <c:rich>
                  <a:bodyPr/>
                  <a:lstStyle/>
                  <a:p>
                    <a:fld id="{1E4630A4-23F8-4C7C-A12E-4A0F3118821F}" type="CELLRANGE">
                      <a:rPr lang="en-US"/>
                      <a:pPr/>
                      <a:t>[CELLRANGE]</a:t>
                    </a:fld>
                    <a:endParaRPr lang="en-US" baseline="0"/>
                  </a:p>
                  <a:p>
                    <a:fld id="{725385D2-DAFB-4A2F-9B54-489D3515D66F}"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5-D110-4C0D-BB7C-05E54CFAA093}"/>
                </c:ext>
              </c:extLst>
            </c:dLbl>
            <c:dLbl>
              <c:idx val="12"/>
              <c:tx>
                <c:rich>
                  <a:bodyPr/>
                  <a:lstStyle/>
                  <a:p>
                    <a:fld id="{DBE9F508-3E77-4A2F-91C5-790638F340CB}" type="CELLRANGE">
                      <a:rPr lang="en-US"/>
                      <a:pPr/>
                      <a:t>[CELLRANGE]</a:t>
                    </a:fld>
                    <a:endParaRPr lang="en-US" baseline="0"/>
                  </a:p>
                  <a:p>
                    <a:fld id="{E1799A7F-79D2-4D32-B5D1-D4AA640553DB}"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6-D110-4C0D-BB7C-05E54CFAA093}"/>
                </c:ext>
              </c:extLst>
            </c:dLbl>
            <c:dLbl>
              <c:idx val="13"/>
              <c:tx>
                <c:rich>
                  <a:bodyPr/>
                  <a:lstStyle/>
                  <a:p>
                    <a:fld id="{A336B9BA-5C57-43AF-AAD7-B15508D283CD}" type="CELLRANGE">
                      <a:rPr lang="en-US"/>
                      <a:pPr/>
                      <a:t>[CELLRANGE]</a:t>
                    </a:fld>
                    <a:endParaRPr lang="en-US" baseline="0"/>
                  </a:p>
                  <a:p>
                    <a:fld id="{0DC933BF-74F8-4AF8-81D1-D89B45C16DA7}"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7-D110-4C0D-BB7C-05E54CFAA093}"/>
                </c:ext>
              </c:extLst>
            </c:dLbl>
            <c:dLbl>
              <c:idx val="14"/>
              <c:tx>
                <c:rich>
                  <a:bodyPr/>
                  <a:lstStyle/>
                  <a:p>
                    <a:fld id="{18A819A7-354D-41A3-9E3B-D2B702FD2E35}" type="CELLRANGE">
                      <a:rPr lang="en-US"/>
                      <a:pPr/>
                      <a:t>[CELLRANGE]</a:t>
                    </a:fld>
                    <a:endParaRPr lang="en-US" baseline="0"/>
                  </a:p>
                  <a:p>
                    <a:fld id="{7779201E-AC67-4562-8CE2-11DE779A6405}"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8-D110-4C0D-BB7C-05E54CFAA093}"/>
                </c:ext>
              </c:extLst>
            </c:dLbl>
            <c:dLbl>
              <c:idx val="15"/>
              <c:tx>
                <c:rich>
                  <a:bodyPr/>
                  <a:lstStyle/>
                  <a:p>
                    <a:fld id="{B629D84D-196C-4C56-B058-0A04976F4D8D}" type="CELLRANGE">
                      <a:rPr lang="en-US"/>
                      <a:pPr/>
                      <a:t>[CELLRANGE]</a:t>
                    </a:fld>
                    <a:endParaRPr lang="en-US" baseline="0"/>
                  </a:p>
                  <a:p>
                    <a:fld id="{24776B85-703F-42AF-BB17-83F1B950BDA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9-D110-4C0D-BB7C-05E54CFAA093}"/>
                </c:ext>
              </c:extLst>
            </c:dLbl>
            <c:dLbl>
              <c:idx val="16"/>
              <c:tx>
                <c:rich>
                  <a:bodyPr/>
                  <a:lstStyle/>
                  <a:p>
                    <a:fld id="{5235A036-4515-4D08-AD10-368BA4BC71CF}" type="CELLRANGE">
                      <a:rPr lang="en-US"/>
                      <a:pPr/>
                      <a:t>[CELLRANGE]</a:t>
                    </a:fld>
                    <a:endParaRPr lang="en-US" baseline="0"/>
                  </a:p>
                  <a:p>
                    <a:fld id="{0E716A58-1A72-402E-A41B-FCE9920F8482}"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A-D110-4C0D-BB7C-05E54CFAA093}"/>
                </c:ext>
              </c:extLst>
            </c:dLbl>
            <c:dLbl>
              <c:idx val="17"/>
              <c:tx>
                <c:rich>
                  <a:bodyPr/>
                  <a:lstStyle/>
                  <a:p>
                    <a:fld id="{B6CCE716-5D5D-45E3-986C-E152FA68EA10}" type="CELLRANGE">
                      <a:rPr lang="en-US"/>
                      <a:pPr/>
                      <a:t>[CELLRANGE]</a:t>
                    </a:fld>
                    <a:endParaRPr lang="en-US" baseline="0"/>
                  </a:p>
                  <a:p>
                    <a:fld id="{B745AD53-E91F-4D78-8AC7-BBED8831832D}"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B-D110-4C0D-BB7C-05E54CFAA093}"/>
                </c:ext>
              </c:extLst>
            </c:dLbl>
            <c:dLbl>
              <c:idx val="18"/>
              <c:tx>
                <c:rich>
                  <a:bodyPr/>
                  <a:lstStyle/>
                  <a:p>
                    <a:fld id="{2523E7CE-47C2-4D6A-AB84-EA7E49CC2FEE}" type="CELLRANGE">
                      <a:rPr lang="en-US"/>
                      <a:pPr/>
                      <a:t>[CELLRANGE]</a:t>
                    </a:fld>
                    <a:endParaRPr lang="en-US" baseline="0"/>
                  </a:p>
                  <a:p>
                    <a:fld id="{9A304C19-4195-494F-99F8-72A24DA80EB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C-D110-4C0D-BB7C-05E54CFAA093}"/>
                </c:ext>
              </c:extLst>
            </c:dLbl>
            <c:dLbl>
              <c:idx val="19"/>
              <c:tx>
                <c:rich>
                  <a:bodyPr/>
                  <a:lstStyle/>
                  <a:p>
                    <a:fld id="{74B7E5B4-5650-47F4-8FE1-26F70E27E469}" type="CELLRANGE">
                      <a:rPr lang="en-US"/>
                      <a:pPr/>
                      <a:t>[CELLRANGE]</a:t>
                    </a:fld>
                    <a:endParaRPr lang="en-US" baseline="0"/>
                  </a:p>
                  <a:p>
                    <a:fld id="{EE12A555-F606-4F18-994E-2CA6C4110CD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D-D110-4C0D-BB7C-05E54CFAA093}"/>
                </c:ext>
              </c:extLst>
            </c:dLbl>
            <c:dLbl>
              <c:idx val="20"/>
              <c:tx>
                <c:rich>
                  <a:bodyPr/>
                  <a:lstStyle/>
                  <a:p>
                    <a:fld id="{7D32F3A0-D6AF-4468-B92C-A729EDC76C89}" type="CELLRANGE">
                      <a:rPr lang="en-US"/>
                      <a:pPr/>
                      <a:t>[CELLRANGE]</a:t>
                    </a:fld>
                    <a:endParaRPr lang="en-US" baseline="0"/>
                  </a:p>
                  <a:p>
                    <a:fld id="{905035A4-7C67-4688-A93D-E775C9F641F7}"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E-D110-4C0D-BB7C-05E54CFAA093}"/>
                </c:ext>
              </c:extLst>
            </c:dLbl>
            <c:dLbl>
              <c:idx val="21"/>
              <c:tx>
                <c:rich>
                  <a:bodyPr/>
                  <a:lstStyle/>
                  <a:p>
                    <a:fld id="{D28EE92D-5FB0-49D1-BABA-96D14EECE436}" type="CELLRANGE">
                      <a:rPr lang="en-US"/>
                      <a:pPr/>
                      <a:t>[CELLRANGE]</a:t>
                    </a:fld>
                    <a:endParaRPr lang="en-US" baseline="0"/>
                  </a:p>
                  <a:p>
                    <a:fld id="{5F910A1A-E2F3-4421-A640-4F573B4617A5}"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F-D110-4C0D-BB7C-05E54CFAA093}"/>
                </c:ext>
              </c:extLst>
            </c:dLbl>
            <c:dLbl>
              <c:idx val="22"/>
              <c:tx>
                <c:rich>
                  <a:bodyPr/>
                  <a:lstStyle/>
                  <a:p>
                    <a:fld id="{2F9C5F27-1460-4D2D-B035-101FCA265550}" type="CELLRANGE">
                      <a:rPr lang="en-US"/>
                      <a:pPr/>
                      <a:t>[CELLRANGE]</a:t>
                    </a:fld>
                    <a:endParaRPr lang="en-US" baseline="0"/>
                  </a:p>
                  <a:p>
                    <a:fld id="{F3DB698B-9E96-48F7-B8D7-81B5627CAB9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0-D110-4C0D-BB7C-05E54CFAA093}"/>
                </c:ext>
              </c:extLst>
            </c:dLbl>
            <c:dLbl>
              <c:idx val="23"/>
              <c:tx>
                <c:rich>
                  <a:bodyPr/>
                  <a:lstStyle/>
                  <a:p>
                    <a:fld id="{3CBA6711-9B90-49FF-A386-48977CE6A8C6}" type="CELLRANGE">
                      <a:rPr lang="en-US"/>
                      <a:pPr/>
                      <a:t>[CELLRANGE]</a:t>
                    </a:fld>
                    <a:endParaRPr lang="en-US" baseline="0"/>
                  </a:p>
                  <a:p>
                    <a:fld id="{F34AE23F-B1E2-4264-8082-21EEE3CC6C1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1-D110-4C0D-BB7C-05E54CFAA093}"/>
                </c:ext>
              </c:extLst>
            </c:dLbl>
            <c:dLbl>
              <c:idx val="24"/>
              <c:tx>
                <c:rich>
                  <a:bodyPr/>
                  <a:lstStyle/>
                  <a:p>
                    <a:fld id="{4EF9077B-FCDF-4584-92A2-8E90FB5E0CDA}" type="CELLRANGE">
                      <a:rPr lang="en-US"/>
                      <a:pPr/>
                      <a:t>[CELLRANGE]</a:t>
                    </a:fld>
                    <a:endParaRPr lang="en-US" baseline="0"/>
                  </a:p>
                  <a:p>
                    <a:fld id="{AA7403B1-10A6-44E5-A577-79DD3EF63B0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2-D110-4C0D-BB7C-05E54CFAA093}"/>
                </c:ext>
              </c:extLst>
            </c:dLbl>
            <c:dLbl>
              <c:idx val="25"/>
              <c:tx>
                <c:rich>
                  <a:bodyPr/>
                  <a:lstStyle/>
                  <a:p>
                    <a:fld id="{09F2D31E-FA2B-4B85-B477-BC1A19C417CD}" type="CELLRANGE">
                      <a:rPr lang="en-US"/>
                      <a:pPr/>
                      <a:t>[CELLRANGE]</a:t>
                    </a:fld>
                    <a:endParaRPr lang="en-US" baseline="0"/>
                  </a:p>
                  <a:p>
                    <a:fld id="{2CFD31DB-4A90-4B1D-B6AB-AB759D8F7C8E}"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3-D110-4C0D-BB7C-05E54CFAA093}"/>
                </c:ext>
              </c:extLst>
            </c:dLbl>
            <c:dLbl>
              <c:idx val="26"/>
              <c:tx>
                <c:rich>
                  <a:bodyPr/>
                  <a:lstStyle/>
                  <a:p>
                    <a:fld id="{9AEA9011-7B2D-4AD5-A189-87DBF0BB750C}" type="CELLRANGE">
                      <a:rPr lang="en-US"/>
                      <a:pPr/>
                      <a:t>[CELLRANGE]</a:t>
                    </a:fld>
                    <a:endParaRPr lang="en-US" baseline="0"/>
                  </a:p>
                  <a:p>
                    <a:fld id="{0A0FEB78-18D5-46A6-B30E-8108FC0E446F}"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4-D110-4C0D-BB7C-05E54CFAA093}"/>
                </c:ext>
              </c:extLst>
            </c:dLbl>
            <c:dLbl>
              <c:idx val="27"/>
              <c:tx>
                <c:rich>
                  <a:bodyPr/>
                  <a:lstStyle/>
                  <a:p>
                    <a:fld id="{AC1FF296-D2AF-4F3E-B79D-7D310AC2C94E}" type="CELLRANGE">
                      <a:rPr lang="en-US"/>
                      <a:pPr/>
                      <a:t>[CELLRANGE]</a:t>
                    </a:fld>
                    <a:endParaRPr lang="en-US" baseline="0"/>
                  </a:p>
                  <a:p>
                    <a:fld id="{8857E02C-4B3D-4181-920E-C61CE40719F4}"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5-D110-4C0D-BB7C-05E54CFAA093}"/>
                </c:ext>
              </c:extLst>
            </c:dLbl>
            <c:dLbl>
              <c:idx val="28"/>
              <c:tx>
                <c:rich>
                  <a:bodyPr/>
                  <a:lstStyle/>
                  <a:p>
                    <a:fld id="{0FA76C85-3BD1-4B42-98BE-1FD70015FC12}" type="CELLRANGE">
                      <a:rPr lang="en-US"/>
                      <a:pPr/>
                      <a:t>[CELLRANGE]</a:t>
                    </a:fld>
                    <a:endParaRPr lang="en-US" baseline="0"/>
                  </a:p>
                  <a:p>
                    <a:fld id="{CD53276B-157C-4038-AF72-8323EEA86505}"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6-D110-4C0D-BB7C-05E54CFAA093}"/>
                </c:ext>
              </c:extLst>
            </c:dLbl>
            <c:dLbl>
              <c:idx val="29"/>
              <c:tx>
                <c:rich>
                  <a:bodyPr/>
                  <a:lstStyle/>
                  <a:p>
                    <a:fld id="{48C16372-86E5-4097-9429-DD3DFE53E1AC}" type="CELLRANGE">
                      <a:rPr lang="en-US"/>
                      <a:pPr/>
                      <a:t>[CELLRANGE]</a:t>
                    </a:fld>
                    <a:endParaRPr lang="en-US" baseline="0"/>
                  </a:p>
                  <a:p>
                    <a:fld id="{FBF8DA1A-7BC6-4EA7-B21D-4172A02034E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7-D110-4C0D-BB7C-05E54CFAA093}"/>
                </c:ext>
              </c:extLst>
            </c:dLbl>
            <c:dLbl>
              <c:idx val="30"/>
              <c:tx>
                <c:rich>
                  <a:bodyPr/>
                  <a:lstStyle/>
                  <a:p>
                    <a:fld id="{3515235F-3276-4367-8A4C-A8C49DF23007}" type="CELLRANGE">
                      <a:rPr lang="en-US"/>
                      <a:pPr/>
                      <a:t>[CELLRANGE]</a:t>
                    </a:fld>
                    <a:endParaRPr lang="en-US" baseline="0"/>
                  </a:p>
                  <a:p>
                    <a:fld id="{1272AF27-1C06-45A3-BD7F-94B749B2B768}"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8-D110-4C0D-BB7C-05E54CFAA093}"/>
                </c:ext>
              </c:extLst>
            </c:dLbl>
            <c:dLbl>
              <c:idx val="31"/>
              <c:tx>
                <c:rich>
                  <a:bodyPr/>
                  <a:lstStyle/>
                  <a:p>
                    <a:fld id="{8522D6EF-CBEF-4538-9DE1-48A5AF732E4B}" type="CELLRANGE">
                      <a:rPr lang="en-US"/>
                      <a:pPr/>
                      <a:t>[CELLRANGE]</a:t>
                    </a:fld>
                    <a:endParaRPr lang="en-US" baseline="0"/>
                  </a:p>
                  <a:p>
                    <a:fld id="{BBAB784F-6B3E-4D20-830F-8F4B256DBFE9}"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9-D110-4C0D-BB7C-05E54CFAA093}"/>
                </c:ext>
              </c:extLst>
            </c:dLbl>
            <c:dLbl>
              <c:idx val="32"/>
              <c:tx>
                <c:rich>
                  <a:bodyPr/>
                  <a:lstStyle/>
                  <a:p>
                    <a:fld id="{2894DDF7-7E40-43F1-AE88-CAE85EE6A949}" type="CELLRANGE">
                      <a:rPr lang="en-US"/>
                      <a:pPr/>
                      <a:t>[CELLRANGE]</a:t>
                    </a:fld>
                    <a:endParaRPr lang="en-US" baseline="0"/>
                  </a:p>
                  <a:p>
                    <a:fld id="{77A2AD06-41CB-4C3D-BE89-2F1DB04F4397}"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A-D110-4C0D-BB7C-05E54CFAA093}"/>
                </c:ext>
              </c:extLst>
            </c:dLbl>
            <c:dLbl>
              <c:idx val="33"/>
              <c:tx>
                <c:rich>
                  <a:bodyPr/>
                  <a:lstStyle/>
                  <a:p>
                    <a:fld id="{2D10934F-9185-496D-85A8-698549698F63}" type="CELLRANGE">
                      <a:rPr lang="en-US"/>
                      <a:pPr/>
                      <a:t>[CELLRANGE]</a:t>
                    </a:fld>
                    <a:endParaRPr lang="en-US" baseline="0"/>
                  </a:p>
                  <a:p>
                    <a:fld id="{35ACB39E-4702-408D-869D-BB719C8543FF}"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B-D110-4C0D-BB7C-05E54CFAA093}"/>
                </c:ext>
              </c:extLst>
            </c:dLbl>
            <c:dLbl>
              <c:idx val="34"/>
              <c:tx>
                <c:rich>
                  <a:bodyPr/>
                  <a:lstStyle/>
                  <a:p>
                    <a:fld id="{FC13AE2E-A110-49ED-88A1-4169A988F367}" type="CELLRANGE">
                      <a:rPr lang="en-US"/>
                      <a:pPr/>
                      <a:t>[CELLRANGE]</a:t>
                    </a:fld>
                    <a:endParaRPr lang="en-US" baseline="0"/>
                  </a:p>
                  <a:p>
                    <a:fld id="{396CEF80-DFC7-4C4A-8EC8-ED13088E3AD9}"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C-D110-4C0D-BB7C-05E54CFAA093}"/>
                </c:ext>
              </c:extLst>
            </c:dLbl>
            <c:dLbl>
              <c:idx val="35"/>
              <c:tx>
                <c:rich>
                  <a:bodyPr/>
                  <a:lstStyle/>
                  <a:p>
                    <a:fld id="{043746A8-9299-4538-A9D6-15AB8542AFD9}" type="CELLRANGE">
                      <a:rPr lang="en-US"/>
                      <a:pPr/>
                      <a:t>[CELLRANGE]</a:t>
                    </a:fld>
                    <a:endParaRPr lang="en-US" baseline="0"/>
                  </a:p>
                  <a:p>
                    <a:fld id="{EA53DB22-28AB-4EFE-82AC-91802B79080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D-D110-4C0D-BB7C-05E54CFAA093}"/>
                </c:ext>
              </c:extLst>
            </c:dLbl>
            <c:dLbl>
              <c:idx val="36"/>
              <c:tx>
                <c:rich>
                  <a:bodyPr/>
                  <a:lstStyle/>
                  <a:p>
                    <a:fld id="{8AFE377B-72A5-46E8-97F0-42DD126328A8}" type="CELLRANGE">
                      <a:rPr lang="en-US"/>
                      <a:pPr/>
                      <a:t>[CELLRANGE]</a:t>
                    </a:fld>
                    <a:endParaRPr lang="en-US" baseline="0"/>
                  </a:p>
                  <a:p>
                    <a:fld id="{5C851786-3978-4879-8BD9-BC97FADCC2E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E-D110-4C0D-BB7C-05E54CFAA093}"/>
                </c:ext>
              </c:extLst>
            </c:dLbl>
            <c:dLbl>
              <c:idx val="37"/>
              <c:tx>
                <c:rich>
                  <a:bodyPr rot="0" spcFirstLastPara="1" vertOverflow="clip" horzOverflow="clip" vert="horz" wrap="square" lIns="36576" tIns="18288" rIns="36576" bIns="18288" anchor="ctr" anchorCtr="0">
                    <a:spAutoFit/>
                  </a:bodyPr>
                  <a:lstStyle/>
                  <a:p>
                    <a:pPr algn="ctr" rtl="0">
                      <a:defRPr lang="en-US" sz="500" b="0" i="0" u="none" strike="noStrike" kern="1200" baseline="0">
                        <a:solidFill>
                          <a:sysClr val="window" lastClr="FFFFFF"/>
                        </a:solidFill>
                        <a:latin typeface="+mn-lt"/>
                        <a:ea typeface="+mn-ea"/>
                        <a:cs typeface="+mn-cs"/>
                      </a:defRPr>
                    </a:pPr>
                    <a:endParaRPr lang="en-US" sz="500" b="0" i="0" u="none" strike="noStrike" kern="1200" baseline="0">
                      <a:solidFill>
                        <a:sysClr val="window" lastClr="FFFFFF"/>
                      </a:solidFill>
                      <a:latin typeface="+mn-lt"/>
                      <a:ea typeface="+mn-ea"/>
                      <a:cs typeface="+mn-cs"/>
                    </a:endParaRPr>
                  </a:p>
                </c:rich>
              </c:tx>
              <c:numFmt formatCode="m:ss" sourceLinked="0"/>
              <c:spPr>
                <a:solidFill>
                  <a:schemeClr val="accent2">
                    <a:alpha val="50000"/>
                  </a:schemeClr>
                </a:solidFill>
                <a:ln>
                  <a:noFill/>
                </a:ln>
                <a:effectLst/>
              </c:spPr>
              <c:txPr>
                <a:bodyPr rot="0" spcFirstLastPara="1" vertOverflow="clip" horzOverflow="clip" vert="horz" wrap="square" lIns="36576" tIns="18288" rIns="36576" bIns="18288" anchor="ctr" anchorCtr="0">
                  <a:spAutoFit/>
                </a:bodyPr>
                <a:lstStyle/>
                <a:p>
                  <a:pPr algn="ctr" rtl="0">
                    <a:defRPr lang="en-US" sz="500" b="0" i="0" u="none" strike="noStrike" kern="1200" baseline="0">
                      <a:solidFill>
                        <a:sysClr val="window" lastClr="FFFFFF"/>
                      </a:solidFill>
                      <a:latin typeface="+mn-lt"/>
                      <a:ea typeface="+mn-ea"/>
                      <a:cs typeface="+mn-cs"/>
                    </a:defRPr>
                  </a:pPr>
                  <a:endParaRPr lang="pt-BR"/>
                </a:p>
              </c:txPr>
              <c:dLblPos val="outEnd"/>
              <c:showLegendKey val="0"/>
              <c:showVal val="0"/>
              <c:showCatName val="0"/>
              <c:showSerName val="0"/>
              <c:showPercent val="0"/>
              <c:showBubbleSize val="0"/>
              <c:separator>; </c:separator>
              <c:extLst>
                <c:ext xmlns:c15="http://schemas.microsoft.com/office/drawing/2012/chart" uri="{CE6537A1-D6FC-4f65-9D91-7224C49458BB}">
                  <c15:spPr xmlns:c15="http://schemas.microsoft.com/office/drawing/2012/chart">
                    <a:prstGeom prst="star8">
                      <a:avLst/>
                    </a:prstGeom>
                    <a:noFill/>
                    <a:ln>
                      <a:noFill/>
                    </a:ln>
                  </c15:spPr>
                </c:ext>
                <c:ext xmlns:c16="http://schemas.microsoft.com/office/drawing/2014/chart" uri="{C3380CC4-5D6E-409C-BE32-E72D297353CC}">
                  <c16:uniqueId val="{0000004F-D110-4C0D-BB7C-05E54CFAA093}"/>
                </c:ext>
              </c:extLst>
            </c:dLbl>
            <c:dLbl>
              <c:idx val="38"/>
              <c:tx>
                <c:rich>
                  <a:bodyPr/>
                  <a:lstStyle/>
                  <a:p>
                    <a:endParaRPr lang="en-US"/>
                  </a:p>
                </c:rich>
              </c:tx>
              <c:dLblPos val="outEnd"/>
              <c:showLegendKey val="0"/>
              <c:showVal val="0"/>
              <c:showCatName val="0"/>
              <c:showSerName val="0"/>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50-D110-4C0D-BB7C-05E54CFAA093}"/>
                </c:ext>
              </c:extLst>
            </c:dLbl>
            <c:dLbl>
              <c:idx val="39"/>
              <c:tx>
                <c:rich>
                  <a:bodyPr/>
                  <a:lstStyle/>
                  <a:p>
                    <a:endParaRPr lang="en-US"/>
                  </a:p>
                </c:rich>
              </c:tx>
              <c:dLblPos val="outEnd"/>
              <c:showLegendKey val="0"/>
              <c:showVal val="0"/>
              <c:showCatName val="0"/>
              <c:showSerName val="0"/>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51-D110-4C0D-BB7C-05E54CFAA093}"/>
                </c:ext>
              </c:extLst>
            </c:dLbl>
            <c:dLbl>
              <c:idx val="40"/>
              <c:tx>
                <c:rich>
                  <a:bodyPr/>
                  <a:lstStyle/>
                  <a:p>
                    <a:endParaRPr lang="en-US"/>
                  </a:p>
                </c:rich>
              </c:tx>
              <c:dLblPos val="outEnd"/>
              <c:showLegendKey val="0"/>
              <c:showVal val="0"/>
              <c:showCatName val="0"/>
              <c:showSerName val="0"/>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52-D110-4C0D-BB7C-05E54CFAA093}"/>
                </c:ext>
              </c:extLst>
            </c:dLbl>
            <c:numFmt formatCode="m:ss" sourceLinked="0"/>
            <c:spPr>
              <a:solidFill>
                <a:schemeClr val="accent2">
                  <a:alpha val="50000"/>
                </a:schemeClr>
              </a:solidFill>
              <a:ln>
                <a:noFill/>
              </a:ln>
              <a:effectLst/>
            </c:spPr>
            <c:txPr>
              <a:bodyPr rot="0" spcFirstLastPara="1" vertOverflow="clip" horzOverflow="clip" vert="horz" wrap="square" lIns="36576" tIns="18288" rIns="36576" bIns="18288" anchor="ctr" anchorCtr="1">
                <a:spAutoFit/>
              </a:bodyPr>
              <a:lstStyle/>
              <a:p>
                <a:pPr>
                  <a:defRPr sz="500" b="0" i="0" u="none" strike="noStrike" kern="1200" baseline="0">
                    <a:solidFill>
                      <a:schemeClr val="lt1"/>
                    </a:solidFill>
                    <a:latin typeface="+mn-lt"/>
                    <a:ea typeface="+mn-ea"/>
                    <a:cs typeface="+mn-cs"/>
                  </a:defRPr>
                </a:pPr>
                <a:endParaRPr lang="pt-BR"/>
              </a:p>
            </c:txPr>
            <c:dLblPos val="outEnd"/>
            <c:showLegendKey val="0"/>
            <c:showVal val="0"/>
            <c:showCatName val="0"/>
            <c:showSerName val="0"/>
            <c:showPercent val="0"/>
            <c:showBubbleSize val="0"/>
            <c:separator>; </c:separator>
            <c:showLeaderLines val="0"/>
            <c:extLst>
              <c:ext xmlns:c15="http://schemas.microsoft.com/office/drawing/2012/chart" uri="{CE6537A1-D6FC-4f65-9D91-7224C49458BB}">
                <c15:spPr xmlns:c15="http://schemas.microsoft.com/office/drawing/2012/chart">
                  <a:prstGeom prst="star8">
                    <a:avLst/>
                  </a:prstGeom>
                  <a:noFill/>
                  <a:ln>
                    <a:noFill/>
                  </a:ln>
                </c15:spPr>
                <c15:showDataLabelsRange val="1"/>
                <c15:showLeaderLines val="0"/>
              </c:ext>
            </c:extLst>
          </c:dLbls>
          <c:val>
            <c:numRef>
              <c:f>'Verbal Setup'!$BQ$3:$BQ$43</c:f>
              <c:numCache>
                <c:formatCode>m:ss</c:formatCode>
                <c:ptCount val="41"/>
                <c:pt idx="0">
                  <c:v>-2E-14</c:v>
                </c:pt>
                <c:pt idx="1">
                  <c:v>-1.9097222222222222E-3</c:v>
                </c:pt>
                <c:pt idx="2">
                  <c:v>-2E-14</c:v>
                </c:pt>
                <c:pt idx="3">
                  <c:v>-2E-14</c:v>
                </c:pt>
                <c:pt idx="4">
                  <c:v>-2E-14</c:v>
                </c:pt>
                <c:pt idx="5">
                  <c:v>-2E-14</c:v>
                </c:pt>
                <c:pt idx="6">
                  <c:v>-1.1111111111111111E-3</c:v>
                </c:pt>
                <c:pt idx="7">
                  <c:v>-2E-14</c:v>
                </c:pt>
                <c:pt idx="8">
                  <c:v>-2E-14</c:v>
                </c:pt>
                <c:pt idx="9">
                  <c:v>-1.3773148148148147E-3</c:v>
                </c:pt>
                <c:pt idx="10">
                  <c:v>-2E-14</c:v>
                </c:pt>
                <c:pt idx="11">
                  <c:v>-2E-14</c:v>
                </c:pt>
                <c:pt idx="12">
                  <c:v>-2E-14</c:v>
                </c:pt>
                <c:pt idx="13">
                  <c:v>-2E-14</c:v>
                </c:pt>
                <c:pt idx="14">
                  <c:v>1.9097222222222222E-3</c:v>
                </c:pt>
                <c:pt idx="15">
                  <c:v>-2E-14</c:v>
                </c:pt>
                <c:pt idx="16">
                  <c:v>-2E-14</c:v>
                </c:pt>
                <c:pt idx="17">
                  <c:v>-2E-14</c:v>
                </c:pt>
                <c:pt idx="18">
                  <c:v>-2E-14</c:v>
                </c:pt>
                <c:pt idx="19">
                  <c:v>-2E-14</c:v>
                </c:pt>
                <c:pt idx="20">
                  <c:v>-2E-14</c:v>
                </c:pt>
                <c:pt idx="21">
                  <c:v>-2E-14</c:v>
                </c:pt>
                <c:pt idx="22">
                  <c:v>-8.6805555555555551E-4</c:v>
                </c:pt>
                <c:pt idx="23">
                  <c:v>1.724537037037037E-3</c:v>
                </c:pt>
                <c:pt idx="24">
                  <c:v>-1.2962962962962963E-3</c:v>
                </c:pt>
                <c:pt idx="25">
                  <c:v>-2E-14</c:v>
                </c:pt>
                <c:pt idx="26">
                  <c:v>-2E-14</c:v>
                </c:pt>
                <c:pt idx="27">
                  <c:v>-2E-14</c:v>
                </c:pt>
                <c:pt idx="28">
                  <c:v>-2E-14</c:v>
                </c:pt>
                <c:pt idx="29">
                  <c:v>-2E-14</c:v>
                </c:pt>
                <c:pt idx="30">
                  <c:v>-2E-14</c:v>
                </c:pt>
                <c:pt idx="31">
                  <c:v>-1.0300925925925926E-3</c:v>
                </c:pt>
                <c:pt idx="32">
                  <c:v>-2E-14</c:v>
                </c:pt>
                <c:pt idx="33">
                  <c:v>1.736111111111111E-3</c:v>
                </c:pt>
                <c:pt idx="34">
                  <c:v>-2E-14</c:v>
                </c:pt>
                <c:pt idx="35">
                  <c:v>-2E-14</c:v>
                </c:pt>
                <c:pt idx="36">
                  <c:v>7.9861111111111116E-4</c:v>
                </c:pt>
                <c:pt idx="37">
                  <c:v>-2E-14</c:v>
                </c:pt>
                <c:pt idx="38">
                  <c:v>4.0509259259259258E-4</c:v>
                </c:pt>
                <c:pt idx="39">
                  <c:v>-2E-14</c:v>
                </c:pt>
                <c:pt idx="40">
                  <c:v>-2E-14</c:v>
                </c:pt>
              </c:numCache>
            </c:numRef>
          </c:val>
          <c:extLst>
            <c:ext xmlns:c15="http://schemas.microsoft.com/office/drawing/2012/chart" uri="{02D57815-91ED-43cb-92C2-25804820EDAC}">
              <c15:datalabelsRange>
                <c15:f>'Quant Setup'!$AA$3:$AA$39</c15:f>
                <c15:dlblRangeCache>
                  <c:ptCount val="37"/>
                  <c:pt idx="0">
                    <c:v>600 - 700</c:v>
                  </c:pt>
                  <c:pt idx="1">
                    <c:v>700 - 800</c:v>
                  </c:pt>
                  <c:pt idx="2">
                    <c:v>500 - 600</c:v>
                  </c:pt>
                  <c:pt idx="3">
                    <c:v>600 - 700</c:v>
                  </c:pt>
                  <c:pt idx="4">
                    <c:v>600 - 700</c:v>
                  </c:pt>
                  <c:pt idx="5">
                    <c:v>500 - 600</c:v>
                  </c:pt>
                  <c:pt idx="6">
                    <c:v>700 - 800</c:v>
                  </c:pt>
                  <c:pt idx="7">
                    <c:v>600 - 700</c:v>
                  </c:pt>
                  <c:pt idx="8">
                    <c:v>500 - 600</c:v>
                  </c:pt>
                  <c:pt idx="9">
                    <c:v>500 - 600</c:v>
                  </c:pt>
                  <c:pt idx="10">
                    <c:v>500 - 600</c:v>
                  </c:pt>
                  <c:pt idx="11">
                    <c:v>500 - 600</c:v>
                  </c:pt>
                  <c:pt idx="12">
                    <c:v>600 - 700</c:v>
                  </c:pt>
                  <c:pt idx="13">
                    <c:v>500 - 600</c:v>
                  </c:pt>
                  <c:pt idx="14">
                    <c:v>500 - 600</c:v>
                  </c:pt>
                  <c:pt idx="15">
                    <c:v>600 - 700</c:v>
                  </c:pt>
                  <c:pt idx="16">
                    <c:v>500 - 600</c:v>
                  </c:pt>
                  <c:pt idx="17">
                    <c:v>500 - 600</c:v>
                  </c:pt>
                  <c:pt idx="18">
                    <c:v>500 - 600</c:v>
                  </c:pt>
                  <c:pt idx="19">
                    <c:v>600 - 700</c:v>
                  </c:pt>
                  <c:pt idx="20">
                    <c:v>500 - 600</c:v>
                  </c:pt>
                  <c:pt idx="21">
                    <c:v>600 - 700</c:v>
                  </c:pt>
                  <c:pt idx="22">
                    <c:v>500 - 600</c:v>
                  </c:pt>
                  <c:pt idx="23">
                    <c:v>700 - 800</c:v>
                  </c:pt>
                  <c:pt idx="24">
                    <c:v>600 - 700</c:v>
                  </c:pt>
                  <c:pt idx="25">
                    <c:v>500 - 600</c:v>
                  </c:pt>
                  <c:pt idx="26">
                    <c:v>500 - 600</c:v>
                  </c:pt>
                  <c:pt idx="27">
                    <c:v>500 - 600</c:v>
                  </c:pt>
                  <c:pt idx="28">
                    <c:v>500 - 600</c:v>
                  </c:pt>
                  <c:pt idx="29">
                    <c:v>600 - 700</c:v>
                  </c:pt>
                  <c:pt idx="30">
                    <c:v>500 - 600</c:v>
                  </c:pt>
                  <c:pt idx="31">
                    <c:v>600 - 700</c:v>
                  </c:pt>
                  <c:pt idx="32">
                    <c:v>500 - 600</c:v>
                  </c:pt>
                  <c:pt idx="33">
                    <c:v>500 - 600</c:v>
                  </c:pt>
                  <c:pt idx="34">
                    <c:v>600 - 700</c:v>
                  </c:pt>
                  <c:pt idx="35">
                    <c:v>500 - 600</c:v>
                  </c:pt>
                  <c:pt idx="36">
                    <c:v>600 - 700</c:v>
                  </c:pt>
                </c15:dlblRangeCache>
              </c15:datalabelsRange>
            </c:ext>
            <c:ext xmlns:c16="http://schemas.microsoft.com/office/drawing/2014/chart" uri="{C3380CC4-5D6E-409C-BE32-E72D297353CC}">
              <c16:uniqueId val="{00000053-D110-4C0D-BB7C-05E54CFAA093}"/>
            </c:ext>
          </c:extLst>
        </c:ser>
        <c:dLbls>
          <c:dLblPos val="outEnd"/>
          <c:showLegendKey val="0"/>
          <c:showVal val="1"/>
          <c:showCatName val="0"/>
          <c:showSerName val="0"/>
          <c:showPercent val="0"/>
          <c:showBubbleSize val="0"/>
        </c:dLbls>
        <c:gapWidth val="255"/>
        <c:axId val="299556536"/>
        <c:axId val="299556144"/>
      </c:barChart>
      <c:lineChart>
        <c:grouping val="standard"/>
        <c:varyColors val="0"/>
        <c:ser>
          <c:idx val="2"/>
          <c:order val="2"/>
          <c:tx>
            <c:strRef>
              <c:f>'Verbal Setup'!$BR$2</c:f>
              <c:strCache>
                <c:ptCount val="1"/>
                <c:pt idx="0">
                  <c:v>Too Fast</c:v>
                </c:pt>
              </c:strCache>
            </c:strRef>
          </c:tx>
          <c:spPr>
            <a:ln w="19050" cap="sq">
              <a:solidFill>
                <a:schemeClr val="accent4"/>
              </a:solidFill>
              <a:prstDash val="sysDot"/>
              <a:round/>
            </a:ln>
            <a:effectLst/>
          </c:spPr>
          <c:marker>
            <c:symbol val="none"/>
          </c:marker>
          <c:val>
            <c:numRef>
              <c:f>'Verbal Setup'!$BR$3:$BR$43</c:f>
              <c:numCache>
                <c:formatCode>m:ss</c:formatCode>
                <c:ptCount val="4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numCache>
            </c:numRef>
          </c:val>
          <c:smooth val="0"/>
          <c:extLst>
            <c:ext xmlns:c16="http://schemas.microsoft.com/office/drawing/2014/chart" uri="{C3380CC4-5D6E-409C-BE32-E72D297353CC}">
              <c16:uniqueId val="{00000054-D110-4C0D-BB7C-05E54CFAA093}"/>
            </c:ext>
          </c:extLst>
        </c:ser>
        <c:ser>
          <c:idx val="3"/>
          <c:order val="3"/>
          <c:tx>
            <c:strRef>
              <c:f>'Verbal Setup'!$BS$2</c:f>
              <c:strCache>
                <c:ptCount val="1"/>
                <c:pt idx="0">
                  <c:v>Perfect</c:v>
                </c:pt>
              </c:strCache>
            </c:strRef>
          </c:tx>
          <c:spPr>
            <a:ln w="9525" cap="rnd" cmpd="dbl">
              <a:solidFill>
                <a:srgbClr val="00B050"/>
              </a:solidFill>
              <a:prstDash val="sysDash"/>
              <a:round/>
            </a:ln>
            <a:effectLst/>
          </c:spPr>
          <c:marker>
            <c:symbol val="none"/>
          </c:marker>
          <c:dLbls>
            <c:dLbl>
              <c:idx val="40"/>
              <c:layout>
                <c:manualLayout>
                  <c:x val="-3.6399599532752382E-2"/>
                  <c:y val="-6.468158157162330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55-D110-4C0D-BB7C-05E54CFAA093}"/>
                </c:ext>
              </c:extLst>
            </c:dLbl>
            <c:spPr>
              <a:gradFill flip="none" rotWithShape="1">
                <a:gsLst>
                  <a:gs pos="0">
                    <a:srgbClr val="70AD47">
                      <a:lumMod val="67000"/>
                    </a:srgbClr>
                  </a:gs>
                  <a:gs pos="48000">
                    <a:srgbClr val="70AD47">
                      <a:lumMod val="97000"/>
                      <a:lumOff val="3000"/>
                    </a:srgbClr>
                  </a:gs>
                  <a:gs pos="100000">
                    <a:srgbClr val="70AD47">
                      <a:lumMod val="60000"/>
                      <a:lumOff val="40000"/>
                    </a:srgbClr>
                  </a:gs>
                </a:gsLst>
                <a:lin ang="16200000" scaled="1"/>
                <a:tileRect/>
              </a:gradFill>
              <a:ln>
                <a:noFill/>
              </a:ln>
              <a:effectLst/>
            </c:spPr>
            <c:txPr>
              <a:bodyPr rot="0" spcFirstLastPara="1" vertOverflow="clip" horzOverflow="clip" vert="horz" wrap="square" lIns="36576" tIns="18288" rIns="36576" bIns="18288" anchor="ctr" anchorCtr="1">
                <a:spAutoFit/>
              </a:bodyPr>
              <a:lstStyle/>
              <a:p>
                <a:pPr>
                  <a:defRPr sz="700" b="0" i="0" u="none" strike="noStrike" kern="1200" baseline="0">
                    <a:solidFill>
                      <a:schemeClr val="lt1"/>
                    </a:solidFill>
                    <a:latin typeface="+mn-lt"/>
                    <a:ea typeface="+mn-ea"/>
                    <a:cs typeface="+mn-cs"/>
                  </a:defRPr>
                </a:pPr>
                <a:endParaRPr lang="pt-BR"/>
              </a:p>
            </c:txPr>
            <c:showLegendKey val="0"/>
            <c:showVal val="0"/>
            <c:showCatName val="0"/>
            <c:showSerName val="0"/>
            <c:showPercent val="0"/>
            <c:showBubbleSize val="0"/>
            <c:extLst>
              <c:ext xmlns:c15="http://schemas.microsoft.com/office/drawing/2012/chart" uri="{CE6537A1-D6FC-4f65-9D91-7224C49458BB}">
                <c15:spPr xmlns:c15="http://schemas.microsoft.com/office/drawing/2012/chart">
                  <a:prstGeom prst="wedgeRectCallout">
                    <a:avLst/>
                  </a:prstGeom>
                  <a:noFill/>
                  <a:ln>
                    <a:noFill/>
                  </a:ln>
                </c15:spPr>
                <c15:showLeaderLines val="0"/>
              </c:ext>
            </c:extLst>
          </c:dLbls>
          <c:val>
            <c:numRef>
              <c:f>'Verbal Setup'!$BS$3:$BS$43</c:f>
              <c:numCache>
                <c:formatCode>m:ss</c:formatCode>
                <c:ptCount val="41"/>
                <c:pt idx="0">
                  <c:v>8.6805555555555551E-4</c:v>
                </c:pt>
                <c:pt idx="1">
                  <c:v>8.6805555555555551E-4</c:v>
                </c:pt>
                <c:pt idx="2">
                  <c:v>8.6805555555555551E-4</c:v>
                </c:pt>
                <c:pt idx="3">
                  <c:v>8.6805555555555551E-4</c:v>
                </c:pt>
                <c:pt idx="4">
                  <c:v>8.6805555555555551E-4</c:v>
                </c:pt>
                <c:pt idx="5">
                  <c:v>8.6805555555555551E-4</c:v>
                </c:pt>
                <c:pt idx="6">
                  <c:v>8.6805555555555551E-4</c:v>
                </c:pt>
                <c:pt idx="7">
                  <c:v>8.6805555555555551E-4</c:v>
                </c:pt>
                <c:pt idx="8">
                  <c:v>8.6805555555555551E-4</c:v>
                </c:pt>
                <c:pt idx="9">
                  <c:v>8.6805555555555551E-4</c:v>
                </c:pt>
                <c:pt idx="10">
                  <c:v>8.6805555555555551E-4</c:v>
                </c:pt>
                <c:pt idx="11">
                  <c:v>8.6805555555555551E-4</c:v>
                </c:pt>
                <c:pt idx="12">
                  <c:v>8.6805555555555551E-4</c:v>
                </c:pt>
                <c:pt idx="13">
                  <c:v>8.6805555555555551E-4</c:v>
                </c:pt>
                <c:pt idx="14">
                  <c:v>8.6805555555555551E-4</c:v>
                </c:pt>
                <c:pt idx="15">
                  <c:v>8.6805555555555551E-4</c:v>
                </c:pt>
                <c:pt idx="16">
                  <c:v>8.6805555555555551E-4</c:v>
                </c:pt>
                <c:pt idx="17">
                  <c:v>8.6805555555555551E-4</c:v>
                </c:pt>
                <c:pt idx="18">
                  <c:v>8.6805555555555551E-4</c:v>
                </c:pt>
                <c:pt idx="19">
                  <c:v>8.6805555555555551E-4</c:v>
                </c:pt>
                <c:pt idx="20">
                  <c:v>8.6805555555555551E-4</c:v>
                </c:pt>
                <c:pt idx="21">
                  <c:v>8.6805555555555551E-4</c:v>
                </c:pt>
                <c:pt idx="22">
                  <c:v>8.6805555555555551E-4</c:v>
                </c:pt>
                <c:pt idx="23">
                  <c:v>8.6805555555555551E-4</c:v>
                </c:pt>
                <c:pt idx="24">
                  <c:v>8.6805555555555551E-4</c:v>
                </c:pt>
                <c:pt idx="25">
                  <c:v>8.6805555555555551E-4</c:v>
                </c:pt>
                <c:pt idx="26">
                  <c:v>8.6805555555555551E-4</c:v>
                </c:pt>
                <c:pt idx="27">
                  <c:v>8.6805555555555551E-4</c:v>
                </c:pt>
                <c:pt idx="28">
                  <c:v>8.6805555555555551E-4</c:v>
                </c:pt>
                <c:pt idx="29">
                  <c:v>8.6805555555555551E-4</c:v>
                </c:pt>
                <c:pt idx="30">
                  <c:v>8.6805555555555551E-4</c:v>
                </c:pt>
                <c:pt idx="31">
                  <c:v>8.6805555555555551E-4</c:v>
                </c:pt>
                <c:pt idx="32">
                  <c:v>8.6805555555555551E-4</c:v>
                </c:pt>
                <c:pt idx="33">
                  <c:v>8.6805555555555551E-4</c:v>
                </c:pt>
                <c:pt idx="34">
                  <c:v>8.6805555555555551E-4</c:v>
                </c:pt>
                <c:pt idx="35">
                  <c:v>8.6805555555555551E-4</c:v>
                </c:pt>
                <c:pt idx="36">
                  <c:v>8.6805555555555551E-4</c:v>
                </c:pt>
                <c:pt idx="37">
                  <c:v>8.6805555555555551E-4</c:v>
                </c:pt>
                <c:pt idx="38">
                  <c:v>8.6805555555555551E-4</c:v>
                </c:pt>
                <c:pt idx="39">
                  <c:v>8.6805555555555551E-4</c:v>
                </c:pt>
                <c:pt idx="40">
                  <c:v>8.6805555555555551E-4</c:v>
                </c:pt>
              </c:numCache>
            </c:numRef>
          </c:val>
          <c:smooth val="0"/>
          <c:extLst>
            <c:ext xmlns:c16="http://schemas.microsoft.com/office/drawing/2014/chart" uri="{C3380CC4-5D6E-409C-BE32-E72D297353CC}">
              <c16:uniqueId val="{00000056-D110-4C0D-BB7C-05E54CFAA093}"/>
            </c:ext>
          </c:extLst>
        </c:ser>
        <c:ser>
          <c:idx val="4"/>
          <c:order val="4"/>
          <c:tx>
            <c:strRef>
              <c:f>'Verbal Setup'!$BT$2</c:f>
              <c:strCache>
                <c:ptCount val="1"/>
                <c:pt idx="0">
                  <c:v>Warning</c:v>
                </c:pt>
              </c:strCache>
            </c:strRef>
          </c:tx>
          <c:spPr>
            <a:ln w="12700" cap="rnd">
              <a:solidFill>
                <a:schemeClr val="accent2">
                  <a:lumMod val="60000"/>
                  <a:lumOff val="40000"/>
                </a:schemeClr>
              </a:solidFill>
              <a:prstDash val="sysDot"/>
              <a:round/>
            </a:ln>
            <a:effectLst>
              <a:outerShdw blurRad="50800" dist="38100" dir="2700000" algn="tl" rotWithShape="0">
                <a:prstClr val="black">
                  <a:alpha val="40000"/>
                </a:prstClr>
              </a:outerShdw>
            </a:effectLst>
          </c:spPr>
          <c:marker>
            <c:symbol val="none"/>
          </c:marker>
          <c:dLbls>
            <c:dLbl>
              <c:idx val="40"/>
              <c:tx>
                <c:rich>
                  <a:bodyPr rot="0" spcFirstLastPara="1" vertOverflow="clip" horzOverflow="clip" vert="horz" wrap="square" lIns="36576" tIns="18288" rIns="36576" bIns="18288" anchor="ctr" anchorCtr="1">
                    <a:spAutoFit/>
                  </a:bodyPr>
                  <a:lstStyle/>
                  <a:p>
                    <a:pPr>
                      <a:defRPr sz="900" b="0" i="0" u="none" strike="noStrike" kern="1200" baseline="0">
                        <a:solidFill>
                          <a:schemeClr val="lt1"/>
                        </a:solidFill>
                        <a:latin typeface="+mn-lt"/>
                        <a:ea typeface="+mn-ea"/>
                        <a:cs typeface="+mn-cs"/>
                      </a:defRPr>
                    </a:pPr>
                    <a:fld id="{AA89E727-384A-4EB9-8E76-1A1BA154B87B}" type="SERIESNAME">
                      <a:rPr lang="en-US" sz="700">
                        <a:solidFill>
                          <a:schemeClr val="lt1"/>
                        </a:solidFill>
                        <a:latin typeface="+mn-lt"/>
                        <a:ea typeface="+mn-ea"/>
                        <a:cs typeface="+mn-cs"/>
                      </a:rPr>
                      <a:pPr>
                        <a:defRPr>
                          <a:solidFill>
                            <a:schemeClr val="lt1"/>
                          </a:solidFill>
                        </a:defRPr>
                      </a:pPr>
                      <a:t>[NOME DA SÉRIE]</a:t>
                    </a:fld>
                    <a:endParaRPr lang="pt-BR"/>
                  </a:p>
                </c:rich>
              </c:tx>
              <c:spPr>
                <a:gradFill flip="none" rotWithShape="1">
                  <a:gsLst>
                    <a:gs pos="0">
                      <a:srgbClr val="ED7D31">
                        <a:lumMod val="67000"/>
                      </a:srgbClr>
                    </a:gs>
                    <a:gs pos="48000">
                      <a:srgbClr val="ED7D31">
                        <a:lumMod val="97000"/>
                        <a:lumOff val="3000"/>
                      </a:srgbClr>
                    </a:gs>
                    <a:gs pos="100000">
                      <a:srgbClr val="ED7D31">
                        <a:lumMod val="60000"/>
                        <a:lumOff val="40000"/>
                      </a:srgbClr>
                    </a:gs>
                  </a:gsLst>
                  <a:lin ang="16200000" scaled="1"/>
                  <a:tileRect/>
                </a:gradFill>
                <a:ln>
                  <a:noFill/>
                </a:ln>
                <a:effectLst/>
              </c:spPr>
              <c:txPr>
                <a:bodyPr rot="0" spcFirstLastPara="1" vertOverflow="clip" horzOverflow="clip" vert="horz" wrap="square" lIns="36576" tIns="18288" rIns="36576" bIns="18288" anchor="ctr" anchorCtr="1">
                  <a:spAutoFit/>
                </a:bodyPr>
                <a:lstStyle/>
                <a:p>
                  <a:pPr>
                    <a:defRPr sz="900" b="0" i="0" u="none" strike="noStrike" kern="1200" baseline="0">
                      <a:solidFill>
                        <a:schemeClr val="lt1"/>
                      </a:solidFill>
                      <a:latin typeface="+mn-lt"/>
                      <a:ea typeface="+mn-ea"/>
                      <a:cs typeface="+mn-cs"/>
                    </a:defRPr>
                  </a:pPr>
                  <a:endParaRPr lang="pt-BR"/>
                </a:p>
              </c:txPr>
              <c:dLblPos val="t"/>
              <c:showLegendKey val="0"/>
              <c:showVal val="0"/>
              <c:showCatName val="0"/>
              <c:showSerName val="1"/>
              <c:showPercent val="0"/>
              <c:showBubbleSize val="0"/>
              <c:extLst>
                <c:ext xmlns:c15="http://schemas.microsoft.com/office/drawing/2012/chart" uri="{CE6537A1-D6FC-4f65-9D91-7224C49458BB}">
                  <c15:spPr xmlns:c15="http://schemas.microsoft.com/office/drawing/2012/chart">
                    <a:prstGeom prst="wedgeRectCallout">
                      <a:avLst/>
                    </a:prstGeom>
                    <a:noFill/>
                    <a:ln>
                      <a:noFill/>
                    </a:ln>
                  </c15:spPr>
                  <c15:dlblFieldTable/>
                  <c15:showDataLabelsRange val="0"/>
                </c:ext>
                <c:ext xmlns:c16="http://schemas.microsoft.com/office/drawing/2014/chart" uri="{C3380CC4-5D6E-409C-BE32-E72D297353CC}">
                  <c16:uniqueId val="{00000057-D110-4C0D-BB7C-05E54CFAA093}"/>
                </c:ext>
              </c:extLst>
            </c:dLbl>
            <c:spPr>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pt-BR"/>
              </a:p>
            </c:txPr>
            <c:showLegendKey val="0"/>
            <c:showVal val="0"/>
            <c:showCatName val="0"/>
            <c:showSerName val="0"/>
            <c:showPercent val="0"/>
            <c:showBubbleSize val="0"/>
            <c:extLst>
              <c:ext xmlns:c15="http://schemas.microsoft.com/office/drawing/2012/chart" uri="{CE6537A1-D6FC-4f65-9D91-7224C49458BB}">
                <c15:showLeaderLines val="0"/>
              </c:ext>
            </c:extLst>
          </c:dLbls>
          <c:val>
            <c:numRef>
              <c:f>'Verbal Setup'!$BT$3:$BT$43</c:f>
              <c:numCache>
                <c:formatCode>m:ss</c:formatCode>
                <c:ptCount val="41"/>
                <c:pt idx="0">
                  <c:v>1.736111111111111E-3</c:v>
                </c:pt>
                <c:pt idx="1">
                  <c:v>1.736111111111111E-3</c:v>
                </c:pt>
                <c:pt idx="2">
                  <c:v>1.736111111111111E-3</c:v>
                </c:pt>
                <c:pt idx="3">
                  <c:v>1.736111111111111E-3</c:v>
                </c:pt>
                <c:pt idx="4">
                  <c:v>1.736111111111111E-3</c:v>
                </c:pt>
                <c:pt idx="5">
                  <c:v>1.736111111111111E-3</c:v>
                </c:pt>
                <c:pt idx="6">
                  <c:v>1.736111111111111E-3</c:v>
                </c:pt>
                <c:pt idx="7">
                  <c:v>1.736111111111111E-3</c:v>
                </c:pt>
                <c:pt idx="8">
                  <c:v>1.736111111111111E-3</c:v>
                </c:pt>
                <c:pt idx="9">
                  <c:v>1.736111111111111E-3</c:v>
                </c:pt>
                <c:pt idx="10">
                  <c:v>1.736111111111111E-3</c:v>
                </c:pt>
                <c:pt idx="11">
                  <c:v>1.736111111111111E-3</c:v>
                </c:pt>
                <c:pt idx="12">
                  <c:v>1.736111111111111E-3</c:v>
                </c:pt>
                <c:pt idx="13">
                  <c:v>1.736111111111111E-3</c:v>
                </c:pt>
                <c:pt idx="14">
                  <c:v>1.736111111111111E-3</c:v>
                </c:pt>
                <c:pt idx="15">
                  <c:v>1.736111111111111E-3</c:v>
                </c:pt>
                <c:pt idx="16">
                  <c:v>1.736111111111111E-3</c:v>
                </c:pt>
                <c:pt idx="17">
                  <c:v>1.736111111111111E-3</c:v>
                </c:pt>
                <c:pt idx="18">
                  <c:v>1.736111111111111E-3</c:v>
                </c:pt>
                <c:pt idx="19">
                  <c:v>1.736111111111111E-3</c:v>
                </c:pt>
                <c:pt idx="20">
                  <c:v>1.736111111111111E-3</c:v>
                </c:pt>
                <c:pt idx="21">
                  <c:v>1.736111111111111E-3</c:v>
                </c:pt>
                <c:pt idx="22">
                  <c:v>1.736111111111111E-3</c:v>
                </c:pt>
                <c:pt idx="23">
                  <c:v>1.736111111111111E-3</c:v>
                </c:pt>
                <c:pt idx="24">
                  <c:v>1.736111111111111E-3</c:v>
                </c:pt>
                <c:pt idx="25">
                  <c:v>1.736111111111111E-3</c:v>
                </c:pt>
                <c:pt idx="26">
                  <c:v>1.736111111111111E-3</c:v>
                </c:pt>
                <c:pt idx="27">
                  <c:v>1.736111111111111E-3</c:v>
                </c:pt>
                <c:pt idx="28">
                  <c:v>1.736111111111111E-3</c:v>
                </c:pt>
                <c:pt idx="29">
                  <c:v>1.736111111111111E-3</c:v>
                </c:pt>
                <c:pt idx="30">
                  <c:v>1.736111111111111E-3</c:v>
                </c:pt>
                <c:pt idx="31">
                  <c:v>1.736111111111111E-3</c:v>
                </c:pt>
                <c:pt idx="32">
                  <c:v>1.736111111111111E-3</c:v>
                </c:pt>
                <c:pt idx="33">
                  <c:v>1.736111111111111E-3</c:v>
                </c:pt>
                <c:pt idx="34">
                  <c:v>1.736111111111111E-3</c:v>
                </c:pt>
                <c:pt idx="35">
                  <c:v>1.736111111111111E-3</c:v>
                </c:pt>
                <c:pt idx="36">
                  <c:v>1.736111111111111E-3</c:v>
                </c:pt>
                <c:pt idx="37">
                  <c:v>1.736111111111111E-3</c:v>
                </c:pt>
                <c:pt idx="38">
                  <c:v>1.736111111111111E-3</c:v>
                </c:pt>
                <c:pt idx="39">
                  <c:v>1.736111111111111E-3</c:v>
                </c:pt>
                <c:pt idx="40">
                  <c:v>1.736111111111111E-3</c:v>
                </c:pt>
              </c:numCache>
            </c:numRef>
          </c:val>
          <c:smooth val="0"/>
          <c:extLst>
            <c:ext xmlns:c16="http://schemas.microsoft.com/office/drawing/2014/chart" uri="{C3380CC4-5D6E-409C-BE32-E72D297353CC}">
              <c16:uniqueId val="{00000058-D110-4C0D-BB7C-05E54CFAA093}"/>
            </c:ext>
          </c:extLst>
        </c:ser>
        <c:ser>
          <c:idx val="5"/>
          <c:order val="5"/>
          <c:tx>
            <c:strRef>
              <c:f>'Verbal Setup'!$BU$2</c:f>
              <c:strCache>
                <c:ptCount val="1"/>
                <c:pt idx="0">
                  <c:v>Too Slow</c:v>
                </c:pt>
              </c:strCache>
            </c:strRef>
          </c:tx>
          <c:spPr>
            <a:ln w="15875" cap="rnd">
              <a:solidFill>
                <a:srgbClr val="C00000"/>
              </a:solidFill>
              <a:prstDash val="sysDot"/>
              <a:round/>
            </a:ln>
            <a:effectLst>
              <a:outerShdw blurRad="50800" dist="50800" dir="5400000" algn="ctr" rotWithShape="0">
                <a:srgbClr val="000000">
                  <a:alpha val="95000"/>
                </a:srgbClr>
              </a:outerShdw>
            </a:effectLst>
          </c:spPr>
          <c:marker>
            <c:symbol val="none"/>
          </c:marker>
          <c:dLbls>
            <c:dLbl>
              <c:idx val="20"/>
              <c:spPr>
                <a:gradFill flip="none" rotWithShape="1">
                  <a:gsLst>
                    <a:gs pos="0">
                      <a:srgbClr val="CC0000">
                        <a:shade val="30000"/>
                        <a:satMod val="115000"/>
                      </a:srgbClr>
                    </a:gs>
                    <a:gs pos="50000">
                      <a:srgbClr val="CC0000">
                        <a:shade val="67500"/>
                        <a:satMod val="115000"/>
                      </a:srgbClr>
                    </a:gs>
                    <a:gs pos="100000">
                      <a:srgbClr val="CC0000">
                        <a:shade val="100000"/>
                        <a:satMod val="115000"/>
                      </a:srgbClr>
                    </a:gs>
                  </a:gsLst>
                  <a:lin ang="2700000" scaled="1"/>
                  <a:tileRect/>
                </a:gradFill>
                <a:ln>
                  <a:noFill/>
                </a:ln>
                <a:effectLst/>
              </c:spPr>
              <c:txPr>
                <a:bodyPr rot="0" spcFirstLastPara="1" vertOverflow="clip" horzOverflow="clip" vert="horz" wrap="square" lIns="36576" tIns="18288" rIns="36576" bIns="18288" anchor="ctr" anchorCtr="1">
                  <a:spAutoFit/>
                </a:bodyPr>
                <a:lstStyle/>
                <a:p>
                  <a:pPr>
                    <a:defRPr sz="700" b="0" i="0" u="none" strike="noStrike" kern="1200" baseline="0">
                      <a:solidFill>
                        <a:schemeClr val="lt1"/>
                      </a:solidFill>
                      <a:latin typeface="+mn-lt"/>
                      <a:ea typeface="+mn-ea"/>
                      <a:cs typeface="+mn-cs"/>
                    </a:defRPr>
                  </a:pPr>
                  <a:endParaRPr lang="pt-BR"/>
                </a:p>
              </c:txPr>
              <c:dLblPos val="t"/>
              <c:showLegendKey val="0"/>
              <c:showVal val="0"/>
              <c:showCatName val="0"/>
              <c:showSerName val="0"/>
              <c:showPercent val="0"/>
              <c:showBubbleSize val="0"/>
              <c:extLst>
                <c:ext xmlns:c15="http://schemas.microsoft.com/office/drawing/2012/chart" uri="{CE6537A1-D6FC-4f65-9D91-7224C49458BB}">
                  <c15:spPr xmlns:c15="http://schemas.microsoft.com/office/drawing/2012/chart">
                    <a:prstGeom prst="plaque">
                      <a:avLst/>
                    </a:prstGeom>
                    <a:noFill/>
                    <a:ln>
                      <a:noFill/>
                    </a:ln>
                  </c15:spPr>
                </c:ext>
                <c:ext xmlns:c16="http://schemas.microsoft.com/office/drawing/2014/chart" uri="{C3380CC4-5D6E-409C-BE32-E72D297353CC}">
                  <c16:uniqueId val="{00000059-D110-4C0D-BB7C-05E54CFAA093}"/>
                </c:ext>
              </c:extLst>
            </c:dLbl>
            <c:dLbl>
              <c:idx val="40"/>
              <c:spPr>
                <a:gradFill flip="none" rotWithShape="1">
                  <a:gsLst>
                    <a:gs pos="0">
                      <a:srgbClr val="CC0000">
                        <a:shade val="30000"/>
                        <a:satMod val="115000"/>
                      </a:srgbClr>
                    </a:gs>
                    <a:gs pos="50000">
                      <a:srgbClr val="CC0000">
                        <a:shade val="67500"/>
                        <a:satMod val="115000"/>
                      </a:srgbClr>
                    </a:gs>
                    <a:gs pos="100000">
                      <a:srgbClr val="CC0000">
                        <a:shade val="100000"/>
                        <a:satMod val="115000"/>
                      </a:srgbClr>
                    </a:gs>
                  </a:gsLst>
                  <a:lin ang="2700000" scaled="1"/>
                  <a:tileRect/>
                </a:gradFill>
                <a:ln>
                  <a:noFill/>
                </a:ln>
                <a:effectLst/>
              </c:spPr>
              <c:txPr>
                <a:bodyPr rot="0" spcFirstLastPara="1" vertOverflow="clip" horzOverflow="clip" vert="horz" wrap="square" lIns="36576" tIns="18288" rIns="36576" bIns="18288" anchor="ctr" anchorCtr="1">
                  <a:spAutoFit/>
                </a:bodyPr>
                <a:lstStyle/>
                <a:p>
                  <a:pPr>
                    <a:defRPr sz="700" b="0" i="0" u="none" strike="noStrike" kern="1200" baseline="0">
                      <a:solidFill>
                        <a:schemeClr val="lt1"/>
                      </a:solidFill>
                      <a:latin typeface="+mn-lt"/>
                      <a:ea typeface="+mn-ea"/>
                      <a:cs typeface="+mn-cs"/>
                    </a:defRPr>
                  </a:pPr>
                  <a:endParaRPr lang="pt-BR"/>
                </a:p>
              </c:txPr>
              <c:dLblPos val="t"/>
              <c:showLegendKey val="0"/>
              <c:showVal val="0"/>
              <c:showCatName val="0"/>
              <c:showSerName val="1"/>
              <c:showPercent val="0"/>
              <c:showBubbleSize val="0"/>
              <c:extLst>
                <c:ext xmlns:c15="http://schemas.microsoft.com/office/drawing/2012/chart" uri="{CE6537A1-D6FC-4f65-9D91-7224C49458BB}">
                  <c15:spPr xmlns:c15="http://schemas.microsoft.com/office/drawing/2012/chart">
                    <a:prstGeom prst="wedgeRectCallout">
                      <a:avLst/>
                    </a:prstGeom>
                    <a:noFill/>
                    <a:ln>
                      <a:noFill/>
                    </a:ln>
                  </c15:spPr>
                </c:ext>
                <c:ext xmlns:c16="http://schemas.microsoft.com/office/drawing/2014/chart" uri="{C3380CC4-5D6E-409C-BE32-E72D297353CC}">
                  <c16:uniqueId val="{0000005A-D110-4C0D-BB7C-05E54CFAA093}"/>
                </c:ext>
              </c:extLst>
            </c:dLbl>
            <c:spPr>
              <a:gradFill flip="none" rotWithShape="1">
                <a:gsLst>
                  <a:gs pos="0">
                    <a:srgbClr val="CC0000">
                      <a:shade val="30000"/>
                      <a:satMod val="115000"/>
                    </a:srgbClr>
                  </a:gs>
                  <a:gs pos="50000">
                    <a:srgbClr val="CC0000">
                      <a:shade val="67500"/>
                      <a:satMod val="115000"/>
                    </a:srgbClr>
                  </a:gs>
                  <a:gs pos="100000">
                    <a:srgbClr val="CC0000">
                      <a:shade val="100000"/>
                      <a:satMod val="115000"/>
                    </a:srgbClr>
                  </a:gs>
                </a:gsLst>
                <a:lin ang="2700000" scaled="1"/>
                <a:tileRect/>
              </a:gradFill>
              <a:ln>
                <a:noFill/>
              </a:ln>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solidFill>
                    <a:latin typeface="+mn-lt"/>
                    <a:ea typeface="+mn-ea"/>
                    <a:cs typeface="+mn-cs"/>
                  </a:defRPr>
                </a:pPr>
                <a:endParaRPr lang="pt-BR"/>
              </a:p>
            </c:txPr>
            <c:dLblPos val="t"/>
            <c:showLegendKey val="0"/>
            <c:showVal val="0"/>
            <c:showCatName val="0"/>
            <c:showSerName val="0"/>
            <c:showPercent val="0"/>
            <c:showBubbleSize val="0"/>
            <c:extLst>
              <c:ext xmlns:c15="http://schemas.microsoft.com/office/drawing/2012/chart" uri="{CE6537A1-D6FC-4f65-9D91-7224C49458BB}">
                <c15:spPr xmlns:c15="http://schemas.microsoft.com/office/drawing/2012/chart">
                  <a:prstGeom prst="plaque">
                    <a:avLst/>
                  </a:prstGeom>
                  <a:noFill/>
                  <a:ln>
                    <a:noFill/>
                  </a:ln>
                </c15:spPr>
                <c15:showLeaderLines val="0"/>
              </c:ext>
            </c:extLst>
          </c:dLbls>
          <c:val>
            <c:numRef>
              <c:f>'Verbal Setup'!$BU$3:$BU$43</c:f>
              <c:numCache>
                <c:formatCode>m:ss</c:formatCode>
                <c:ptCount val="41"/>
                <c:pt idx="0">
                  <c:v>2.0833333333333333E-3</c:v>
                </c:pt>
                <c:pt idx="1">
                  <c:v>2.0833333333333333E-3</c:v>
                </c:pt>
                <c:pt idx="2">
                  <c:v>2.0833333333333333E-3</c:v>
                </c:pt>
                <c:pt idx="3">
                  <c:v>2.0833333333333333E-3</c:v>
                </c:pt>
                <c:pt idx="4">
                  <c:v>2.0833333333333333E-3</c:v>
                </c:pt>
                <c:pt idx="5">
                  <c:v>2.0833333333333333E-3</c:v>
                </c:pt>
                <c:pt idx="6">
                  <c:v>2.0833333333333333E-3</c:v>
                </c:pt>
                <c:pt idx="7">
                  <c:v>2.0833333333333333E-3</c:v>
                </c:pt>
                <c:pt idx="8">
                  <c:v>2.0833333333333333E-3</c:v>
                </c:pt>
                <c:pt idx="9">
                  <c:v>2.0833333333333333E-3</c:v>
                </c:pt>
                <c:pt idx="10">
                  <c:v>2.0833333333333333E-3</c:v>
                </c:pt>
                <c:pt idx="11">
                  <c:v>2.0833333333333333E-3</c:v>
                </c:pt>
                <c:pt idx="12">
                  <c:v>2.0833333333333333E-3</c:v>
                </c:pt>
                <c:pt idx="13">
                  <c:v>2.0833333333333333E-3</c:v>
                </c:pt>
                <c:pt idx="14">
                  <c:v>2.0833333333333333E-3</c:v>
                </c:pt>
                <c:pt idx="15">
                  <c:v>2.0833333333333333E-3</c:v>
                </c:pt>
                <c:pt idx="16">
                  <c:v>2.0833333333333333E-3</c:v>
                </c:pt>
                <c:pt idx="17">
                  <c:v>2.0833333333333333E-3</c:v>
                </c:pt>
                <c:pt idx="18">
                  <c:v>2.0833333333333333E-3</c:v>
                </c:pt>
                <c:pt idx="19">
                  <c:v>2.0833333333333333E-3</c:v>
                </c:pt>
                <c:pt idx="20">
                  <c:v>2.0833333333333333E-3</c:v>
                </c:pt>
                <c:pt idx="21">
                  <c:v>2.0833333333333333E-3</c:v>
                </c:pt>
                <c:pt idx="22">
                  <c:v>2.0833333333333333E-3</c:v>
                </c:pt>
                <c:pt idx="23">
                  <c:v>2.0833333333333333E-3</c:v>
                </c:pt>
                <c:pt idx="24">
                  <c:v>2.0833333333333333E-3</c:v>
                </c:pt>
                <c:pt idx="25">
                  <c:v>2.0833333333333333E-3</c:v>
                </c:pt>
                <c:pt idx="26">
                  <c:v>2.0833333333333333E-3</c:v>
                </c:pt>
                <c:pt idx="27">
                  <c:v>2.0833333333333333E-3</c:v>
                </c:pt>
                <c:pt idx="28">
                  <c:v>2.0833333333333333E-3</c:v>
                </c:pt>
                <c:pt idx="29">
                  <c:v>2.0833333333333333E-3</c:v>
                </c:pt>
                <c:pt idx="30">
                  <c:v>2.0833333333333333E-3</c:v>
                </c:pt>
                <c:pt idx="31">
                  <c:v>2.0833333333333333E-3</c:v>
                </c:pt>
                <c:pt idx="32">
                  <c:v>2.0833333333333333E-3</c:v>
                </c:pt>
                <c:pt idx="33">
                  <c:v>2.0833333333333333E-3</c:v>
                </c:pt>
                <c:pt idx="34">
                  <c:v>2.0833333333333333E-3</c:v>
                </c:pt>
                <c:pt idx="35">
                  <c:v>2.0833333333333333E-3</c:v>
                </c:pt>
                <c:pt idx="36">
                  <c:v>2.0833333333333333E-3</c:v>
                </c:pt>
                <c:pt idx="37">
                  <c:v>2.0833333333333333E-3</c:v>
                </c:pt>
                <c:pt idx="38">
                  <c:v>2.0833333333333333E-3</c:v>
                </c:pt>
                <c:pt idx="39">
                  <c:v>2.0833333333333333E-3</c:v>
                </c:pt>
                <c:pt idx="40">
                  <c:v>2.0833333333333333E-3</c:v>
                </c:pt>
              </c:numCache>
            </c:numRef>
          </c:val>
          <c:smooth val="0"/>
          <c:extLst>
            <c:ext xmlns:c16="http://schemas.microsoft.com/office/drawing/2014/chart" uri="{C3380CC4-5D6E-409C-BE32-E72D297353CC}">
              <c16:uniqueId val="{0000005B-D110-4C0D-BB7C-05E54CFAA093}"/>
            </c:ext>
          </c:extLst>
        </c:ser>
        <c:dLbls>
          <c:showLegendKey val="0"/>
          <c:showVal val="0"/>
          <c:showCatName val="0"/>
          <c:showSerName val="0"/>
          <c:showPercent val="0"/>
          <c:showBubbleSize val="0"/>
        </c:dLbls>
        <c:marker val="1"/>
        <c:smooth val="0"/>
        <c:axId val="299555360"/>
        <c:axId val="299554968"/>
      </c:lineChart>
      <c:catAx>
        <c:axId val="299556536"/>
        <c:scaling>
          <c:orientation val="minMax"/>
        </c:scaling>
        <c:delete val="1"/>
        <c:axPos val="b"/>
        <c:numFmt formatCode="General" sourceLinked="1"/>
        <c:majorTickMark val="out"/>
        <c:minorTickMark val="none"/>
        <c:tickLblPos val="low"/>
        <c:crossAx val="299556144"/>
        <c:crossesAt val="0"/>
        <c:auto val="0"/>
        <c:lblAlgn val="ctr"/>
        <c:lblOffset val="100"/>
        <c:noMultiLvlLbl val="0"/>
      </c:catAx>
      <c:valAx>
        <c:axId val="299556144"/>
        <c:scaling>
          <c:orientation val="minMax"/>
        </c:scaling>
        <c:delete val="1"/>
        <c:axPos val="r"/>
        <c:numFmt formatCode="m:ss" sourceLinked="1"/>
        <c:majorTickMark val="none"/>
        <c:minorTickMark val="none"/>
        <c:tickLblPos val="nextTo"/>
        <c:crossAx val="299556536"/>
        <c:crosses val="max"/>
        <c:crossBetween val="between"/>
      </c:valAx>
      <c:valAx>
        <c:axId val="299554968"/>
        <c:scaling>
          <c:orientation val="minMax"/>
          <c:min val="0"/>
        </c:scaling>
        <c:delete val="0"/>
        <c:axPos val="l"/>
        <c:numFmt formatCode="m:ss" sourceLinked="1"/>
        <c:majorTickMark val="none"/>
        <c:minorTickMark val="none"/>
        <c:tickLblPos val="high"/>
        <c:spPr>
          <a:noFill/>
          <a:ln>
            <a:noFill/>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pt-BR"/>
          </a:p>
        </c:txPr>
        <c:crossAx val="299555360"/>
        <c:crosses val="autoZero"/>
        <c:crossBetween val="midCat"/>
      </c:valAx>
      <c:catAx>
        <c:axId val="299555360"/>
        <c:scaling>
          <c:orientation val="minMax"/>
        </c:scaling>
        <c:delete val="0"/>
        <c:axPos val="b"/>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700" b="0" i="0" u="none" strike="noStrike" kern="1200" cap="none" spc="0" normalizeH="0" baseline="0">
                <a:solidFill>
                  <a:schemeClr val="tx1">
                    <a:lumMod val="65000"/>
                    <a:lumOff val="35000"/>
                  </a:schemeClr>
                </a:solidFill>
                <a:latin typeface="+mn-lt"/>
                <a:ea typeface="+mn-ea"/>
                <a:cs typeface="+mn-cs"/>
              </a:defRPr>
            </a:pPr>
            <a:endParaRPr lang="pt-BR"/>
          </a:p>
        </c:txPr>
        <c:crossAx val="299554968"/>
        <c:crosses val="autoZero"/>
        <c:auto val="1"/>
        <c:lblAlgn val="ctr"/>
        <c:lblOffset val="100"/>
        <c:tickLblSkip val="3"/>
        <c:tickMarkSkip val="3"/>
        <c:noMultiLvlLbl val="0"/>
      </c:catAx>
      <c:spPr>
        <a:noFill/>
        <a:ln>
          <a:noFill/>
        </a:ln>
        <a:effectLst/>
      </c:spPr>
    </c:plotArea>
    <c:plotVisOnly val="1"/>
    <c:dispBlanksAs val="gap"/>
    <c:showDLblsOverMax val="0"/>
  </c:chart>
  <c:spPr>
    <a:solidFill>
      <a:schemeClr val="bg1"/>
    </a:solidFill>
    <a:ln w="57150" cap="flat" cmpd="sng" algn="ctr">
      <a:solidFill>
        <a:schemeClr val="tx1">
          <a:lumMod val="15000"/>
          <a:lumOff val="85000"/>
        </a:schemeClr>
      </a:solidFill>
      <a:round/>
    </a:ln>
    <a:effectLst/>
  </c:spPr>
  <c:txPr>
    <a:bodyPr/>
    <a:lstStyle/>
    <a:p>
      <a:pPr>
        <a:defRPr/>
      </a:pPr>
      <a:endParaRPr lang="pt-BR"/>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'Verbal Setup'!$CH$2</c:f>
              <c:strCache>
                <c:ptCount val="1"/>
                <c:pt idx="0">
                  <c:v>Right</c:v>
                </c:pt>
              </c:strCache>
            </c:strRef>
          </c:tx>
          <c:spPr>
            <a:noFill/>
            <a:ln>
              <a:noFill/>
            </a:ln>
            <a:effectLst/>
          </c:spPr>
          <c:invertIfNegative val="0"/>
          <c:dLbls>
            <c:dLbl>
              <c:idx val="0"/>
              <c:tx>
                <c:rich>
                  <a:bodyPr/>
                  <a:lstStyle/>
                  <a:p>
                    <a:fld id="{A0EEBE8C-7517-4FAB-AB64-461CAE7DEBB4}" type="CELLRANGE">
                      <a:rPr lang="en-US"/>
                      <a:pPr/>
                      <a:t>[CELLRANGE]</a:t>
                    </a:fld>
                    <a:endParaRPr lang="en-US" baseline="0"/>
                  </a:p>
                  <a:p>
                    <a:fld id="{EC69ACEC-FFB5-439D-9362-419870203469}"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0-2F56-4ADA-A970-42D57BE72899}"/>
                </c:ext>
              </c:extLst>
            </c:dLbl>
            <c:dLbl>
              <c:idx val="1"/>
              <c:tx>
                <c:rich>
                  <a:bodyPr/>
                  <a:lstStyle/>
                  <a:p>
                    <a:fld id="{3B5058E6-E033-4B1E-8338-9F61B5021DC5}" type="CELLRANGE">
                      <a:rPr lang="en-US"/>
                      <a:pPr/>
                      <a:t>[CELLRANGE]</a:t>
                    </a:fld>
                    <a:endParaRPr lang="en-US" baseline="0"/>
                  </a:p>
                  <a:p>
                    <a:fld id="{E241F17E-6CEF-4F55-9EBE-CCAEFB503A45}"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1-2F56-4ADA-A970-42D57BE72899}"/>
                </c:ext>
              </c:extLst>
            </c:dLbl>
            <c:dLbl>
              <c:idx val="2"/>
              <c:tx>
                <c:rich>
                  <a:bodyPr/>
                  <a:lstStyle/>
                  <a:p>
                    <a:fld id="{5AEC0258-8D64-471B-B8A7-3726884180BE}" type="CELLRANGE">
                      <a:rPr lang="en-US"/>
                      <a:pPr/>
                      <a:t>[CELLRANGE]</a:t>
                    </a:fld>
                    <a:endParaRPr lang="en-US" baseline="0"/>
                  </a:p>
                  <a:p>
                    <a:fld id="{B01BDE4D-0548-41F6-928F-4F4730F264A8}"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2-2F56-4ADA-A970-42D57BE72899}"/>
                </c:ext>
              </c:extLst>
            </c:dLbl>
            <c:dLbl>
              <c:idx val="3"/>
              <c:tx>
                <c:rich>
                  <a:bodyPr/>
                  <a:lstStyle/>
                  <a:p>
                    <a:fld id="{D354D966-9D9D-4F2D-BE9D-9ADA60B0DAC1}" type="CELLRANGE">
                      <a:rPr lang="en-US"/>
                      <a:pPr/>
                      <a:t>[CELLRANGE]</a:t>
                    </a:fld>
                    <a:endParaRPr lang="en-US" baseline="0"/>
                  </a:p>
                  <a:p>
                    <a:fld id="{3AA95EF9-896C-4D15-A2DC-74B18B48FC7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3-2F56-4ADA-A970-42D57BE72899}"/>
                </c:ext>
              </c:extLst>
            </c:dLbl>
            <c:dLbl>
              <c:idx val="4"/>
              <c:tx>
                <c:rich>
                  <a:bodyPr/>
                  <a:lstStyle/>
                  <a:p>
                    <a:fld id="{75F0C1DC-BC38-4CDA-A682-3D17B1111F46}" type="CELLRANGE">
                      <a:rPr lang="en-US"/>
                      <a:pPr/>
                      <a:t>[CELLRANGE]</a:t>
                    </a:fld>
                    <a:endParaRPr lang="en-US" baseline="0"/>
                  </a:p>
                  <a:p>
                    <a:fld id="{5B3B1F4D-F802-4401-BD60-B8CFD49F081E}"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4-2F56-4ADA-A970-42D57BE72899}"/>
                </c:ext>
              </c:extLst>
            </c:dLbl>
            <c:dLbl>
              <c:idx val="5"/>
              <c:tx>
                <c:rich>
                  <a:bodyPr/>
                  <a:lstStyle/>
                  <a:p>
                    <a:fld id="{8AFA220C-3BBC-431B-B874-AF9337C750C9}" type="CELLRANGE">
                      <a:rPr lang="en-US"/>
                      <a:pPr/>
                      <a:t>[CELLRANGE]</a:t>
                    </a:fld>
                    <a:endParaRPr lang="en-US" baseline="0"/>
                  </a:p>
                  <a:p>
                    <a:fld id="{09ECAAF1-7425-4C0D-A785-0059434435D3}"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5-2F56-4ADA-A970-42D57BE72899}"/>
                </c:ext>
              </c:extLst>
            </c:dLbl>
            <c:dLbl>
              <c:idx val="6"/>
              <c:tx>
                <c:rich>
                  <a:bodyPr/>
                  <a:lstStyle/>
                  <a:p>
                    <a:fld id="{026CB3DF-E595-4C0B-A6A9-0747CBAA0B25}" type="CELLRANGE">
                      <a:rPr lang="en-US"/>
                      <a:pPr/>
                      <a:t>[CELLRANGE]</a:t>
                    </a:fld>
                    <a:endParaRPr lang="en-US" baseline="0"/>
                  </a:p>
                  <a:p>
                    <a:fld id="{79999EC0-E32F-488D-BB04-DF688A37A0CB}"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6-2F56-4ADA-A970-42D57BE72899}"/>
                </c:ext>
              </c:extLst>
            </c:dLbl>
            <c:dLbl>
              <c:idx val="7"/>
              <c:tx>
                <c:rich>
                  <a:bodyPr/>
                  <a:lstStyle/>
                  <a:p>
                    <a:fld id="{97F135E9-A1DD-4A10-A29D-DCE6FFB2BBE1}" type="CELLRANGE">
                      <a:rPr lang="en-US"/>
                      <a:pPr/>
                      <a:t>[CELLRANGE]</a:t>
                    </a:fld>
                    <a:endParaRPr lang="en-US" baseline="0"/>
                  </a:p>
                  <a:p>
                    <a:fld id="{4CD302F5-5716-4D66-8312-999F05A26F24}"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7-2F56-4ADA-A970-42D57BE72899}"/>
                </c:ext>
              </c:extLst>
            </c:dLbl>
            <c:dLbl>
              <c:idx val="8"/>
              <c:tx>
                <c:rich>
                  <a:bodyPr/>
                  <a:lstStyle/>
                  <a:p>
                    <a:fld id="{236B9A08-B237-4CED-881B-EC090122FB9A}" type="CELLRANGE">
                      <a:rPr lang="en-US"/>
                      <a:pPr/>
                      <a:t>[CELLRANGE]</a:t>
                    </a:fld>
                    <a:endParaRPr lang="en-US" baseline="0"/>
                  </a:p>
                  <a:p>
                    <a:fld id="{6E30978C-EFCA-493C-9902-1C5081592B19}"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8-2F56-4ADA-A970-42D57BE72899}"/>
                </c:ext>
              </c:extLst>
            </c:dLbl>
            <c:dLbl>
              <c:idx val="9"/>
              <c:tx>
                <c:rich>
                  <a:bodyPr/>
                  <a:lstStyle/>
                  <a:p>
                    <a:fld id="{17A1D2B8-8E76-448A-ACCC-0D4070F8DFE9}" type="CELLRANGE">
                      <a:rPr lang="en-US"/>
                      <a:pPr/>
                      <a:t>[CELLRANGE]</a:t>
                    </a:fld>
                    <a:endParaRPr lang="en-US" baseline="0"/>
                  </a:p>
                  <a:p>
                    <a:fld id="{0E0EAF1C-E0E1-4175-9AB8-26E09A625C9C}"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9-2F56-4ADA-A970-42D57BE72899}"/>
                </c:ext>
              </c:extLst>
            </c:dLbl>
            <c:dLbl>
              <c:idx val="10"/>
              <c:tx>
                <c:rich>
                  <a:bodyPr/>
                  <a:lstStyle/>
                  <a:p>
                    <a:fld id="{0F85EFE9-B8E0-4116-B8E8-E8EAC229EC35}" type="CELLRANGE">
                      <a:rPr lang="en-US"/>
                      <a:pPr/>
                      <a:t>[CELLRANGE]</a:t>
                    </a:fld>
                    <a:endParaRPr lang="en-US" baseline="0"/>
                  </a:p>
                  <a:p>
                    <a:fld id="{099C201C-166C-41CC-933B-A09742C3766D}"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A-2F56-4ADA-A970-42D57BE72899}"/>
                </c:ext>
              </c:extLst>
            </c:dLbl>
            <c:dLbl>
              <c:idx val="11"/>
              <c:tx>
                <c:rich>
                  <a:bodyPr/>
                  <a:lstStyle/>
                  <a:p>
                    <a:fld id="{853E9CBE-B2CA-4050-B36E-CB4954677B12}" type="CELLRANGE">
                      <a:rPr lang="en-US"/>
                      <a:pPr/>
                      <a:t>[CELLRANGE]</a:t>
                    </a:fld>
                    <a:endParaRPr lang="en-US" baseline="0"/>
                  </a:p>
                  <a:p>
                    <a:fld id="{DF2F0818-71F6-4850-A9BB-0A90818DD527}"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B-2F56-4ADA-A970-42D57BE72899}"/>
                </c:ext>
              </c:extLst>
            </c:dLbl>
            <c:dLbl>
              <c:idx val="12"/>
              <c:tx>
                <c:rich>
                  <a:bodyPr/>
                  <a:lstStyle/>
                  <a:p>
                    <a:fld id="{F7C76F32-77A3-4AE7-B692-13ED3EE1A33F}" type="CELLRANGE">
                      <a:rPr lang="en-US"/>
                      <a:pPr/>
                      <a:t>[CELLRANGE]</a:t>
                    </a:fld>
                    <a:endParaRPr lang="en-US" baseline="0"/>
                  </a:p>
                  <a:p>
                    <a:fld id="{5F48D5E7-57AA-44E9-9C23-B7094EBB530D}"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C-2F56-4ADA-A970-42D57BE72899}"/>
                </c:ext>
              </c:extLst>
            </c:dLbl>
            <c:dLbl>
              <c:idx val="13"/>
              <c:tx>
                <c:rich>
                  <a:bodyPr/>
                  <a:lstStyle/>
                  <a:p>
                    <a:fld id="{1539EAC3-0E7F-49E4-9864-17FD9F5BBD6F}" type="CELLRANGE">
                      <a:rPr lang="en-US"/>
                      <a:pPr/>
                      <a:t>[CELLRANGE]</a:t>
                    </a:fld>
                    <a:endParaRPr lang="en-US" baseline="0"/>
                  </a:p>
                  <a:p>
                    <a:fld id="{ADFBC134-78FA-4B9A-B24F-E52648B6B7A1}"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D-2F56-4ADA-A970-42D57BE72899}"/>
                </c:ext>
              </c:extLst>
            </c:dLbl>
            <c:dLbl>
              <c:idx val="14"/>
              <c:tx>
                <c:rich>
                  <a:bodyPr/>
                  <a:lstStyle/>
                  <a:p>
                    <a:fld id="{6EF63FA2-7B3E-4B91-BD40-5FB8A0D5759B}" type="CELLRANGE">
                      <a:rPr lang="en-US"/>
                      <a:pPr/>
                      <a:t>[CELLRANGE]</a:t>
                    </a:fld>
                    <a:endParaRPr lang="en-US" baseline="0"/>
                  </a:p>
                  <a:p>
                    <a:fld id="{8619215E-0CA6-4354-BED2-151DF98C0CE8}"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E-2F56-4ADA-A970-42D57BE72899}"/>
                </c:ext>
              </c:extLst>
            </c:dLbl>
            <c:dLbl>
              <c:idx val="15"/>
              <c:tx>
                <c:rich>
                  <a:bodyPr/>
                  <a:lstStyle/>
                  <a:p>
                    <a:fld id="{17938CFA-20D3-426F-9342-6CD8B8F127F5}" type="CELLRANGE">
                      <a:rPr lang="en-US"/>
                      <a:pPr/>
                      <a:t>[CELLRANGE]</a:t>
                    </a:fld>
                    <a:endParaRPr lang="en-US" baseline="0"/>
                  </a:p>
                  <a:p>
                    <a:fld id="{78E657BC-C06A-4E4E-B7FB-4D96F5A32E1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F-2F56-4ADA-A970-42D57BE72899}"/>
                </c:ext>
              </c:extLst>
            </c:dLbl>
            <c:dLbl>
              <c:idx val="16"/>
              <c:tx>
                <c:rich>
                  <a:bodyPr/>
                  <a:lstStyle/>
                  <a:p>
                    <a:fld id="{8736FD4F-68A0-44C4-91F0-D270B7C53369}" type="CELLRANGE">
                      <a:rPr lang="en-US"/>
                      <a:pPr/>
                      <a:t>[CELLRANGE]</a:t>
                    </a:fld>
                    <a:endParaRPr lang="en-US" baseline="0"/>
                  </a:p>
                  <a:p>
                    <a:fld id="{060E6D60-1EA8-4CD6-BFEE-67471E9CB031}"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0-2F56-4ADA-A970-42D57BE72899}"/>
                </c:ext>
              </c:extLst>
            </c:dLbl>
            <c:dLbl>
              <c:idx val="17"/>
              <c:tx>
                <c:rich>
                  <a:bodyPr/>
                  <a:lstStyle/>
                  <a:p>
                    <a:fld id="{5A786203-B952-46FE-9596-90F3724B8414}" type="CELLRANGE">
                      <a:rPr lang="en-US"/>
                      <a:pPr/>
                      <a:t>[CELLRANGE]</a:t>
                    </a:fld>
                    <a:endParaRPr lang="en-US" baseline="0"/>
                  </a:p>
                  <a:p>
                    <a:fld id="{18AAB525-EA98-4D49-9A2D-C0814CFA7D8E}"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1-2F56-4ADA-A970-42D57BE72899}"/>
                </c:ext>
              </c:extLst>
            </c:dLbl>
            <c:dLbl>
              <c:idx val="18"/>
              <c:tx>
                <c:rich>
                  <a:bodyPr/>
                  <a:lstStyle/>
                  <a:p>
                    <a:fld id="{A401DBB4-49AB-44B6-B12F-8AB06A3DF300}" type="CELLRANGE">
                      <a:rPr lang="en-US"/>
                      <a:pPr/>
                      <a:t>[CELLRANGE]</a:t>
                    </a:fld>
                    <a:endParaRPr lang="en-US" baseline="0"/>
                  </a:p>
                  <a:p>
                    <a:fld id="{9E7D7833-FDD2-49E6-88DE-F97D9265D1C1}"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2-2F56-4ADA-A970-42D57BE72899}"/>
                </c:ext>
              </c:extLst>
            </c:dLbl>
            <c:dLbl>
              <c:idx val="19"/>
              <c:tx>
                <c:rich>
                  <a:bodyPr/>
                  <a:lstStyle/>
                  <a:p>
                    <a:fld id="{F6493B22-F4C5-4152-97C2-2105A9DE4392}" type="CELLRANGE">
                      <a:rPr lang="en-US"/>
                      <a:pPr/>
                      <a:t>[CELLRANGE]</a:t>
                    </a:fld>
                    <a:endParaRPr lang="en-US" baseline="0"/>
                  </a:p>
                  <a:p>
                    <a:fld id="{2E0B6430-6998-40DE-BBB5-105AA7944E9F}"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3-2F56-4ADA-A970-42D57BE72899}"/>
                </c:ext>
              </c:extLst>
            </c:dLbl>
            <c:dLbl>
              <c:idx val="20"/>
              <c:tx>
                <c:rich>
                  <a:bodyPr/>
                  <a:lstStyle/>
                  <a:p>
                    <a:fld id="{E4E574A4-764B-41D4-BEA4-6FD4B33578B6}" type="CELLRANGE">
                      <a:rPr lang="en-US"/>
                      <a:pPr/>
                      <a:t>[CELLRANGE]</a:t>
                    </a:fld>
                    <a:endParaRPr lang="en-US" baseline="0"/>
                  </a:p>
                  <a:p>
                    <a:fld id="{5CA78401-5480-411B-8EC1-18233E26BC3F}"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4-2F56-4ADA-A970-42D57BE72899}"/>
                </c:ext>
              </c:extLst>
            </c:dLbl>
            <c:dLbl>
              <c:idx val="21"/>
              <c:tx>
                <c:rich>
                  <a:bodyPr/>
                  <a:lstStyle/>
                  <a:p>
                    <a:fld id="{45885060-C092-4F0E-BE0A-CDEEA6FF41D3}" type="CELLRANGE">
                      <a:rPr lang="en-US"/>
                      <a:pPr/>
                      <a:t>[CELLRANGE]</a:t>
                    </a:fld>
                    <a:endParaRPr lang="en-US" baseline="0"/>
                  </a:p>
                  <a:p>
                    <a:fld id="{908453D3-B90A-4C13-A302-01E410E45634}"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5-2F56-4ADA-A970-42D57BE72899}"/>
                </c:ext>
              </c:extLst>
            </c:dLbl>
            <c:dLbl>
              <c:idx val="22"/>
              <c:tx>
                <c:rich>
                  <a:bodyPr/>
                  <a:lstStyle/>
                  <a:p>
                    <a:fld id="{892E609C-8F5E-489C-AC45-85B2AD325EEA}" type="CELLRANGE">
                      <a:rPr lang="en-US"/>
                      <a:pPr/>
                      <a:t>[CELLRANGE]</a:t>
                    </a:fld>
                    <a:endParaRPr lang="en-US" baseline="0"/>
                  </a:p>
                  <a:p>
                    <a:fld id="{A41051BC-7B02-4898-B004-6ABE3FD1BACE}"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6-2F56-4ADA-A970-42D57BE72899}"/>
                </c:ext>
              </c:extLst>
            </c:dLbl>
            <c:dLbl>
              <c:idx val="23"/>
              <c:tx>
                <c:rich>
                  <a:bodyPr/>
                  <a:lstStyle/>
                  <a:p>
                    <a:fld id="{7D2739BB-151A-420C-936C-F69563D45745}" type="CELLRANGE">
                      <a:rPr lang="en-US"/>
                      <a:pPr/>
                      <a:t>[CELLRANGE]</a:t>
                    </a:fld>
                    <a:endParaRPr lang="en-US" baseline="0"/>
                  </a:p>
                  <a:p>
                    <a:fld id="{C944D406-C7B4-4F9E-8516-C6B5E1BFC879}"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7-2F56-4ADA-A970-42D57BE72899}"/>
                </c:ext>
              </c:extLst>
            </c:dLbl>
            <c:dLbl>
              <c:idx val="24"/>
              <c:tx>
                <c:rich>
                  <a:bodyPr/>
                  <a:lstStyle/>
                  <a:p>
                    <a:fld id="{B51B5AE6-CB3C-4416-B80B-D7A6540B02A9}" type="CELLRANGE">
                      <a:rPr lang="en-US"/>
                      <a:pPr/>
                      <a:t>[CELLRANGE]</a:t>
                    </a:fld>
                    <a:endParaRPr lang="en-US" baseline="0"/>
                  </a:p>
                  <a:p>
                    <a:fld id="{13F9CE70-6058-48F1-B71C-6386F72EF2A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8-2F56-4ADA-A970-42D57BE72899}"/>
                </c:ext>
              </c:extLst>
            </c:dLbl>
            <c:dLbl>
              <c:idx val="25"/>
              <c:tx>
                <c:rich>
                  <a:bodyPr/>
                  <a:lstStyle/>
                  <a:p>
                    <a:fld id="{A61E4A57-71FE-4F98-97C4-D4AC191FDC07}" type="CELLRANGE">
                      <a:rPr lang="en-US"/>
                      <a:pPr/>
                      <a:t>[CELLRANGE]</a:t>
                    </a:fld>
                    <a:endParaRPr lang="en-US" baseline="0"/>
                  </a:p>
                  <a:p>
                    <a:fld id="{0B231EB5-79B5-41BC-BFC2-BDA2D2A35309}"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9-2F56-4ADA-A970-42D57BE72899}"/>
                </c:ext>
              </c:extLst>
            </c:dLbl>
            <c:dLbl>
              <c:idx val="26"/>
              <c:tx>
                <c:rich>
                  <a:bodyPr/>
                  <a:lstStyle/>
                  <a:p>
                    <a:fld id="{E589710C-E32B-4DC5-8117-EFA6DFEF039D}" type="CELLRANGE">
                      <a:rPr lang="en-US"/>
                      <a:pPr/>
                      <a:t>[CELLRANGE]</a:t>
                    </a:fld>
                    <a:endParaRPr lang="en-US" baseline="0"/>
                  </a:p>
                  <a:p>
                    <a:fld id="{C6AC43C9-864F-46E6-8DF0-EA2A11E91DD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A-2F56-4ADA-A970-42D57BE72899}"/>
                </c:ext>
              </c:extLst>
            </c:dLbl>
            <c:dLbl>
              <c:idx val="27"/>
              <c:tx>
                <c:rich>
                  <a:bodyPr/>
                  <a:lstStyle/>
                  <a:p>
                    <a:fld id="{BE7A7A61-FA24-4031-A708-13F65F661FDF}" type="CELLRANGE">
                      <a:rPr lang="en-US"/>
                      <a:pPr/>
                      <a:t>[CELLRANGE]</a:t>
                    </a:fld>
                    <a:endParaRPr lang="en-US" baseline="0"/>
                  </a:p>
                  <a:p>
                    <a:fld id="{3ADE1C3D-46D3-4000-A504-5FB0222E3771}"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B-2F56-4ADA-A970-42D57BE72899}"/>
                </c:ext>
              </c:extLst>
            </c:dLbl>
            <c:dLbl>
              <c:idx val="28"/>
              <c:tx>
                <c:rich>
                  <a:bodyPr/>
                  <a:lstStyle/>
                  <a:p>
                    <a:fld id="{71500931-6520-4F27-A142-868A011D23AB}" type="CELLRANGE">
                      <a:rPr lang="en-US"/>
                      <a:pPr/>
                      <a:t>[CELLRANGE]</a:t>
                    </a:fld>
                    <a:endParaRPr lang="en-US" baseline="0"/>
                  </a:p>
                  <a:p>
                    <a:fld id="{263EA67E-9200-4A32-9866-8DF1C334453F}"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C-2F56-4ADA-A970-42D57BE72899}"/>
                </c:ext>
              </c:extLst>
            </c:dLbl>
            <c:dLbl>
              <c:idx val="29"/>
              <c:tx>
                <c:rich>
                  <a:bodyPr/>
                  <a:lstStyle/>
                  <a:p>
                    <a:fld id="{2121C8EE-593F-4F12-8219-4450A5A89170}" type="CELLRANGE">
                      <a:rPr lang="en-US"/>
                      <a:pPr/>
                      <a:t>[CELLRANGE]</a:t>
                    </a:fld>
                    <a:endParaRPr lang="en-US" baseline="0"/>
                  </a:p>
                  <a:p>
                    <a:fld id="{42023D53-614F-4C1D-950D-BFA278565B57}"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D-2F56-4ADA-A970-42D57BE72899}"/>
                </c:ext>
              </c:extLst>
            </c:dLbl>
            <c:dLbl>
              <c:idx val="30"/>
              <c:tx>
                <c:rich>
                  <a:bodyPr/>
                  <a:lstStyle/>
                  <a:p>
                    <a:fld id="{E4129C1E-6EFE-498D-88F0-872D02C8316F}" type="CELLRANGE">
                      <a:rPr lang="en-US"/>
                      <a:pPr/>
                      <a:t>[CELLRANGE]</a:t>
                    </a:fld>
                    <a:endParaRPr lang="en-US" baseline="0"/>
                  </a:p>
                  <a:p>
                    <a:fld id="{CA15C3E0-35ED-4A19-866D-0BD93B9E7A8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E-2F56-4ADA-A970-42D57BE72899}"/>
                </c:ext>
              </c:extLst>
            </c:dLbl>
            <c:dLbl>
              <c:idx val="31"/>
              <c:tx>
                <c:rich>
                  <a:bodyPr/>
                  <a:lstStyle/>
                  <a:p>
                    <a:fld id="{89E1B812-06F2-4D92-A920-B40A97CC71D1}" type="CELLRANGE">
                      <a:rPr lang="en-US"/>
                      <a:pPr/>
                      <a:t>[CELLRANGE]</a:t>
                    </a:fld>
                    <a:endParaRPr lang="en-US" baseline="0"/>
                  </a:p>
                  <a:p>
                    <a:fld id="{9222F148-50B8-4DC1-80B8-C7BEA708AC9C}"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F-2F56-4ADA-A970-42D57BE72899}"/>
                </c:ext>
              </c:extLst>
            </c:dLbl>
            <c:dLbl>
              <c:idx val="32"/>
              <c:tx>
                <c:rich>
                  <a:bodyPr/>
                  <a:lstStyle/>
                  <a:p>
                    <a:fld id="{48D7571A-A656-4562-8885-AD465E983E95}" type="CELLRANGE">
                      <a:rPr lang="en-US"/>
                      <a:pPr/>
                      <a:t>[CELLRANGE]</a:t>
                    </a:fld>
                    <a:endParaRPr lang="en-US" baseline="0"/>
                  </a:p>
                  <a:p>
                    <a:fld id="{78C1A02D-7E0E-4300-994C-315C2BA45B84}"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0-2F56-4ADA-A970-42D57BE72899}"/>
                </c:ext>
              </c:extLst>
            </c:dLbl>
            <c:dLbl>
              <c:idx val="33"/>
              <c:tx>
                <c:rich>
                  <a:bodyPr/>
                  <a:lstStyle/>
                  <a:p>
                    <a:fld id="{86C0E330-74AC-4971-937F-811E578D5483}" type="CELLRANGE">
                      <a:rPr lang="en-US"/>
                      <a:pPr/>
                      <a:t>[CELLRANGE]</a:t>
                    </a:fld>
                    <a:endParaRPr lang="en-US" baseline="0"/>
                  </a:p>
                  <a:p>
                    <a:fld id="{95785693-DF89-4FE3-A42F-158D2D24043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1-2F56-4ADA-A970-42D57BE72899}"/>
                </c:ext>
              </c:extLst>
            </c:dLbl>
            <c:dLbl>
              <c:idx val="34"/>
              <c:tx>
                <c:rich>
                  <a:bodyPr/>
                  <a:lstStyle/>
                  <a:p>
                    <a:fld id="{B9D902CA-A54A-490E-874E-8456E573B483}" type="CELLRANGE">
                      <a:rPr lang="en-US"/>
                      <a:pPr/>
                      <a:t>[CELLRANGE]</a:t>
                    </a:fld>
                    <a:endParaRPr lang="en-US" baseline="0"/>
                  </a:p>
                  <a:p>
                    <a:fld id="{4BA67624-A61F-465B-A41A-429BF892CF68}"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2-2F56-4ADA-A970-42D57BE72899}"/>
                </c:ext>
              </c:extLst>
            </c:dLbl>
            <c:dLbl>
              <c:idx val="35"/>
              <c:tx>
                <c:rich>
                  <a:bodyPr/>
                  <a:lstStyle/>
                  <a:p>
                    <a:fld id="{CBF3D309-C2A1-4750-87B7-7B26F34901A9}" type="CELLRANGE">
                      <a:rPr lang="en-US"/>
                      <a:pPr/>
                      <a:t>[CELLRANGE]</a:t>
                    </a:fld>
                    <a:endParaRPr lang="en-US" baseline="0"/>
                  </a:p>
                  <a:p>
                    <a:fld id="{436C64A3-2562-4B6F-92F4-7C67B56D80F2}"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3-2F56-4ADA-A970-42D57BE72899}"/>
                </c:ext>
              </c:extLst>
            </c:dLbl>
            <c:dLbl>
              <c:idx val="36"/>
              <c:tx>
                <c:rich>
                  <a:bodyPr/>
                  <a:lstStyle/>
                  <a:p>
                    <a:fld id="{B2B9ED6E-F1F9-4D17-944A-470F4B3041DD}" type="CELLRANGE">
                      <a:rPr lang="en-US"/>
                      <a:pPr/>
                      <a:t>[CELLRANGE]</a:t>
                    </a:fld>
                    <a:endParaRPr lang="en-US" baseline="0"/>
                  </a:p>
                  <a:p>
                    <a:fld id="{CAC882CE-EB1C-4E82-8783-E3378583D71C}"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4-2F56-4ADA-A970-42D57BE72899}"/>
                </c:ext>
              </c:extLst>
            </c:dLbl>
            <c:dLbl>
              <c:idx val="37"/>
              <c:tx>
                <c:rich>
                  <a:bodyPr/>
                  <a:lstStyle/>
                  <a:p>
                    <a:endParaRPr lang="en-US"/>
                  </a:p>
                </c:rich>
              </c:tx>
              <c:dLblPos val="outEnd"/>
              <c:showLegendKey val="0"/>
              <c:showVal val="0"/>
              <c:showCatName val="0"/>
              <c:showSerName val="0"/>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25-2F56-4ADA-A970-42D57BE72899}"/>
                </c:ext>
              </c:extLst>
            </c:dLbl>
            <c:dLbl>
              <c:idx val="38"/>
              <c:tx>
                <c:rich>
                  <a:bodyPr/>
                  <a:lstStyle/>
                  <a:p>
                    <a:endParaRPr lang="en-US"/>
                  </a:p>
                </c:rich>
              </c:tx>
              <c:dLblPos val="outEnd"/>
              <c:showLegendKey val="0"/>
              <c:showVal val="0"/>
              <c:showCatName val="0"/>
              <c:showSerName val="0"/>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26-2F56-4ADA-A970-42D57BE72899}"/>
                </c:ext>
              </c:extLst>
            </c:dLbl>
            <c:dLbl>
              <c:idx val="39"/>
              <c:tx>
                <c:rich>
                  <a:bodyPr/>
                  <a:lstStyle/>
                  <a:p>
                    <a:endParaRPr lang="en-US"/>
                  </a:p>
                </c:rich>
              </c:tx>
              <c:dLblPos val="outEnd"/>
              <c:showLegendKey val="0"/>
              <c:showVal val="0"/>
              <c:showCatName val="0"/>
              <c:showSerName val="0"/>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27-2F56-4ADA-A970-42D57BE72899}"/>
                </c:ext>
              </c:extLst>
            </c:dLbl>
            <c:dLbl>
              <c:idx val="40"/>
              <c:tx>
                <c:rich>
                  <a:bodyPr/>
                  <a:lstStyle/>
                  <a:p>
                    <a:endParaRPr lang="en-US"/>
                  </a:p>
                </c:rich>
              </c:tx>
              <c:dLblPos val="outEnd"/>
              <c:showLegendKey val="0"/>
              <c:showVal val="0"/>
              <c:showCatName val="0"/>
              <c:showSerName val="0"/>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28-2F56-4ADA-A970-42D57BE72899}"/>
                </c:ext>
              </c:extLst>
            </c:dLbl>
            <c:spPr>
              <a:solidFill>
                <a:schemeClr val="accent5">
                  <a:alpha val="50000"/>
                </a:schemeClr>
              </a:solidFill>
              <a:ln>
                <a:solidFill>
                  <a:schemeClr val="tx1"/>
                </a:solidFill>
                <a:prstDash val="sysDash"/>
              </a:ln>
              <a:effectLst>
                <a:outerShdw blurRad="50800" dist="38100" dir="18900000" algn="bl" rotWithShape="0">
                  <a:prstClr val="black">
                    <a:alpha val="40000"/>
                  </a:prstClr>
                </a:outerShdw>
              </a:effectLst>
            </c:spPr>
            <c:txPr>
              <a:bodyPr rot="0" spcFirstLastPara="1" vertOverflow="ellipsis" vert="horz" wrap="square" lIns="38100" tIns="19050" rIns="38100" bIns="19050" anchor="ctr" anchorCtr="1">
                <a:spAutoFit/>
              </a:bodyPr>
              <a:lstStyle/>
              <a:p>
                <a:pPr>
                  <a:defRPr sz="500" b="0" i="0" u="none" strike="noStrike" kern="1200" baseline="0">
                    <a:solidFill>
                      <a:schemeClr val="lt1"/>
                    </a:solidFill>
                    <a:latin typeface="+mn-lt"/>
                    <a:ea typeface="+mn-ea"/>
                    <a:cs typeface="+mn-cs"/>
                  </a:defRPr>
                </a:pPr>
                <a:endParaRPr lang="pt-BR"/>
              </a:p>
            </c:txPr>
            <c:dLblPos val="outEnd"/>
            <c:showLegendKey val="0"/>
            <c:showVal val="0"/>
            <c:showCatName val="0"/>
            <c:showSerName val="0"/>
            <c:showPercent val="0"/>
            <c:showBubbleSize val="0"/>
            <c:separator>
</c:separator>
            <c:showLeaderLines val="0"/>
            <c:extLst>
              <c:ext xmlns:c15="http://schemas.microsoft.com/office/drawing/2012/chart" uri="{CE6537A1-D6FC-4f65-9D91-7224C49458BB}">
                <c15:showDataLabelsRange val="1"/>
                <c15:showLeaderLines val="0"/>
              </c:ext>
            </c:extLst>
          </c:dLbls>
          <c:val>
            <c:numRef>
              <c:f>'Verbal Setup'!$CH$3:$CH$43</c:f>
              <c:numCache>
                <c:formatCode>m:ss</c:formatCode>
                <c:ptCount val="41"/>
                <c:pt idx="0">
                  <c:v>-2E-14</c:v>
                </c:pt>
                <c:pt idx="1">
                  <c:v>-2E-14</c:v>
                </c:pt>
                <c:pt idx="2">
                  <c:v>-2E-14</c:v>
                </c:pt>
                <c:pt idx="3">
                  <c:v>-3.9351851851851848E-3</c:v>
                </c:pt>
                <c:pt idx="4">
                  <c:v>-2E-14</c:v>
                </c:pt>
                <c:pt idx="5">
                  <c:v>-2E-14</c:v>
                </c:pt>
                <c:pt idx="6">
                  <c:v>-2E-14</c:v>
                </c:pt>
                <c:pt idx="7">
                  <c:v>-2E-14</c:v>
                </c:pt>
                <c:pt idx="8">
                  <c:v>-2E-14</c:v>
                </c:pt>
                <c:pt idx="9">
                  <c:v>-2E-14</c:v>
                </c:pt>
                <c:pt idx="10">
                  <c:v>-2E-14</c:v>
                </c:pt>
                <c:pt idx="11">
                  <c:v>2.7662037037037039E-3</c:v>
                </c:pt>
                <c:pt idx="12">
                  <c:v>-2E-14</c:v>
                </c:pt>
                <c:pt idx="13">
                  <c:v>-2E-14</c:v>
                </c:pt>
                <c:pt idx="14">
                  <c:v>-2E-14</c:v>
                </c:pt>
                <c:pt idx="15">
                  <c:v>2.6157407407407405E-3</c:v>
                </c:pt>
                <c:pt idx="16">
                  <c:v>-2E-14</c:v>
                </c:pt>
                <c:pt idx="17">
                  <c:v>-2E-14</c:v>
                </c:pt>
                <c:pt idx="18">
                  <c:v>-2E-14</c:v>
                </c:pt>
                <c:pt idx="19">
                  <c:v>-2E-14</c:v>
                </c:pt>
                <c:pt idx="20">
                  <c:v>-2E-14</c:v>
                </c:pt>
                <c:pt idx="21">
                  <c:v>-2E-14</c:v>
                </c:pt>
                <c:pt idx="22">
                  <c:v>-2E-14</c:v>
                </c:pt>
                <c:pt idx="23">
                  <c:v>-2E-14</c:v>
                </c:pt>
                <c:pt idx="24">
                  <c:v>-2E-14</c:v>
                </c:pt>
                <c:pt idx="25">
                  <c:v>-2E-14</c:v>
                </c:pt>
                <c:pt idx="26">
                  <c:v>-5.6134259259259262E-3</c:v>
                </c:pt>
                <c:pt idx="27">
                  <c:v>-2E-14</c:v>
                </c:pt>
                <c:pt idx="28">
                  <c:v>-2E-14</c:v>
                </c:pt>
                <c:pt idx="29">
                  <c:v>-2E-14</c:v>
                </c:pt>
                <c:pt idx="30">
                  <c:v>-2E-14</c:v>
                </c:pt>
                <c:pt idx="31">
                  <c:v>-2E-14</c:v>
                </c:pt>
                <c:pt idx="32">
                  <c:v>-2E-14</c:v>
                </c:pt>
                <c:pt idx="33">
                  <c:v>-2E-14</c:v>
                </c:pt>
                <c:pt idx="34">
                  <c:v>-2E-14</c:v>
                </c:pt>
                <c:pt idx="35">
                  <c:v>-2E-14</c:v>
                </c:pt>
                <c:pt idx="36">
                  <c:v>-2E-14</c:v>
                </c:pt>
                <c:pt idx="37">
                  <c:v>-2E-14</c:v>
                </c:pt>
                <c:pt idx="38">
                  <c:v>-2E-14</c:v>
                </c:pt>
                <c:pt idx="39">
                  <c:v>-2E-14</c:v>
                </c:pt>
                <c:pt idx="40">
                  <c:v>-2E-14</c:v>
                </c:pt>
              </c:numCache>
            </c:numRef>
          </c:val>
          <c:extLst>
            <c:ext xmlns:c15="http://schemas.microsoft.com/office/drawing/2012/chart" uri="{02D57815-91ED-43cb-92C2-25804820EDAC}">
              <c15:datalabelsRange>
                <c15:f>'Quant Setup'!$AA$3:$AA$39</c15:f>
                <c15:dlblRangeCache>
                  <c:ptCount val="37"/>
                  <c:pt idx="0">
                    <c:v>600 - 700</c:v>
                  </c:pt>
                  <c:pt idx="1">
                    <c:v>700 - 800</c:v>
                  </c:pt>
                  <c:pt idx="2">
                    <c:v>500 - 600</c:v>
                  </c:pt>
                  <c:pt idx="3">
                    <c:v>600 - 700</c:v>
                  </c:pt>
                  <c:pt idx="4">
                    <c:v>600 - 700</c:v>
                  </c:pt>
                  <c:pt idx="5">
                    <c:v>500 - 600</c:v>
                  </c:pt>
                  <c:pt idx="6">
                    <c:v>700 - 800</c:v>
                  </c:pt>
                  <c:pt idx="7">
                    <c:v>600 - 700</c:v>
                  </c:pt>
                  <c:pt idx="8">
                    <c:v>500 - 600</c:v>
                  </c:pt>
                  <c:pt idx="9">
                    <c:v>500 - 600</c:v>
                  </c:pt>
                  <c:pt idx="10">
                    <c:v>500 - 600</c:v>
                  </c:pt>
                  <c:pt idx="11">
                    <c:v>500 - 600</c:v>
                  </c:pt>
                  <c:pt idx="12">
                    <c:v>600 - 700</c:v>
                  </c:pt>
                  <c:pt idx="13">
                    <c:v>500 - 600</c:v>
                  </c:pt>
                  <c:pt idx="14">
                    <c:v>500 - 600</c:v>
                  </c:pt>
                  <c:pt idx="15">
                    <c:v>600 - 700</c:v>
                  </c:pt>
                  <c:pt idx="16">
                    <c:v>500 - 600</c:v>
                  </c:pt>
                  <c:pt idx="17">
                    <c:v>500 - 600</c:v>
                  </c:pt>
                  <c:pt idx="18">
                    <c:v>500 - 600</c:v>
                  </c:pt>
                  <c:pt idx="19">
                    <c:v>600 - 700</c:v>
                  </c:pt>
                  <c:pt idx="20">
                    <c:v>500 - 600</c:v>
                  </c:pt>
                  <c:pt idx="21">
                    <c:v>600 - 700</c:v>
                  </c:pt>
                  <c:pt idx="22">
                    <c:v>500 - 600</c:v>
                  </c:pt>
                  <c:pt idx="23">
                    <c:v>700 - 800</c:v>
                  </c:pt>
                  <c:pt idx="24">
                    <c:v>600 - 700</c:v>
                  </c:pt>
                  <c:pt idx="25">
                    <c:v>500 - 600</c:v>
                  </c:pt>
                  <c:pt idx="26">
                    <c:v>500 - 600</c:v>
                  </c:pt>
                  <c:pt idx="27">
                    <c:v>500 - 600</c:v>
                  </c:pt>
                  <c:pt idx="28">
                    <c:v>500 - 600</c:v>
                  </c:pt>
                  <c:pt idx="29">
                    <c:v>600 - 700</c:v>
                  </c:pt>
                  <c:pt idx="30">
                    <c:v>500 - 600</c:v>
                  </c:pt>
                  <c:pt idx="31">
                    <c:v>600 - 700</c:v>
                  </c:pt>
                  <c:pt idx="32">
                    <c:v>500 - 600</c:v>
                  </c:pt>
                  <c:pt idx="33">
                    <c:v>500 - 600</c:v>
                  </c:pt>
                  <c:pt idx="34">
                    <c:v>600 - 700</c:v>
                  </c:pt>
                  <c:pt idx="35">
                    <c:v>500 - 600</c:v>
                  </c:pt>
                  <c:pt idx="36">
                    <c:v>600 - 700</c:v>
                  </c:pt>
                </c15:dlblRangeCache>
              </c15:datalabelsRange>
            </c:ext>
            <c:ext xmlns:c16="http://schemas.microsoft.com/office/drawing/2014/chart" uri="{C3380CC4-5D6E-409C-BE32-E72D297353CC}">
              <c16:uniqueId val="{00000029-2F56-4ADA-A970-42D57BE72899}"/>
            </c:ext>
          </c:extLst>
        </c:ser>
        <c:ser>
          <c:idx val="1"/>
          <c:order val="1"/>
          <c:tx>
            <c:strRef>
              <c:f>'Verbal Setup'!$CI$2</c:f>
              <c:strCache>
                <c:ptCount val="1"/>
                <c:pt idx="0">
                  <c:v>Wrong</c:v>
                </c:pt>
              </c:strCache>
            </c:strRef>
          </c:tx>
          <c:spPr>
            <a:noFill/>
            <a:ln>
              <a:noFill/>
            </a:ln>
            <a:effectLst/>
          </c:spPr>
          <c:invertIfNegative val="0"/>
          <c:dLbls>
            <c:dLbl>
              <c:idx val="0"/>
              <c:tx>
                <c:rich>
                  <a:bodyPr/>
                  <a:lstStyle/>
                  <a:p>
                    <a:fld id="{288C2FFD-0866-47DB-B356-6E790DC15D2D}" type="CELLRANGE">
                      <a:rPr lang="en-US" baseline="0"/>
                      <a:pPr/>
                      <a:t>[CELLRANGE]</a:t>
                    </a:fld>
                    <a:endParaRPr lang="en-US" baseline="0"/>
                  </a:p>
                  <a:p>
                    <a:fld id="{0020A2E9-E9E1-4BEF-8EEC-96D827C1426B}" type="VALUE">
                      <a:rPr lang="en-US" baseline="0"/>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A-2F56-4ADA-A970-42D57BE72899}"/>
                </c:ext>
              </c:extLst>
            </c:dLbl>
            <c:dLbl>
              <c:idx val="1"/>
              <c:tx>
                <c:rich>
                  <a:bodyPr/>
                  <a:lstStyle/>
                  <a:p>
                    <a:fld id="{D68EAD83-064F-4439-8B16-D3AC6F68A678}" type="CELLRANGE">
                      <a:rPr lang="en-US"/>
                      <a:pPr/>
                      <a:t>[CELLRANGE]</a:t>
                    </a:fld>
                    <a:endParaRPr lang="en-US" baseline="0"/>
                  </a:p>
                  <a:p>
                    <a:fld id="{3F2895EA-3EC4-4DB6-932D-ACF07171821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B-2F56-4ADA-A970-42D57BE72899}"/>
                </c:ext>
              </c:extLst>
            </c:dLbl>
            <c:dLbl>
              <c:idx val="2"/>
              <c:tx>
                <c:rich>
                  <a:bodyPr/>
                  <a:lstStyle/>
                  <a:p>
                    <a:fld id="{0BD6B1FF-CC2F-4754-9799-E39ED59C81A3}" type="CELLRANGE">
                      <a:rPr lang="en-US"/>
                      <a:pPr/>
                      <a:t>[CELLRANGE]</a:t>
                    </a:fld>
                    <a:endParaRPr lang="en-US" baseline="0"/>
                  </a:p>
                  <a:p>
                    <a:fld id="{9A9B45DF-9BFD-4E9E-B02C-68453786D441}"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C-2F56-4ADA-A970-42D57BE72899}"/>
                </c:ext>
              </c:extLst>
            </c:dLbl>
            <c:dLbl>
              <c:idx val="3"/>
              <c:tx>
                <c:rich>
                  <a:bodyPr/>
                  <a:lstStyle/>
                  <a:p>
                    <a:fld id="{27D6A170-2B76-4BCC-A9D4-675FDFAA61B1}" type="CELLRANGE">
                      <a:rPr lang="en-US"/>
                      <a:pPr/>
                      <a:t>[CELLRANGE]</a:t>
                    </a:fld>
                    <a:endParaRPr lang="en-US" baseline="0"/>
                  </a:p>
                  <a:p>
                    <a:fld id="{669DB3FE-23A8-492E-91C9-19A200B0768A}"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D-2F56-4ADA-A970-42D57BE72899}"/>
                </c:ext>
              </c:extLst>
            </c:dLbl>
            <c:dLbl>
              <c:idx val="4"/>
              <c:tx>
                <c:rich>
                  <a:bodyPr/>
                  <a:lstStyle/>
                  <a:p>
                    <a:fld id="{E402BE04-1299-4773-A2BE-E40FF04353DE}" type="CELLRANGE">
                      <a:rPr lang="en-US"/>
                      <a:pPr/>
                      <a:t>[CELLRANGE]</a:t>
                    </a:fld>
                    <a:endParaRPr lang="en-US" baseline="0"/>
                  </a:p>
                  <a:p>
                    <a:fld id="{C6F6FD30-15A1-4B12-B66D-56BD14D768A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E-2F56-4ADA-A970-42D57BE72899}"/>
                </c:ext>
              </c:extLst>
            </c:dLbl>
            <c:dLbl>
              <c:idx val="5"/>
              <c:tx>
                <c:rich>
                  <a:bodyPr/>
                  <a:lstStyle/>
                  <a:p>
                    <a:fld id="{147B65F6-051D-4D9F-B253-C24B1CFED795}" type="CELLRANGE">
                      <a:rPr lang="en-US"/>
                      <a:pPr/>
                      <a:t>[CELLRANGE]</a:t>
                    </a:fld>
                    <a:endParaRPr lang="en-US" baseline="0"/>
                  </a:p>
                  <a:p>
                    <a:fld id="{89B91115-1360-47A7-A737-E08661D0F95E}"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F-2F56-4ADA-A970-42D57BE72899}"/>
                </c:ext>
              </c:extLst>
            </c:dLbl>
            <c:dLbl>
              <c:idx val="6"/>
              <c:tx>
                <c:rich>
                  <a:bodyPr/>
                  <a:lstStyle/>
                  <a:p>
                    <a:fld id="{812357A8-94D1-4A36-BCA8-2810CBA13673}" type="CELLRANGE">
                      <a:rPr lang="en-US"/>
                      <a:pPr/>
                      <a:t>[CELLRANGE]</a:t>
                    </a:fld>
                    <a:endParaRPr lang="en-US" baseline="0"/>
                  </a:p>
                  <a:p>
                    <a:fld id="{3F241EEE-3760-4A0A-8A64-B470B6C0E66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0-2F56-4ADA-A970-42D57BE72899}"/>
                </c:ext>
              </c:extLst>
            </c:dLbl>
            <c:dLbl>
              <c:idx val="7"/>
              <c:tx>
                <c:rich>
                  <a:bodyPr/>
                  <a:lstStyle/>
                  <a:p>
                    <a:fld id="{6A98CB73-7256-427C-B24E-87FF696200BB}" type="CELLRANGE">
                      <a:rPr lang="en-US"/>
                      <a:pPr/>
                      <a:t>[CELLRANGE]</a:t>
                    </a:fld>
                    <a:endParaRPr lang="en-US" baseline="0"/>
                  </a:p>
                  <a:p>
                    <a:fld id="{3609FF04-648D-45F4-8C7B-A8B32D98E9AC}"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1-2F56-4ADA-A970-42D57BE72899}"/>
                </c:ext>
              </c:extLst>
            </c:dLbl>
            <c:dLbl>
              <c:idx val="8"/>
              <c:tx>
                <c:rich>
                  <a:bodyPr/>
                  <a:lstStyle/>
                  <a:p>
                    <a:fld id="{ED233101-3AC7-4CEB-9B20-6EF716F16F95}" type="CELLRANGE">
                      <a:rPr lang="en-US"/>
                      <a:pPr/>
                      <a:t>[CELLRANGE]</a:t>
                    </a:fld>
                    <a:endParaRPr lang="en-US" baseline="0"/>
                  </a:p>
                  <a:p>
                    <a:fld id="{9559D7A8-1838-4BEB-8E55-DF288278B23B}"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2-2F56-4ADA-A970-42D57BE72899}"/>
                </c:ext>
              </c:extLst>
            </c:dLbl>
            <c:dLbl>
              <c:idx val="9"/>
              <c:tx>
                <c:rich>
                  <a:bodyPr/>
                  <a:lstStyle/>
                  <a:p>
                    <a:fld id="{0FD5C8B5-11B0-4D48-9FB2-1CFFF4BF10C4}" type="CELLRANGE">
                      <a:rPr lang="en-US"/>
                      <a:pPr/>
                      <a:t>[CELLRANGE]</a:t>
                    </a:fld>
                    <a:endParaRPr lang="en-US" baseline="0"/>
                  </a:p>
                  <a:p>
                    <a:fld id="{2031B206-5326-4AE9-B671-E89CEADC5303}"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3-2F56-4ADA-A970-42D57BE72899}"/>
                </c:ext>
              </c:extLst>
            </c:dLbl>
            <c:dLbl>
              <c:idx val="10"/>
              <c:tx>
                <c:rich>
                  <a:bodyPr/>
                  <a:lstStyle/>
                  <a:p>
                    <a:fld id="{1D61A52F-DEE0-418F-ADE1-5259618EBB2D}" type="CELLRANGE">
                      <a:rPr lang="en-US"/>
                      <a:pPr/>
                      <a:t>[CELLRANGE]</a:t>
                    </a:fld>
                    <a:endParaRPr lang="en-US" baseline="0"/>
                  </a:p>
                  <a:p>
                    <a:fld id="{F6FD63F9-1455-441B-A129-3B8CBFE8EC1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4-2F56-4ADA-A970-42D57BE72899}"/>
                </c:ext>
              </c:extLst>
            </c:dLbl>
            <c:dLbl>
              <c:idx val="11"/>
              <c:tx>
                <c:rich>
                  <a:bodyPr/>
                  <a:lstStyle/>
                  <a:p>
                    <a:fld id="{1E4630A4-23F8-4C7C-A12E-4A0F3118821F}" type="CELLRANGE">
                      <a:rPr lang="en-US"/>
                      <a:pPr/>
                      <a:t>[CELLRANGE]</a:t>
                    </a:fld>
                    <a:endParaRPr lang="en-US" baseline="0"/>
                  </a:p>
                  <a:p>
                    <a:fld id="{725385D2-DAFB-4A2F-9B54-489D3515D66F}"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5-2F56-4ADA-A970-42D57BE72899}"/>
                </c:ext>
              </c:extLst>
            </c:dLbl>
            <c:dLbl>
              <c:idx val="12"/>
              <c:tx>
                <c:rich>
                  <a:bodyPr/>
                  <a:lstStyle/>
                  <a:p>
                    <a:fld id="{DBE9F508-3E77-4A2F-91C5-790638F340CB}" type="CELLRANGE">
                      <a:rPr lang="en-US"/>
                      <a:pPr/>
                      <a:t>[CELLRANGE]</a:t>
                    </a:fld>
                    <a:endParaRPr lang="en-US" baseline="0"/>
                  </a:p>
                  <a:p>
                    <a:fld id="{E1799A7F-79D2-4D32-B5D1-D4AA640553DB}"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6-2F56-4ADA-A970-42D57BE72899}"/>
                </c:ext>
              </c:extLst>
            </c:dLbl>
            <c:dLbl>
              <c:idx val="13"/>
              <c:tx>
                <c:rich>
                  <a:bodyPr/>
                  <a:lstStyle/>
                  <a:p>
                    <a:fld id="{A336B9BA-5C57-43AF-AAD7-B15508D283CD}" type="CELLRANGE">
                      <a:rPr lang="en-US"/>
                      <a:pPr/>
                      <a:t>[CELLRANGE]</a:t>
                    </a:fld>
                    <a:endParaRPr lang="en-US" baseline="0"/>
                  </a:p>
                  <a:p>
                    <a:fld id="{0DC933BF-74F8-4AF8-81D1-D89B45C16DA7}"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7-2F56-4ADA-A970-42D57BE72899}"/>
                </c:ext>
              </c:extLst>
            </c:dLbl>
            <c:dLbl>
              <c:idx val="14"/>
              <c:tx>
                <c:rich>
                  <a:bodyPr/>
                  <a:lstStyle/>
                  <a:p>
                    <a:fld id="{18A819A7-354D-41A3-9E3B-D2B702FD2E35}" type="CELLRANGE">
                      <a:rPr lang="en-US"/>
                      <a:pPr/>
                      <a:t>[CELLRANGE]</a:t>
                    </a:fld>
                    <a:endParaRPr lang="en-US" baseline="0"/>
                  </a:p>
                  <a:p>
                    <a:fld id="{7779201E-AC67-4562-8CE2-11DE779A6405}"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8-2F56-4ADA-A970-42D57BE72899}"/>
                </c:ext>
              </c:extLst>
            </c:dLbl>
            <c:dLbl>
              <c:idx val="15"/>
              <c:tx>
                <c:rich>
                  <a:bodyPr/>
                  <a:lstStyle/>
                  <a:p>
                    <a:fld id="{B629D84D-196C-4C56-B058-0A04976F4D8D}" type="CELLRANGE">
                      <a:rPr lang="en-US"/>
                      <a:pPr/>
                      <a:t>[CELLRANGE]</a:t>
                    </a:fld>
                    <a:endParaRPr lang="en-US" baseline="0"/>
                  </a:p>
                  <a:p>
                    <a:fld id="{24776B85-703F-42AF-BB17-83F1B950BDA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9-2F56-4ADA-A970-42D57BE72899}"/>
                </c:ext>
              </c:extLst>
            </c:dLbl>
            <c:dLbl>
              <c:idx val="16"/>
              <c:tx>
                <c:rich>
                  <a:bodyPr/>
                  <a:lstStyle/>
                  <a:p>
                    <a:fld id="{5235A036-4515-4D08-AD10-368BA4BC71CF}" type="CELLRANGE">
                      <a:rPr lang="en-US"/>
                      <a:pPr/>
                      <a:t>[CELLRANGE]</a:t>
                    </a:fld>
                    <a:endParaRPr lang="en-US" baseline="0"/>
                  </a:p>
                  <a:p>
                    <a:fld id="{0E716A58-1A72-402E-A41B-FCE9920F8482}"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A-2F56-4ADA-A970-42D57BE72899}"/>
                </c:ext>
              </c:extLst>
            </c:dLbl>
            <c:dLbl>
              <c:idx val="17"/>
              <c:tx>
                <c:rich>
                  <a:bodyPr/>
                  <a:lstStyle/>
                  <a:p>
                    <a:fld id="{B6CCE716-5D5D-45E3-986C-E152FA68EA10}" type="CELLRANGE">
                      <a:rPr lang="en-US"/>
                      <a:pPr/>
                      <a:t>[CELLRANGE]</a:t>
                    </a:fld>
                    <a:endParaRPr lang="en-US" baseline="0"/>
                  </a:p>
                  <a:p>
                    <a:fld id="{B745AD53-E91F-4D78-8AC7-BBED8831832D}"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B-2F56-4ADA-A970-42D57BE72899}"/>
                </c:ext>
              </c:extLst>
            </c:dLbl>
            <c:dLbl>
              <c:idx val="18"/>
              <c:tx>
                <c:rich>
                  <a:bodyPr/>
                  <a:lstStyle/>
                  <a:p>
                    <a:fld id="{2523E7CE-47C2-4D6A-AB84-EA7E49CC2FEE}" type="CELLRANGE">
                      <a:rPr lang="en-US"/>
                      <a:pPr/>
                      <a:t>[CELLRANGE]</a:t>
                    </a:fld>
                    <a:endParaRPr lang="en-US" baseline="0"/>
                  </a:p>
                  <a:p>
                    <a:fld id="{9A304C19-4195-494F-99F8-72A24DA80EB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C-2F56-4ADA-A970-42D57BE72899}"/>
                </c:ext>
              </c:extLst>
            </c:dLbl>
            <c:dLbl>
              <c:idx val="19"/>
              <c:tx>
                <c:rich>
                  <a:bodyPr/>
                  <a:lstStyle/>
                  <a:p>
                    <a:fld id="{74B7E5B4-5650-47F4-8FE1-26F70E27E469}" type="CELLRANGE">
                      <a:rPr lang="en-US"/>
                      <a:pPr/>
                      <a:t>[CELLRANGE]</a:t>
                    </a:fld>
                    <a:endParaRPr lang="en-US" baseline="0"/>
                  </a:p>
                  <a:p>
                    <a:fld id="{EE12A555-F606-4F18-994E-2CA6C4110CD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D-2F56-4ADA-A970-42D57BE72899}"/>
                </c:ext>
              </c:extLst>
            </c:dLbl>
            <c:dLbl>
              <c:idx val="20"/>
              <c:tx>
                <c:rich>
                  <a:bodyPr/>
                  <a:lstStyle/>
                  <a:p>
                    <a:fld id="{7D32F3A0-D6AF-4468-B92C-A729EDC76C89}" type="CELLRANGE">
                      <a:rPr lang="en-US"/>
                      <a:pPr/>
                      <a:t>[CELLRANGE]</a:t>
                    </a:fld>
                    <a:endParaRPr lang="en-US" baseline="0"/>
                  </a:p>
                  <a:p>
                    <a:fld id="{905035A4-7C67-4688-A93D-E775C9F641F7}"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E-2F56-4ADA-A970-42D57BE72899}"/>
                </c:ext>
              </c:extLst>
            </c:dLbl>
            <c:dLbl>
              <c:idx val="21"/>
              <c:tx>
                <c:rich>
                  <a:bodyPr/>
                  <a:lstStyle/>
                  <a:p>
                    <a:fld id="{D28EE92D-5FB0-49D1-BABA-96D14EECE436}" type="CELLRANGE">
                      <a:rPr lang="en-US"/>
                      <a:pPr/>
                      <a:t>[CELLRANGE]</a:t>
                    </a:fld>
                    <a:endParaRPr lang="en-US" baseline="0"/>
                  </a:p>
                  <a:p>
                    <a:fld id="{5F910A1A-E2F3-4421-A640-4F573B4617A5}"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F-2F56-4ADA-A970-42D57BE72899}"/>
                </c:ext>
              </c:extLst>
            </c:dLbl>
            <c:dLbl>
              <c:idx val="22"/>
              <c:tx>
                <c:rich>
                  <a:bodyPr/>
                  <a:lstStyle/>
                  <a:p>
                    <a:fld id="{2F9C5F27-1460-4D2D-B035-101FCA265550}" type="CELLRANGE">
                      <a:rPr lang="en-US"/>
                      <a:pPr/>
                      <a:t>[CELLRANGE]</a:t>
                    </a:fld>
                    <a:endParaRPr lang="en-US" baseline="0"/>
                  </a:p>
                  <a:p>
                    <a:fld id="{F3DB698B-9E96-48F7-B8D7-81B5627CAB9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0-2F56-4ADA-A970-42D57BE72899}"/>
                </c:ext>
              </c:extLst>
            </c:dLbl>
            <c:dLbl>
              <c:idx val="23"/>
              <c:tx>
                <c:rich>
                  <a:bodyPr/>
                  <a:lstStyle/>
                  <a:p>
                    <a:fld id="{3CBA6711-9B90-49FF-A386-48977CE6A8C6}" type="CELLRANGE">
                      <a:rPr lang="en-US"/>
                      <a:pPr/>
                      <a:t>[CELLRANGE]</a:t>
                    </a:fld>
                    <a:endParaRPr lang="en-US" baseline="0"/>
                  </a:p>
                  <a:p>
                    <a:fld id="{F34AE23F-B1E2-4264-8082-21EEE3CC6C1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1-2F56-4ADA-A970-42D57BE72899}"/>
                </c:ext>
              </c:extLst>
            </c:dLbl>
            <c:dLbl>
              <c:idx val="24"/>
              <c:tx>
                <c:rich>
                  <a:bodyPr/>
                  <a:lstStyle/>
                  <a:p>
                    <a:fld id="{4EF9077B-FCDF-4584-92A2-8E90FB5E0CDA}" type="CELLRANGE">
                      <a:rPr lang="en-US"/>
                      <a:pPr/>
                      <a:t>[CELLRANGE]</a:t>
                    </a:fld>
                    <a:endParaRPr lang="en-US" baseline="0"/>
                  </a:p>
                  <a:p>
                    <a:fld id="{AA7403B1-10A6-44E5-A577-79DD3EF63B0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2-2F56-4ADA-A970-42D57BE72899}"/>
                </c:ext>
              </c:extLst>
            </c:dLbl>
            <c:dLbl>
              <c:idx val="25"/>
              <c:tx>
                <c:rich>
                  <a:bodyPr/>
                  <a:lstStyle/>
                  <a:p>
                    <a:fld id="{09F2D31E-FA2B-4B85-B477-BC1A19C417CD}" type="CELLRANGE">
                      <a:rPr lang="en-US"/>
                      <a:pPr/>
                      <a:t>[CELLRANGE]</a:t>
                    </a:fld>
                    <a:endParaRPr lang="en-US" baseline="0"/>
                  </a:p>
                  <a:p>
                    <a:fld id="{2CFD31DB-4A90-4B1D-B6AB-AB759D8F7C8E}"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3-2F56-4ADA-A970-42D57BE72899}"/>
                </c:ext>
              </c:extLst>
            </c:dLbl>
            <c:dLbl>
              <c:idx val="26"/>
              <c:tx>
                <c:rich>
                  <a:bodyPr/>
                  <a:lstStyle/>
                  <a:p>
                    <a:fld id="{9AEA9011-7B2D-4AD5-A189-87DBF0BB750C}" type="CELLRANGE">
                      <a:rPr lang="en-US"/>
                      <a:pPr/>
                      <a:t>[CELLRANGE]</a:t>
                    </a:fld>
                    <a:endParaRPr lang="en-US" baseline="0"/>
                  </a:p>
                  <a:p>
                    <a:fld id="{0A0FEB78-18D5-46A6-B30E-8108FC0E446F}"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4-2F56-4ADA-A970-42D57BE72899}"/>
                </c:ext>
              </c:extLst>
            </c:dLbl>
            <c:dLbl>
              <c:idx val="27"/>
              <c:tx>
                <c:rich>
                  <a:bodyPr/>
                  <a:lstStyle/>
                  <a:p>
                    <a:fld id="{AC1FF296-D2AF-4F3E-B79D-7D310AC2C94E}" type="CELLRANGE">
                      <a:rPr lang="en-US"/>
                      <a:pPr/>
                      <a:t>[CELLRANGE]</a:t>
                    </a:fld>
                    <a:endParaRPr lang="en-US" baseline="0"/>
                  </a:p>
                  <a:p>
                    <a:fld id="{8857E02C-4B3D-4181-920E-C61CE40719F4}"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5-2F56-4ADA-A970-42D57BE72899}"/>
                </c:ext>
              </c:extLst>
            </c:dLbl>
            <c:dLbl>
              <c:idx val="28"/>
              <c:tx>
                <c:rich>
                  <a:bodyPr/>
                  <a:lstStyle/>
                  <a:p>
                    <a:fld id="{0FA76C85-3BD1-4B42-98BE-1FD70015FC12}" type="CELLRANGE">
                      <a:rPr lang="en-US"/>
                      <a:pPr/>
                      <a:t>[CELLRANGE]</a:t>
                    </a:fld>
                    <a:endParaRPr lang="en-US" baseline="0"/>
                  </a:p>
                  <a:p>
                    <a:fld id="{CD53276B-157C-4038-AF72-8323EEA86505}"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6-2F56-4ADA-A970-42D57BE72899}"/>
                </c:ext>
              </c:extLst>
            </c:dLbl>
            <c:dLbl>
              <c:idx val="29"/>
              <c:tx>
                <c:rich>
                  <a:bodyPr/>
                  <a:lstStyle/>
                  <a:p>
                    <a:fld id="{48C16372-86E5-4097-9429-DD3DFE53E1AC}" type="CELLRANGE">
                      <a:rPr lang="en-US"/>
                      <a:pPr/>
                      <a:t>[CELLRANGE]</a:t>
                    </a:fld>
                    <a:endParaRPr lang="en-US" baseline="0"/>
                  </a:p>
                  <a:p>
                    <a:fld id="{FBF8DA1A-7BC6-4EA7-B21D-4172A02034E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7-2F56-4ADA-A970-42D57BE72899}"/>
                </c:ext>
              </c:extLst>
            </c:dLbl>
            <c:dLbl>
              <c:idx val="30"/>
              <c:tx>
                <c:rich>
                  <a:bodyPr/>
                  <a:lstStyle/>
                  <a:p>
                    <a:fld id="{3515235F-3276-4367-8A4C-A8C49DF23007}" type="CELLRANGE">
                      <a:rPr lang="en-US"/>
                      <a:pPr/>
                      <a:t>[CELLRANGE]</a:t>
                    </a:fld>
                    <a:endParaRPr lang="en-US" baseline="0"/>
                  </a:p>
                  <a:p>
                    <a:fld id="{1272AF27-1C06-45A3-BD7F-94B749B2B768}"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8-2F56-4ADA-A970-42D57BE72899}"/>
                </c:ext>
              </c:extLst>
            </c:dLbl>
            <c:dLbl>
              <c:idx val="31"/>
              <c:tx>
                <c:rich>
                  <a:bodyPr/>
                  <a:lstStyle/>
                  <a:p>
                    <a:fld id="{8522D6EF-CBEF-4538-9DE1-48A5AF732E4B}" type="CELLRANGE">
                      <a:rPr lang="en-US"/>
                      <a:pPr/>
                      <a:t>[CELLRANGE]</a:t>
                    </a:fld>
                    <a:endParaRPr lang="en-US" baseline="0"/>
                  </a:p>
                  <a:p>
                    <a:fld id="{BBAB784F-6B3E-4D20-830F-8F4B256DBFE9}"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9-2F56-4ADA-A970-42D57BE72899}"/>
                </c:ext>
              </c:extLst>
            </c:dLbl>
            <c:dLbl>
              <c:idx val="32"/>
              <c:tx>
                <c:rich>
                  <a:bodyPr/>
                  <a:lstStyle/>
                  <a:p>
                    <a:fld id="{2894DDF7-7E40-43F1-AE88-CAE85EE6A949}" type="CELLRANGE">
                      <a:rPr lang="en-US"/>
                      <a:pPr/>
                      <a:t>[CELLRANGE]</a:t>
                    </a:fld>
                    <a:endParaRPr lang="en-US" baseline="0"/>
                  </a:p>
                  <a:p>
                    <a:fld id="{77A2AD06-41CB-4C3D-BE89-2F1DB04F4397}"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A-2F56-4ADA-A970-42D57BE72899}"/>
                </c:ext>
              </c:extLst>
            </c:dLbl>
            <c:dLbl>
              <c:idx val="33"/>
              <c:tx>
                <c:rich>
                  <a:bodyPr/>
                  <a:lstStyle/>
                  <a:p>
                    <a:fld id="{2D10934F-9185-496D-85A8-698549698F63}" type="CELLRANGE">
                      <a:rPr lang="en-US"/>
                      <a:pPr/>
                      <a:t>[CELLRANGE]</a:t>
                    </a:fld>
                    <a:endParaRPr lang="en-US" baseline="0"/>
                  </a:p>
                  <a:p>
                    <a:fld id="{35ACB39E-4702-408D-869D-BB719C8543FF}"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B-2F56-4ADA-A970-42D57BE72899}"/>
                </c:ext>
              </c:extLst>
            </c:dLbl>
            <c:dLbl>
              <c:idx val="34"/>
              <c:tx>
                <c:rich>
                  <a:bodyPr/>
                  <a:lstStyle/>
                  <a:p>
                    <a:fld id="{FC13AE2E-A110-49ED-88A1-4169A988F367}" type="CELLRANGE">
                      <a:rPr lang="en-US"/>
                      <a:pPr/>
                      <a:t>[CELLRANGE]</a:t>
                    </a:fld>
                    <a:endParaRPr lang="en-US" baseline="0"/>
                  </a:p>
                  <a:p>
                    <a:fld id="{396CEF80-DFC7-4C4A-8EC8-ED13088E3AD9}"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C-2F56-4ADA-A970-42D57BE72899}"/>
                </c:ext>
              </c:extLst>
            </c:dLbl>
            <c:dLbl>
              <c:idx val="35"/>
              <c:tx>
                <c:rich>
                  <a:bodyPr/>
                  <a:lstStyle/>
                  <a:p>
                    <a:fld id="{043746A8-9299-4538-A9D6-15AB8542AFD9}" type="CELLRANGE">
                      <a:rPr lang="en-US"/>
                      <a:pPr/>
                      <a:t>[CELLRANGE]</a:t>
                    </a:fld>
                    <a:endParaRPr lang="en-US" baseline="0"/>
                  </a:p>
                  <a:p>
                    <a:fld id="{EA53DB22-28AB-4EFE-82AC-91802B79080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D-2F56-4ADA-A970-42D57BE72899}"/>
                </c:ext>
              </c:extLst>
            </c:dLbl>
            <c:dLbl>
              <c:idx val="36"/>
              <c:tx>
                <c:rich>
                  <a:bodyPr/>
                  <a:lstStyle/>
                  <a:p>
                    <a:fld id="{8AFE377B-72A5-46E8-97F0-42DD126328A8}" type="CELLRANGE">
                      <a:rPr lang="en-US"/>
                      <a:pPr/>
                      <a:t>[CELLRANGE]</a:t>
                    </a:fld>
                    <a:endParaRPr lang="en-US" baseline="0"/>
                  </a:p>
                  <a:p>
                    <a:fld id="{5C851786-3978-4879-8BD9-BC97FADCC2E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E-2F56-4ADA-A970-42D57BE72899}"/>
                </c:ext>
              </c:extLst>
            </c:dLbl>
            <c:dLbl>
              <c:idx val="37"/>
              <c:tx>
                <c:rich>
                  <a:bodyPr rot="0" spcFirstLastPara="1" vertOverflow="clip" horzOverflow="clip" vert="horz" wrap="square" lIns="36576" tIns="18288" rIns="36576" bIns="18288" anchor="ctr" anchorCtr="0">
                    <a:spAutoFit/>
                  </a:bodyPr>
                  <a:lstStyle/>
                  <a:p>
                    <a:pPr algn="ctr" rtl="0">
                      <a:defRPr lang="en-US" sz="500" b="0" i="0" u="none" strike="noStrike" kern="1200" baseline="0">
                        <a:solidFill>
                          <a:sysClr val="window" lastClr="FFFFFF"/>
                        </a:solidFill>
                        <a:latin typeface="+mn-lt"/>
                        <a:ea typeface="+mn-ea"/>
                        <a:cs typeface="+mn-cs"/>
                      </a:defRPr>
                    </a:pPr>
                    <a:endParaRPr lang="en-US" sz="500" b="0" i="0" u="none" strike="noStrike" kern="1200" baseline="0">
                      <a:solidFill>
                        <a:sysClr val="window" lastClr="FFFFFF"/>
                      </a:solidFill>
                      <a:latin typeface="+mn-lt"/>
                      <a:ea typeface="+mn-ea"/>
                      <a:cs typeface="+mn-cs"/>
                    </a:endParaRPr>
                  </a:p>
                </c:rich>
              </c:tx>
              <c:numFmt formatCode="m:ss" sourceLinked="0"/>
              <c:spPr>
                <a:solidFill>
                  <a:schemeClr val="accent2">
                    <a:alpha val="50000"/>
                  </a:schemeClr>
                </a:solidFill>
                <a:ln>
                  <a:noFill/>
                </a:ln>
                <a:effectLst/>
              </c:spPr>
              <c:txPr>
                <a:bodyPr rot="0" spcFirstLastPara="1" vertOverflow="clip" horzOverflow="clip" vert="horz" wrap="square" lIns="36576" tIns="18288" rIns="36576" bIns="18288" anchor="ctr" anchorCtr="0">
                  <a:spAutoFit/>
                </a:bodyPr>
                <a:lstStyle/>
                <a:p>
                  <a:pPr algn="ctr" rtl="0">
                    <a:defRPr lang="en-US" sz="500" b="0" i="0" u="none" strike="noStrike" kern="1200" baseline="0">
                      <a:solidFill>
                        <a:sysClr val="window" lastClr="FFFFFF"/>
                      </a:solidFill>
                      <a:latin typeface="+mn-lt"/>
                      <a:ea typeface="+mn-ea"/>
                      <a:cs typeface="+mn-cs"/>
                    </a:defRPr>
                  </a:pPr>
                  <a:endParaRPr lang="pt-BR"/>
                </a:p>
              </c:txPr>
              <c:dLblPos val="outEnd"/>
              <c:showLegendKey val="0"/>
              <c:showVal val="0"/>
              <c:showCatName val="0"/>
              <c:showSerName val="0"/>
              <c:showPercent val="0"/>
              <c:showBubbleSize val="0"/>
              <c:separator>; </c:separator>
              <c:extLst>
                <c:ext xmlns:c15="http://schemas.microsoft.com/office/drawing/2012/chart" uri="{CE6537A1-D6FC-4f65-9D91-7224C49458BB}">
                  <c15:spPr xmlns:c15="http://schemas.microsoft.com/office/drawing/2012/chart">
                    <a:prstGeom prst="star8">
                      <a:avLst/>
                    </a:prstGeom>
                    <a:noFill/>
                    <a:ln>
                      <a:noFill/>
                    </a:ln>
                  </c15:spPr>
                </c:ext>
                <c:ext xmlns:c16="http://schemas.microsoft.com/office/drawing/2014/chart" uri="{C3380CC4-5D6E-409C-BE32-E72D297353CC}">
                  <c16:uniqueId val="{0000004F-2F56-4ADA-A970-42D57BE72899}"/>
                </c:ext>
              </c:extLst>
            </c:dLbl>
            <c:dLbl>
              <c:idx val="38"/>
              <c:tx>
                <c:rich>
                  <a:bodyPr/>
                  <a:lstStyle/>
                  <a:p>
                    <a:endParaRPr lang="en-US"/>
                  </a:p>
                </c:rich>
              </c:tx>
              <c:dLblPos val="outEnd"/>
              <c:showLegendKey val="0"/>
              <c:showVal val="0"/>
              <c:showCatName val="0"/>
              <c:showSerName val="0"/>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50-2F56-4ADA-A970-42D57BE72899}"/>
                </c:ext>
              </c:extLst>
            </c:dLbl>
            <c:dLbl>
              <c:idx val="39"/>
              <c:tx>
                <c:rich>
                  <a:bodyPr/>
                  <a:lstStyle/>
                  <a:p>
                    <a:endParaRPr lang="en-US"/>
                  </a:p>
                </c:rich>
              </c:tx>
              <c:dLblPos val="outEnd"/>
              <c:showLegendKey val="0"/>
              <c:showVal val="0"/>
              <c:showCatName val="0"/>
              <c:showSerName val="0"/>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51-2F56-4ADA-A970-42D57BE72899}"/>
                </c:ext>
              </c:extLst>
            </c:dLbl>
            <c:dLbl>
              <c:idx val="40"/>
              <c:tx>
                <c:rich>
                  <a:bodyPr/>
                  <a:lstStyle/>
                  <a:p>
                    <a:endParaRPr lang="en-US"/>
                  </a:p>
                </c:rich>
              </c:tx>
              <c:dLblPos val="outEnd"/>
              <c:showLegendKey val="0"/>
              <c:showVal val="0"/>
              <c:showCatName val="0"/>
              <c:showSerName val="0"/>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52-2F56-4ADA-A970-42D57BE72899}"/>
                </c:ext>
              </c:extLst>
            </c:dLbl>
            <c:numFmt formatCode="m:ss" sourceLinked="0"/>
            <c:spPr>
              <a:solidFill>
                <a:schemeClr val="accent2">
                  <a:alpha val="50000"/>
                </a:schemeClr>
              </a:solidFill>
              <a:ln>
                <a:noFill/>
              </a:ln>
              <a:effectLst/>
            </c:spPr>
            <c:txPr>
              <a:bodyPr rot="0" spcFirstLastPara="1" vertOverflow="clip" horzOverflow="clip" vert="horz" wrap="square" lIns="36576" tIns="18288" rIns="36576" bIns="18288" anchor="ctr" anchorCtr="1">
                <a:spAutoFit/>
              </a:bodyPr>
              <a:lstStyle/>
              <a:p>
                <a:pPr>
                  <a:defRPr sz="500" b="0" i="0" u="none" strike="noStrike" kern="1200" baseline="0">
                    <a:solidFill>
                      <a:schemeClr val="lt1"/>
                    </a:solidFill>
                    <a:latin typeface="+mn-lt"/>
                    <a:ea typeface="+mn-ea"/>
                    <a:cs typeface="+mn-cs"/>
                  </a:defRPr>
                </a:pPr>
                <a:endParaRPr lang="pt-BR"/>
              </a:p>
            </c:txPr>
            <c:dLblPos val="outEnd"/>
            <c:showLegendKey val="0"/>
            <c:showVal val="0"/>
            <c:showCatName val="0"/>
            <c:showSerName val="0"/>
            <c:showPercent val="0"/>
            <c:showBubbleSize val="0"/>
            <c:separator>; </c:separator>
            <c:showLeaderLines val="0"/>
            <c:extLst>
              <c:ext xmlns:c15="http://schemas.microsoft.com/office/drawing/2012/chart" uri="{CE6537A1-D6FC-4f65-9D91-7224C49458BB}">
                <c15:spPr xmlns:c15="http://schemas.microsoft.com/office/drawing/2012/chart">
                  <a:prstGeom prst="star8">
                    <a:avLst/>
                  </a:prstGeom>
                  <a:noFill/>
                  <a:ln>
                    <a:noFill/>
                  </a:ln>
                </c15:spPr>
                <c15:showDataLabelsRange val="1"/>
                <c15:showLeaderLines val="0"/>
              </c:ext>
            </c:extLst>
          </c:dLbls>
          <c:val>
            <c:numRef>
              <c:f>'Verbal Setup'!$CI$3:$CI$43</c:f>
              <c:numCache>
                <c:formatCode>m:ss</c:formatCode>
                <c:ptCount val="41"/>
                <c:pt idx="0">
                  <c:v>-2E-14</c:v>
                </c:pt>
                <c:pt idx="1">
                  <c:v>-2E-14</c:v>
                </c:pt>
                <c:pt idx="2">
                  <c:v>-2E-14</c:v>
                </c:pt>
                <c:pt idx="3">
                  <c:v>3.9351851851851848E-3</c:v>
                </c:pt>
                <c:pt idx="4">
                  <c:v>-2E-14</c:v>
                </c:pt>
                <c:pt idx="5">
                  <c:v>-2E-14</c:v>
                </c:pt>
                <c:pt idx="6">
                  <c:v>-2E-14</c:v>
                </c:pt>
                <c:pt idx="7">
                  <c:v>-2E-14</c:v>
                </c:pt>
                <c:pt idx="8">
                  <c:v>-2E-14</c:v>
                </c:pt>
                <c:pt idx="9">
                  <c:v>-2E-14</c:v>
                </c:pt>
                <c:pt idx="10">
                  <c:v>-2E-14</c:v>
                </c:pt>
                <c:pt idx="11">
                  <c:v>-2.7662037037037039E-3</c:v>
                </c:pt>
                <c:pt idx="12">
                  <c:v>-2E-14</c:v>
                </c:pt>
                <c:pt idx="13">
                  <c:v>-2E-14</c:v>
                </c:pt>
                <c:pt idx="14">
                  <c:v>-2E-14</c:v>
                </c:pt>
                <c:pt idx="15">
                  <c:v>-2.6157407407407405E-3</c:v>
                </c:pt>
                <c:pt idx="16">
                  <c:v>-2E-14</c:v>
                </c:pt>
                <c:pt idx="17">
                  <c:v>-2E-14</c:v>
                </c:pt>
                <c:pt idx="18">
                  <c:v>-2E-14</c:v>
                </c:pt>
                <c:pt idx="19">
                  <c:v>-2E-14</c:v>
                </c:pt>
                <c:pt idx="20">
                  <c:v>-2E-14</c:v>
                </c:pt>
                <c:pt idx="21">
                  <c:v>-2E-14</c:v>
                </c:pt>
                <c:pt idx="22">
                  <c:v>-2E-14</c:v>
                </c:pt>
                <c:pt idx="23">
                  <c:v>-2E-14</c:v>
                </c:pt>
                <c:pt idx="24">
                  <c:v>-2E-14</c:v>
                </c:pt>
                <c:pt idx="25">
                  <c:v>-2E-14</c:v>
                </c:pt>
                <c:pt idx="26">
                  <c:v>5.6134259259259262E-3</c:v>
                </c:pt>
                <c:pt idx="27">
                  <c:v>-2E-14</c:v>
                </c:pt>
                <c:pt idx="28">
                  <c:v>-2E-14</c:v>
                </c:pt>
                <c:pt idx="29">
                  <c:v>-2E-14</c:v>
                </c:pt>
                <c:pt idx="30">
                  <c:v>-2E-14</c:v>
                </c:pt>
                <c:pt idx="31">
                  <c:v>-2E-14</c:v>
                </c:pt>
                <c:pt idx="32">
                  <c:v>-2E-14</c:v>
                </c:pt>
                <c:pt idx="33">
                  <c:v>-2E-14</c:v>
                </c:pt>
                <c:pt idx="34">
                  <c:v>-2E-14</c:v>
                </c:pt>
                <c:pt idx="35">
                  <c:v>-2E-14</c:v>
                </c:pt>
                <c:pt idx="36">
                  <c:v>-2E-14</c:v>
                </c:pt>
                <c:pt idx="37">
                  <c:v>-2E-14</c:v>
                </c:pt>
                <c:pt idx="38">
                  <c:v>-2E-14</c:v>
                </c:pt>
                <c:pt idx="39">
                  <c:v>-2E-14</c:v>
                </c:pt>
                <c:pt idx="40">
                  <c:v>-2E-14</c:v>
                </c:pt>
              </c:numCache>
            </c:numRef>
          </c:val>
          <c:extLst>
            <c:ext xmlns:c15="http://schemas.microsoft.com/office/drawing/2012/chart" uri="{02D57815-91ED-43cb-92C2-25804820EDAC}">
              <c15:datalabelsRange>
                <c15:f>'Quant Setup'!$AA$3:$AA$39</c15:f>
                <c15:dlblRangeCache>
                  <c:ptCount val="37"/>
                  <c:pt idx="0">
                    <c:v>600 - 700</c:v>
                  </c:pt>
                  <c:pt idx="1">
                    <c:v>700 - 800</c:v>
                  </c:pt>
                  <c:pt idx="2">
                    <c:v>500 - 600</c:v>
                  </c:pt>
                  <c:pt idx="3">
                    <c:v>600 - 700</c:v>
                  </c:pt>
                  <c:pt idx="4">
                    <c:v>600 - 700</c:v>
                  </c:pt>
                  <c:pt idx="5">
                    <c:v>500 - 600</c:v>
                  </c:pt>
                  <c:pt idx="6">
                    <c:v>700 - 800</c:v>
                  </c:pt>
                  <c:pt idx="7">
                    <c:v>600 - 700</c:v>
                  </c:pt>
                  <c:pt idx="8">
                    <c:v>500 - 600</c:v>
                  </c:pt>
                  <c:pt idx="9">
                    <c:v>500 - 600</c:v>
                  </c:pt>
                  <c:pt idx="10">
                    <c:v>500 - 600</c:v>
                  </c:pt>
                  <c:pt idx="11">
                    <c:v>500 - 600</c:v>
                  </c:pt>
                  <c:pt idx="12">
                    <c:v>600 - 700</c:v>
                  </c:pt>
                  <c:pt idx="13">
                    <c:v>500 - 600</c:v>
                  </c:pt>
                  <c:pt idx="14">
                    <c:v>500 - 600</c:v>
                  </c:pt>
                  <c:pt idx="15">
                    <c:v>600 - 700</c:v>
                  </c:pt>
                  <c:pt idx="16">
                    <c:v>500 - 600</c:v>
                  </c:pt>
                  <c:pt idx="17">
                    <c:v>500 - 600</c:v>
                  </c:pt>
                  <c:pt idx="18">
                    <c:v>500 - 600</c:v>
                  </c:pt>
                  <c:pt idx="19">
                    <c:v>600 - 700</c:v>
                  </c:pt>
                  <c:pt idx="20">
                    <c:v>500 - 600</c:v>
                  </c:pt>
                  <c:pt idx="21">
                    <c:v>600 - 700</c:v>
                  </c:pt>
                  <c:pt idx="22">
                    <c:v>500 - 600</c:v>
                  </c:pt>
                  <c:pt idx="23">
                    <c:v>700 - 800</c:v>
                  </c:pt>
                  <c:pt idx="24">
                    <c:v>600 - 700</c:v>
                  </c:pt>
                  <c:pt idx="25">
                    <c:v>500 - 600</c:v>
                  </c:pt>
                  <c:pt idx="26">
                    <c:v>500 - 600</c:v>
                  </c:pt>
                  <c:pt idx="27">
                    <c:v>500 - 600</c:v>
                  </c:pt>
                  <c:pt idx="28">
                    <c:v>500 - 600</c:v>
                  </c:pt>
                  <c:pt idx="29">
                    <c:v>600 - 700</c:v>
                  </c:pt>
                  <c:pt idx="30">
                    <c:v>500 - 600</c:v>
                  </c:pt>
                  <c:pt idx="31">
                    <c:v>600 - 700</c:v>
                  </c:pt>
                  <c:pt idx="32">
                    <c:v>500 - 600</c:v>
                  </c:pt>
                  <c:pt idx="33">
                    <c:v>500 - 600</c:v>
                  </c:pt>
                  <c:pt idx="34">
                    <c:v>600 - 700</c:v>
                  </c:pt>
                  <c:pt idx="35">
                    <c:v>500 - 600</c:v>
                  </c:pt>
                  <c:pt idx="36">
                    <c:v>600 - 700</c:v>
                  </c:pt>
                </c15:dlblRangeCache>
              </c15:datalabelsRange>
            </c:ext>
            <c:ext xmlns:c16="http://schemas.microsoft.com/office/drawing/2014/chart" uri="{C3380CC4-5D6E-409C-BE32-E72D297353CC}">
              <c16:uniqueId val="{00000053-2F56-4ADA-A970-42D57BE72899}"/>
            </c:ext>
          </c:extLst>
        </c:ser>
        <c:dLbls>
          <c:dLblPos val="outEnd"/>
          <c:showLegendKey val="0"/>
          <c:showVal val="1"/>
          <c:showCatName val="0"/>
          <c:showSerName val="0"/>
          <c:showPercent val="0"/>
          <c:showBubbleSize val="0"/>
        </c:dLbls>
        <c:gapWidth val="255"/>
        <c:axId val="299556536"/>
        <c:axId val="299556144"/>
      </c:barChart>
      <c:lineChart>
        <c:grouping val="standard"/>
        <c:varyColors val="0"/>
        <c:ser>
          <c:idx val="2"/>
          <c:order val="2"/>
          <c:tx>
            <c:strRef>
              <c:f>'Verbal Setup'!$CJ$2</c:f>
              <c:strCache>
                <c:ptCount val="1"/>
                <c:pt idx="0">
                  <c:v>Too Fast</c:v>
                </c:pt>
              </c:strCache>
            </c:strRef>
          </c:tx>
          <c:spPr>
            <a:ln w="19050" cap="sq">
              <a:solidFill>
                <a:schemeClr val="accent4"/>
              </a:solidFill>
              <a:prstDash val="sysDot"/>
              <a:round/>
            </a:ln>
            <a:effectLst/>
          </c:spPr>
          <c:marker>
            <c:symbol val="none"/>
          </c:marker>
          <c:val>
            <c:numRef>
              <c:f>'Verbal Setup'!$CJ$3:$CJ$43</c:f>
              <c:numCache>
                <c:formatCode>m:ss</c:formatCode>
                <c:ptCount val="4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numCache>
            </c:numRef>
          </c:val>
          <c:smooth val="0"/>
          <c:extLst>
            <c:ext xmlns:c16="http://schemas.microsoft.com/office/drawing/2014/chart" uri="{C3380CC4-5D6E-409C-BE32-E72D297353CC}">
              <c16:uniqueId val="{00000054-2F56-4ADA-A970-42D57BE72899}"/>
            </c:ext>
          </c:extLst>
        </c:ser>
        <c:ser>
          <c:idx val="3"/>
          <c:order val="3"/>
          <c:tx>
            <c:strRef>
              <c:f>'Verbal Setup'!$CK$2</c:f>
              <c:strCache>
                <c:ptCount val="1"/>
                <c:pt idx="0">
                  <c:v>Perfect</c:v>
                </c:pt>
              </c:strCache>
            </c:strRef>
          </c:tx>
          <c:spPr>
            <a:ln w="9525" cap="rnd" cmpd="dbl">
              <a:solidFill>
                <a:srgbClr val="00B050"/>
              </a:solidFill>
              <a:prstDash val="sysDash"/>
              <a:round/>
            </a:ln>
            <a:effectLst/>
          </c:spPr>
          <c:marker>
            <c:symbol val="none"/>
          </c:marker>
          <c:dLbls>
            <c:dLbl>
              <c:idx val="40"/>
              <c:layout>
                <c:manualLayout>
                  <c:x val="-3.6399599532752382E-2"/>
                  <c:y val="-6.468158157162330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55-2F56-4ADA-A970-42D57BE72899}"/>
                </c:ext>
              </c:extLst>
            </c:dLbl>
            <c:spPr>
              <a:gradFill flip="none" rotWithShape="1">
                <a:gsLst>
                  <a:gs pos="0">
                    <a:srgbClr val="70AD47">
                      <a:lumMod val="67000"/>
                    </a:srgbClr>
                  </a:gs>
                  <a:gs pos="48000">
                    <a:srgbClr val="70AD47">
                      <a:lumMod val="97000"/>
                      <a:lumOff val="3000"/>
                    </a:srgbClr>
                  </a:gs>
                  <a:gs pos="100000">
                    <a:srgbClr val="70AD47">
                      <a:lumMod val="60000"/>
                      <a:lumOff val="40000"/>
                    </a:srgbClr>
                  </a:gs>
                </a:gsLst>
                <a:lin ang="16200000" scaled="1"/>
                <a:tileRect/>
              </a:gradFill>
              <a:ln>
                <a:noFill/>
              </a:ln>
              <a:effectLst/>
            </c:spPr>
            <c:txPr>
              <a:bodyPr rot="0" spcFirstLastPara="1" vertOverflow="clip" horzOverflow="clip" vert="horz" wrap="square" lIns="36576" tIns="18288" rIns="36576" bIns="18288" anchor="ctr" anchorCtr="1">
                <a:spAutoFit/>
              </a:bodyPr>
              <a:lstStyle/>
              <a:p>
                <a:pPr>
                  <a:defRPr sz="700" b="0" i="0" u="none" strike="noStrike" kern="1200" baseline="0">
                    <a:solidFill>
                      <a:schemeClr val="lt1"/>
                    </a:solidFill>
                    <a:latin typeface="+mn-lt"/>
                    <a:ea typeface="+mn-ea"/>
                    <a:cs typeface="+mn-cs"/>
                  </a:defRPr>
                </a:pPr>
                <a:endParaRPr lang="pt-BR"/>
              </a:p>
            </c:txPr>
            <c:showLegendKey val="0"/>
            <c:showVal val="0"/>
            <c:showCatName val="0"/>
            <c:showSerName val="0"/>
            <c:showPercent val="0"/>
            <c:showBubbleSize val="0"/>
            <c:extLst>
              <c:ext xmlns:c15="http://schemas.microsoft.com/office/drawing/2012/chart" uri="{CE6537A1-D6FC-4f65-9D91-7224C49458BB}">
                <c15:spPr xmlns:c15="http://schemas.microsoft.com/office/drawing/2012/chart">
                  <a:prstGeom prst="wedgeRectCallout">
                    <a:avLst/>
                  </a:prstGeom>
                  <a:noFill/>
                  <a:ln>
                    <a:noFill/>
                  </a:ln>
                </c15:spPr>
                <c15:showLeaderLines val="0"/>
              </c:ext>
            </c:extLst>
          </c:dLbls>
          <c:val>
            <c:numRef>
              <c:f>'Verbal Setup'!$CK$3:$CK$43</c:f>
              <c:numCache>
                <c:formatCode>m:ss</c:formatCode>
                <c:ptCount val="41"/>
                <c:pt idx="0">
                  <c:v>1.3888888888888889E-3</c:v>
                </c:pt>
                <c:pt idx="1">
                  <c:v>1.3888888888888889E-3</c:v>
                </c:pt>
                <c:pt idx="2">
                  <c:v>1.3888888888888889E-3</c:v>
                </c:pt>
                <c:pt idx="3">
                  <c:v>1.3888888888888889E-3</c:v>
                </c:pt>
                <c:pt idx="4">
                  <c:v>1.3888888888888889E-3</c:v>
                </c:pt>
                <c:pt idx="5">
                  <c:v>1.3888888888888889E-3</c:v>
                </c:pt>
                <c:pt idx="6">
                  <c:v>1.3888888888888889E-3</c:v>
                </c:pt>
                <c:pt idx="7">
                  <c:v>1.3888888888888889E-3</c:v>
                </c:pt>
                <c:pt idx="8">
                  <c:v>1.3888888888888889E-3</c:v>
                </c:pt>
                <c:pt idx="9">
                  <c:v>1.3888888888888889E-3</c:v>
                </c:pt>
                <c:pt idx="10">
                  <c:v>1.3888888888888889E-3</c:v>
                </c:pt>
                <c:pt idx="11">
                  <c:v>1.3888888888888889E-3</c:v>
                </c:pt>
                <c:pt idx="12">
                  <c:v>1.3888888888888889E-3</c:v>
                </c:pt>
                <c:pt idx="13">
                  <c:v>1.3888888888888889E-3</c:v>
                </c:pt>
                <c:pt idx="14">
                  <c:v>1.3888888888888889E-3</c:v>
                </c:pt>
                <c:pt idx="15">
                  <c:v>1.3888888888888889E-3</c:v>
                </c:pt>
                <c:pt idx="16">
                  <c:v>1.3888888888888889E-3</c:v>
                </c:pt>
                <c:pt idx="17">
                  <c:v>1.3888888888888889E-3</c:v>
                </c:pt>
                <c:pt idx="18">
                  <c:v>1.3888888888888889E-3</c:v>
                </c:pt>
                <c:pt idx="19">
                  <c:v>1.3888888888888889E-3</c:v>
                </c:pt>
                <c:pt idx="20">
                  <c:v>1.3888888888888889E-3</c:v>
                </c:pt>
                <c:pt idx="21">
                  <c:v>1.3888888888888889E-3</c:v>
                </c:pt>
                <c:pt idx="22">
                  <c:v>1.3888888888888889E-3</c:v>
                </c:pt>
                <c:pt idx="23">
                  <c:v>1.3888888888888889E-3</c:v>
                </c:pt>
                <c:pt idx="24">
                  <c:v>1.3888888888888889E-3</c:v>
                </c:pt>
                <c:pt idx="25">
                  <c:v>1.3888888888888889E-3</c:v>
                </c:pt>
                <c:pt idx="26">
                  <c:v>1.3888888888888889E-3</c:v>
                </c:pt>
                <c:pt idx="27">
                  <c:v>1.3888888888888889E-3</c:v>
                </c:pt>
                <c:pt idx="28">
                  <c:v>1.3888888888888889E-3</c:v>
                </c:pt>
                <c:pt idx="29">
                  <c:v>1.3888888888888889E-3</c:v>
                </c:pt>
                <c:pt idx="30">
                  <c:v>1.3888888888888889E-3</c:v>
                </c:pt>
                <c:pt idx="31">
                  <c:v>1.3888888888888889E-3</c:v>
                </c:pt>
                <c:pt idx="32">
                  <c:v>1.3888888888888889E-3</c:v>
                </c:pt>
                <c:pt idx="33">
                  <c:v>1.3888888888888889E-3</c:v>
                </c:pt>
                <c:pt idx="34">
                  <c:v>1.3888888888888889E-3</c:v>
                </c:pt>
                <c:pt idx="35">
                  <c:v>1.3888888888888889E-3</c:v>
                </c:pt>
                <c:pt idx="36">
                  <c:v>1.3888888888888889E-3</c:v>
                </c:pt>
                <c:pt idx="37">
                  <c:v>1.3888888888888889E-3</c:v>
                </c:pt>
                <c:pt idx="38">
                  <c:v>1.3888888888888889E-3</c:v>
                </c:pt>
                <c:pt idx="39">
                  <c:v>1.3888888888888889E-3</c:v>
                </c:pt>
                <c:pt idx="40">
                  <c:v>1.3888888888888889E-3</c:v>
                </c:pt>
              </c:numCache>
            </c:numRef>
          </c:val>
          <c:smooth val="0"/>
          <c:extLst>
            <c:ext xmlns:c16="http://schemas.microsoft.com/office/drawing/2014/chart" uri="{C3380CC4-5D6E-409C-BE32-E72D297353CC}">
              <c16:uniqueId val="{00000056-2F56-4ADA-A970-42D57BE72899}"/>
            </c:ext>
          </c:extLst>
        </c:ser>
        <c:ser>
          <c:idx val="4"/>
          <c:order val="4"/>
          <c:tx>
            <c:strRef>
              <c:f>'Verbal Setup'!$CL$2</c:f>
              <c:strCache>
                <c:ptCount val="1"/>
                <c:pt idx="0">
                  <c:v>Warning</c:v>
                </c:pt>
              </c:strCache>
            </c:strRef>
          </c:tx>
          <c:spPr>
            <a:ln w="12700" cap="rnd">
              <a:solidFill>
                <a:schemeClr val="accent2">
                  <a:lumMod val="60000"/>
                  <a:lumOff val="40000"/>
                </a:schemeClr>
              </a:solidFill>
              <a:prstDash val="sysDot"/>
              <a:round/>
            </a:ln>
            <a:effectLst>
              <a:outerShdw blurRad="50800" dist="38100" dir="2700000" algn="tl" rotWithShape="0">
                <a:prstClr val="black">
                  <a:alpha val="40000"/>
                </a:prstClr>
              </a:outerShdw>
            </a:effectLst>
          </c:spPr>
          <c:marker>
            <c:symbol val="none"/>
          </c:marker>
          <c:dLbls>
            <c:dLbl>
              <c:idx val="40"/>
              <c:tx>
                <c:rich>
                  <a:bodyPr rot="0" spcFirstLastPara="1" vertOverflow="clip" horzOverflow="clip" vert="horz" wrap="square" lIns="36576" tIns="18288" rIns="36576" bIns="18288" anchor="ctr" anchorCtr="1">
                    <a:spAutoFit/>
                  </a:bodyPr>
                  <a:lstStyle/>
                  <a:p>
                    <a:pPr>
                      <a:defRPr sz="900" b="0" i="0" u="none" strike="noStrike" kern="1200" baseline="0">
                        <a:solidFill>
                          <a:schemeClr val="lt1"/>
                        </a:solidFill>
                        <a:latin typeface="+mn-lt"/>
                        <a:ea typeface="+mn-ea"/>
                        <a:cs typeface="+mn-cs"/>
                      </a:defRPr>
                    </a:pPr>
                    <a:fld id="{AA89E727-384A-4EB9-8E76-1A1BA154B87B}" type="SERIESNAME">
                      <a:rPr lang="en-US" sz="700">
                        <a:solidFill>
                          <a:schemeClr val="lt1"/>
                        </a:solidFill>
                        <a:latin typeface="+mn-lt"/>
                        <a:ea typeface="+mn-ea"/>
                        <a:cs typeface="+mn-cs"/>
                      </a:rPr>
                      <a:pPr>
                        <a:defRPr>
                          <a:solidFill>
                            <a:schemeClr val="lt1"/>
                          </a:solidFill>
                        </a:defRPr>
                      </a:pPr>
                      <a:t>[NOME DA SÉRIE]</a:t>
                    </a:fld>
                    <a:endParaRPr lang="pt-BR"/>
                  </a:p>
                </c:rich>
              </c:tx>
              <c:spPr>
                <a:gradFill flip="none" rotWithShape="1">
                  <a:gsLst>
                    <a:gs pos="0">
                      <a:srgbClr val="ED7D31">
                        <a:lumMod val="67000"/>
                      </a:srgbClr>
                    </a:gs>
                    <a:gs pos="48000">
                      <a:srgbClr val="ED7D31">
                        <a:lumMod val="97000"/>
                        <a:lumOff val="3000"/>
                      </a:srgbClr>
                    </a:gs>
                    <a:gs pos="100000">
                      <a:srgbClr val="ED7D31">
                        <a:lumMod val="60000"/>
                        <a:lumOff val="40000"/>
                      </a:srgbClr>
                    </a:gs>
                  </a:gsLst>
                  <a:lin ang="16200000" scaled="1"/>
                  <a:tileRect/>
                </a:gradFill>
                <a:ln>
                  <a:noFill/>
                </a:ln>
                <a:effectLst/>
              </c:spPr>
              <c:txPr>
                <a:bodyPr rot="0" spcFirstLastPara="1" vertOverflow="clip" horzOverflow="clip" vert="horz" wrap="square" lIns="36576" tIns="18288" rIns="36576" bIns="18288" anchor="ctr" anchorCtr="1">
                  <a:spAutoFit/>
                </a:bodyPr>
                <a:lstStyle/>
                <a:p>
                  <a:pPr>
                    <a:defRPr sz="900" b="0" i="0" u="none" strike="noStrike" kern="1200" baseline="0">
                      <a:solidFill>
                        <a:schemeClr val="lt1"/>
                      </a:solidFill>
                      <a:latin typeface="+mn-lt"/>
                      <a:ea typeface="+mn-ea"/>
                      <a:cs typeface="+mn-cs"/>
                    </a:defRPr>
                  </a:pPr>
                  <a:endParaRPr lang="pt-BR"/>
                </a:p>
              </c:txPr>
              <c:dLblPos val="t"/>
              <c:showLegendKey val="0"/>
              <c:showVal val="0"/>
              <c:showCatName val="0"/>
              <c:showSerName val="1"/>
              <c:showPercent val="0"/>
              <c:showBubbleSize val="0"/>
              <c:extLst>
                <c:ext xmlns:c15="http://schemas.microsoft.com/office/drawing/2012/chart" uri="{CE6537A1-D6FC-4f65-9D91-7224C49458BB}">
                  <c15:spPr xmlns:c15="http://schemas.microsoft.com/office/drawing/2012/chart">
                    <a:prstGeom prst="wedgeRectCallout">
                      <a:avLst/>
                    </a:prstGeom>
                    <a:noFill/>
                    <a:ln>
                      <a:noFill/>
                    </a:ln>
                  </c15:spPr>
                  <c15:dlblFieldTable/>
                  <c15:showDataLabelsRange val="0"/>
                </c:ext>
                <c:ext xmlns:c16="http://schemas.microsoft.com/office/drawing/2014/chart" uri="{C3380CC4-5D6E-409C-BE32-E72D297353CC}">
                  <c16:uniqueId val="{00000057-2F56-4ADA-A970-42D57BE72899}"/>
                </c:ext>
              </c:extLst>
            </c:dLbl>
            <c:spPr>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pt-BR"/>
              </a:p>
            </c:txPr>
            <c:showLegendKey val="0"/>
            <c:showVal val="0"/>
            <c:showCatName val="0"/>
            <c:showSerName val="0"/>
            <c:showPercent val="0"/>
            <c:showBubbleSize val="0"/>
            <c:extLst>
              <c:ext xmlns:c15="http://schemas.microsoft.com/office/drawing/2012/chart" uri="{CE6537A1-D6FC-4f65-9D91-7224C49458BB}">
                <c15:showLeaderLines val="0"/>
              </c:ext>
            </c:extLst>
          </c:dLbls>
          <c:val>
            <c:numRef>
              <c:f>'Verbal Setup'!$CL$3:$CL$43</c:f>
              <c:numCache>
                <c:formatCode>m:ss</c:formatCode>
                <c:ptCount val="41"/>
                <c:pt idx="0">
                  <c:v>3.472222222222222E-3</c:v>
                </c:pt>
                <c:pt idx="1">
                  <c:v>3.472222222222222E-3</c:v>
                </c:pt>
                <c:pt idx="2">
                  <c:v>3.472222222222222E-3</c:v>
                </c:pt>
                <c:pt idx="3">
                  <c:v>3.472222222222222E-3</c:v>
                </c:pt>
                <c:pt idx="4">
                  <c:v>3.472222222222222E-3</c:v>
                </c:pt>
                <c:pt idx="5">
                  <c:v>3.472222222222222E-3</c:v>
                </c:pt>
                <c:pt idx="6">
                  <c:v>3.472222222222222E-3</c:v>
                </c:pt>
                <c:pt idx="7">
                  <c:v>3.472222222222222E-3</c:v>
                </c:pt>
                <c:pt idx="8">
                  <c:v>3.472222222222222E-3</c:v>
                </c:pt>
                <c:pt idx="9">
                  <c:v>3.472222222222222E-3</c:v>
                </c:pt>
                <c:pt idx="10">
                  <c:v>3.472222222222222E-3</c:v>
                </c:pt>
                <c:pt idx="11">
                  <c:v>3.472222222222222E-3</c:v>
                </c:pt>
                <c:pt idx="12">
                  <c:v>3.472222222222222E-3</c:v>
                </c:pt>
                <c:pt idx="13">
                  <c:v>3.472222222222222E-3</c:v>
                </c:pt>
                <c:pt idx="14">
                  <c:v>3.472222222222222E-3</c:v>
                </c:pt>
                <c:pt idx="15">
                  <c:v>3.472222222222222E-3</c:v>
                </c:pt>
                <c:pt idx="16">
                  <c:v>3.472222222222222E-3</c:v>
                </c:pt>
                <c:pt idx="17">
                  <c:v>3.472222222222222E-3</c:v>
                </c:pt>
                <c:pt idx="18">
                  <c:v>3.472222222222222E-3</c:v>
                </c:pt>
                <c:pt idx="19">
                  <c:v>3.472222222222222E-3</c:v>
                </c:pt>
                <c:pt idx="20">
                  <c:v>3.472222222222222E-3</c:v>
                </c:pt>
                <c:pt idx="21">
                  <c:v>3.472222222222222E-3</c:v>
                </c:pt>
                <c:pt idx="22">
                  <c:v>3.472222222222222E-3</c:v>
                </c:pt>
                <c:pt idx="23">
                  <c:v>3.472222222222222E-3</c:v>
                </c:pt>
                <c:pt idx="24">
                  <c:v>3.472222222222222E-3</c:v>
                </c:pt>
                <c:pt idx="25">
                  <c:v>3.472222222222222E-3</c:v>
                </c:pt>
                <c:pt idx="26">
                  <c:v>3.472222222222222E-3</c:v>
                </c:pt>
                <c:pt idx="27">
                  <c:v>3.472222222222222E-3</c:v>
                </c:pt>
                <c:pt idx="28">
                  <c:v>3.472222222222222E-3</c:v>
                </c:pt>
                <c:pt idx="29">
                  <c:v>3.472222222222222E-3</c:v>
                </c:pt>
                <c:pt idx="30">
                  <c:v>3.472222222222222E-3</c:v>
                </c:pt>
                <c:pt idx="31">
                  <c:v>3.472222222222222E-3</c:v>
                </c:pt>
                <c:pt idx="32">
                  <c:v>3.472222222222222E-3</c:v>
                </c:pt>
                <c:pt idx="33">
                  <c:v>3.472222222222222E-3</c:v>
                </c:pt>
                <c:pt idx="34">
                  <c:v>3.472222222222222E-3</c:v>
                </c:pt>
                <c:pt idx="35">
                  <c:v>3.472222222222222E-3</c:v>
                </c:pt>
                <c:pt idx="36">
                  <c:v>3.472222222222222E-3</c:v>
                </c:pt>
                <c:pt idx="37">
                  <c:v>3.472222222222222E-3</c:v>
                </c:pt>
                <c:pt idx="38">
                  <c:v>3.472222222222222E-3</c:v>
                </c:pt>
                <c:pt idx="39">
                  <c:v>3.472222222222222E-3</c:v>
                </c:pt>
                <c:pt idx="40">
                  <c:v>3.472222222222222E-3</c:v>
                </c:pt>
              </c:numCache>
            </c:numRef>
          </c:val>
          <c:smooth val="0"/>
          <c:extLst>
            <c:ext xmlns:c16="http://schemas.microsoft.com/office/drawing/2014/chart" uri="{C3380CC4-5D6E-409C-BE32-E72D297353CC}">
              <c16:uniqueId val="{00000058-2F56-4ADA-A970-42D57BE72899}"/>
            </c:ext>
          </c:extLst>
        </c:ser>
        <c:ser>
          <c:idx val="5"/>
          <c:order val="5"/>
          <c:tx>
            <c:strRef>
              <c:f>'Verbal Setup'!$CM$2</c:f>
              <c:strCache>
                <c:ptCount val="1"/>
                <c:pt idx="0">
                  <c:v>Too Slow</c:v>
                </c:pt>
              </c:strCache>
            </c:strRef>
          </c:tx>
          <c:spPr>
            <a:ln w="15875" cap="rnd">
              <a:solidFill>
                <a:srgbClr val="C00000"/>
              </a:solidFill>
              <a:prstDash val="sysDot"/>
              <a:round/>
            </a:ln>
            <a:effectLst>
              <a:outerShdw blurRad="50800" dist="50800" dir="5400000" algn="ctr" rotWithShape="0">
                <a:srgbClr val="000000">
                  <a:alpha val="95000"/>
                </a:srgbClr>
              </a:outerShdw>
            </a:effectLst>
          </c:spPr>
          <c:marker>
            <c:symbol val="none"/>
          </c:marker>
          <c:dLbls>
            <c:dLbl>
              <c:idx val="20"/>
              <c:spPr>
                <a:gradFill flip="none" rotWithShape="1">
                  <a:gsLst>
                    <a:gs pos="0">
                      <a:srgbClr val="CC0000">
                        <a:shade val="30000"/>
                        <a:satMod val="115000"/>
                      </a:srgbClr>
                    </a:gs>
                    <a:gs pos="50000">
                      <a:srgbClr val="CC0000">
                        <a:shade val="67500"/>
                        <a:satMod val="115000"/>
                      </a:srgbClr>
                    </a:gs>
                    <a:gs pos="100000">
                      <a:srgbClr val="CC0000">
                        <a:shade val="100000"/>
                        <a:satMod val="115000"/>
                      </a:srgbClr>
                    </a:gs>
                  </a:gsLst>
                  <a:lin ang="2700000" scaled="1"/>
                  <a:tileRect/>
                </a:gradFill>
                <a:ln>
                  <a:noFill/>
                </a:ln>
                <a:effectLst/>
              </c:spPr>
              <c:txPr>
                <a:bodyPr rot="0" spcFirstLastPara="1" vertOverflow="clip" horzOverflow="clip" vert="horz" wrap="square" lIns="36576" tIns="18288" rIns="36576" bIns="18288" anchor="ctr" anchorCtr="1">
                  <a:spAutoFit/>
                </a:bodyPr>
                <a:lstStyle/>
                <a:p>
                  <a:pPr>
                    <a:defRPr sz="700" b="0" i="0" u="none" strike="noStrike" kern="1200" baseline="0">
                      <a:solidFill>
                        <a:schemeClr val="lt1"/>
                      </a:solidFill>
                      <a:latin typeface="+mn-lt"/>
                      <a:ea typeface="+mn-ea"/>
                      <a:cs typeface="+mn-cs"/>
                    </a:defRPr>
                  </a:pPr>
                  <a:endParaRPr lang="pt-BR"/>
                </a:p>
              </c:txPr>
              <c:dLblPos val="t"/>
              <c:showLegendKey val="0"/>
              <c:showVal val="0"/>
              <c:showCatName val="0"/>
              <c:showSerName val="0"/>
              <c:showPercent val="0"/>
              <c:showBubbleSize val="0"/>
              <c:extLst>
                <c:ext xmlns:c15="http://schemas.microsoft.com/office/drawing/2012/chart" uri="{CE6537A1-D6FC-4f65-9D91-7224C49458BB}">
                  <c15:spPr xmlns:c15="http://schemas.microsoft.com/office/drawing/2012/chart">
                    <a:prstGeom prst="plaque">
                      <a:avLst/>
                    </a:prstGeom>
                    <a:noFill/>
                    <a:ln>
                      <a:noFill/>
                    </a:ln>
                  </c15:spPr>
                </c:ext>
                <c:ext xmlns:c16="http://schemas.microsoft.com/office/drawing/2014/chart" uri="{C3380CC4-5D6E-409C-BE32-E72D297353CC}">
                  <c16:uniqueId val="{00000059-2F56-4ADA-A970-42D57BE72899}"/>
                </c:ext>
              </c:extLst>
            </c:dLbl>
            <c:dLbl>
              <c:idx val="40"/>
              <c:spPr>
                <a:gradFill flip="none" rotWithShape="1">
                  <a:gsLst>
                    <a:gs pos="0">
                      <a:srgbClr val="CC0000">
                        <a:shade val="30000"/>
                        <a:satMod val="115000"/>
                      </a:srgbClr>
                    </a:gs>
                    <a:gs pos="50000">
                      <a:srgbClr val="CC0000">
                        <a:shade val="67500"/>
                        <a:satMod val="115000"/>
                      </a:srgbClr>
                    </a:gs>
                    <a:gs pos="100000">
                      <a:srgbClr val="CC0000">
                        <a:shade val="100000"/>
                        <a:satMod val="115000"/>
                      </a:srgbClr>
                    </a:gs>
                  </a:gsLst>
                  <a:lin ang="2700000" scaled="1"/>
                  <a:tileRect/>
                </a:gradFill>
                <a:ln>
                  <a:noFill/>
                </a:ln>
                <a:effectLst/>
              </c:spPr>
              <c:txPr>
                <a:bodyPr rot="0" spcFirstLastPara="1" vertOverflow="clip" horzOverflow="clip" vert="horz" wrap="square" lIns="36576" tIns="18288" rIns="36576" bIns="18288" anchor="ctr" anchorCtr="1">
                  <a:spAutoFit/>
                </a:bodyPr>
                <a:lstStyle/>
                <a:p>
                  <a:pPr>
                    <a:defRPr sz="700" b="0" i="0" u="none" strike="noStrike" kern="1200" baseline="0">
                      <a:solidFill>
                        <a:schemeClr val="lt1"/>
                      </a:solidFill>
                      <a:latin typeface="+mn-lt"/>
                      <a:ea typeface="+mn-ea"/>
                      <a:cs typeface="+mn-cs"/>
                    </a:defRPr>
                  </a:pPr>
                  <a:endParaRPr lang="pt-BR"/>
                </a:p>
              </c:txPr>
              <c:dLblPos val="t"/>
              <c:showLegendKey val="0"/>
              <c:showVal val="0"/>
              <c:showCatName val="0"/>
              <c:showSerName val="1"/>
              <c:showPercent val="0"/>
              <c:showBubbleSize val="0"/>
              <c:extLst>
                <c:ext xmlns:c15="http://schemas.microsoft.com/office/drawing/2012/chart" uri="{CE6537A1-D6FC-4f65-9D91-7224C49458BB}">
                  <c15:spPr xmlns:c15="http://schemas.microsoft.com/office/drawing/2012/chart">
                    <a:prstGeom prst="wedgeRectCallout">
                      <a:avLst/>
                    </a:prstGeom>
                    <a:noFill/>
                    <a:ln>
                      <a:noFill/>
                    </a:ln>
                  </c15:spPr>
                </c:ext>
                <c:ext xmlns:c16="http://schemas.microsoft.com/office/drawing/2014/chart" uri="{C3380CC4-5D6E-409C-BE32-E72D297353CC}">
                  <c16:uniqueId val="{0000005A-2F56-4ADA-A970-42D57BE72899}"/>
                </c:ext>
              </c:extLst>
            </c:dLbl>
            <c:spPr>
              <a:gradFill flip="none" rotWithShape="1">
                <a:gsLst>
                  <a:gs pos="0">
                    <a:srgbClr val="CC0000">
                      <a:shade val="30000"/>
                      <a:satMod val="115000"/>
                    </a:srgbClr>
                  </a:gs>
                  <a:gs pos="50000">
                    <a:srgbClr val="CC0000">
                      <a:shade val="67500"/>
                      <a:satMod val="115000"/>
                    </a:srgbClr>
                  </a:gs>
                  <a:gs pos="100000">
                    <a:srgbClr val="CC0000">
                      <a:shade val="100000"/>
                      <a:satMod val="115000"/>
                    </a:srgbClr>
                  </a:gs>
                </a:gsLst>
                <a:lin ang="2700000" scaled="1"/>
                <a:tileRect/>
              </a:gradFill>
              <a:ln>
                <a:noFill/>
              </a:ln>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solidFill>
                    <a:latin typeface="+mn-lt"/>
                    <a:ea typeface="+mn-ea"/>
                    <a:cs typeface="+mn-cs"/>
                  </a:defRPr>
                </a:pPr>
                <a:endParaRPr lang="pt-BR"/>
              </a:p>
            </c:txPr>
            <c:dLblPos val="t"/>
            <c:showLegendKey val="0"/>
            <c:showVal val="0"/>
            <c:showCatName val="0"/>
            <c:showSerName val="0"/>
            <c:showPercent val="0"/>
            <c:showBubbleSize val="0"/>
            <c:extLst>
              <c:ext xmlns:c15="http://schemas.microsoft.com/office/drawing/2012/chart" uri="{CE6537A1-D6FC-4f65-9D91-7224C49458BB}">
                <c15:spPr xmlns:c15="http://schemas.microsoft.com/office/drawing/2012/chart">
                  <a:prstGeom prst="plaque">
                    <a:avLst/>
                  </a:prstGeom>
                  <a:noFill/>
                  <a:ln>
                    <a:noFill/>
                  </a:ln>
                </c15:spPr>
                <c15:showLeaderLines val="0"/>
              </c:ext>
            </c:extLst>
          </c:dLbls>
          <c:val>
            <c:numRef>
              <c:f>'Verbal Setup'!$CM$3:$CM$43</c:f>
              <c:numCache>
                <c:formatCode>m:ss</c:formatCode>
                <c:ptCount val="41"/>
                <c:pt idx="0">
                  <c:v>3.8194444444444443E-3</c:v>
                </c:pt>
                <c:pt idx="1">
                  <c:v>3.8194444444444443E-3</c:v>
                </c:pt>
                <c:pt idx="2">
                  <c:v>3.8194444444444443E-3</c:v>
                </c:pt>
                <c:pt idx="3">
                  <c:v>3.8194444444444443E-3</c:v>
                </c:pt>
                <c:pt idx="4">
                  <c:v>3.8194444444444443E-3</c:v>
                </c:pt>
                <c:pt idx="5">
                  <c:v>3.8194444444444443E-3</c:v>
                </c:pt>
                <c:pt idx="6">
                  <c:v>3.8194444444444443E-3</c:v>
                </c:pt>
                <c:pt idx="7">
                  <c:v>3.8194444444444443E-3</c:v>
                </c:pt>
                <c:pt idx="8">
                  <c:v>3.8194444444444443E-3</c:v>
                </c:pt>
                <c:pt idx="9">
                  <c:v>3.8194444444444443E-3</c:v>
                </c:pt>
                <c:pt idx="10">
                  <c:v>3.8194444444444443E-3</c:v>
                </c:pt>
                <c:pt idx="11">
                  <c:v>3.8194444444444443E-3</c:v>
                </c:pt>
                <c:pt idx="12">
                  <c:v>3.8194444444444443E-3</c:v>
                </c:pt>
                <c:pt idx="13">
                  <c:v>3.8194444444444443E-3</c:v>
                </c:pt>
                <c:pt idx="14">
                  <c:v>3.8194444444444443E-3</c:v>
                </c:pt>
                <c:pt idx="15">
                  <c:v>3.8194444444444443E-3</c:v>
                </c:pt>
                <c:pt idx="16">
                  <c:v>3.8194444444444443E-3</c:v>
                </c:pt>
                <c:pt idx="17">
                  <c:v>3.8194444444444443E-3</c:v>
                </c:pt>
                <c:pt idx="18">
                  <c:v>3.8194444444444443E-3</c:v>
                </c:pt>
                <c:pt idx="19">
                  <c:v>3.8194444444444443E-3</c:v>
                </c:pt>
                <c:pt idx="20">
                  <c:v>3.8194444444444443E-3</c:v>
                </c:pt>
                <c:pt idx="21">
                  <c:v>3.8194444444444443E-3</c:v>
                </c:pt>
                <c:pt idx="22">
                  <c:v>3.8194444444444443E-3</c:v>
                </c:pt>
                <c:pt idx="23">
                  <c:v>3.8194444444444443E-3</c:v>
                </c:pt>
                <c:pt idx="24">
                  <c:v>3.8194444444444443E-3</c:v>
                </c:pt>
                <c:pt idx="25">
                  <c:v>3.8194444444444443E-3</c:v>
                </c:pt>
                <c:pt idx="26">
                  <c:v>3.8194444444444443E-3</c:v>
                </c:pt>
                <c:pt idx="27">
                  <c:v>3.8194444444444443E-3</c:v>
                </c:pt>
                <c:pt idx="28">
                  <c:v>3.8194444444444443E-3</c:v>
                </c:pt>
                <c:pt idx="29">
                  <c:v>3.8194444444444443E-3</c:v>
                </c:pt>
                <c:pt idx="30">
                  <c:v>3.8194444444444443E-3</c:v>
                </c:pt>
                <c:pt idx="31">
                  <c:v>3.8194444444444443E-3</c:v>
                </c:pt>
                <c:pt idx="32">
                  <c:v>3.8194444444444443E-3</c:v>
                </c:pt>
                <c:pt idx="33">
                  <c:v>3.8194444444444443E-3</c:v>
                </c:pt>
                <c:pt idx="34">
                  <c:v>3.8194444444444443E-3</c:v>
                </c:pt>
                <c:pt idx="35">
                  <c:v>3.8194444444444443E-3</c:v>
                </c:pt>
                <c:pt idx="36">
                  <c:v>3.8194444444444443E-3</c:v>
                </c:pt>
                <c:pt idx="37">
                  <c:v>3.8194444444444443E-3</c:v>
                </c:pt>
                <c:pt idx="38">
                  <c:v>3.8194444444444443E-3</c:v>
                </c:pt>
                <c:pt idx="39">
                  <c:v>3.8194444444444443E-3</c:v>
                </c:pt>
                <c:pt idx="40">
                  <c:v>3.8194444444444443E-3</c:v>
                </c:pt>
              </c:numCache>
            </c:numRef>
          </c:val>
          <c:smooth val="0"/>
          <c:extLst>
            <c:ext xmlns:c16="http://schemas.microsoft.com/office/drawing/2014/chart" uri="{C3380CC4-5D6E-409C-BE32-E72D297353CC}">
              <c16:uniqueId val="{0000005B-2F56-4ADA-A970-42D57BE72899}"/>
            </c:ext>
          </c:extLst>
        </c:ser>
        <c:dLbls>
          <c:showLegendKey val="0"/>
          <c:showVal val="0"/>
          <c:showCatName val="0"/>
          <c:showSerName val="0"/>
          <c:showPercent val="0"/>
          <c:showBubbleSize val="0"/>
        </c:dLbls>
        <c:marker val="1"/>
        <c:smooth val="0"/>
        <c:axId val="299555360"/>
        <c:axId val="299554968"/>
      </c:lineChart>
      <c:catAx>
        <c:axId val="299556536"/>
        <c:scaling>
          <c:orientation val="minMax"/>
        </c:scaling>
        <c:delete val="1"/>
        <c:axPos val="b"/>
        <c:numFmt formatCode="General" sourceLinked="1"/>
        <c:majorTickMark val="out"/>
        <c:minorTickMark val="none"/>
        <c:tickLblPos val="low"/>
        <c:crossAx val="299556144"/>
        <c:crossesAt val="0"/>
        <c:auto val="0"/>
        <c:lblAlgn val="ctr"/>
        <c:lblOffset val="100"/>
        <c:noMultiLvlLbl val="0"/>
      </c:catAx>
      <c:valAx>
        <c:axId val="299556144"/>
        <c:scaling>
          <c:orientation val="minMax"/>
        </c:scaling>
        <c:delete val="1"/>
        <c:axPos val="r"/>
        <c:numFmt formatCode="m:ss" sourceLinked="1"/>
        <c:majorTickMark val="none"/>
        <c:minorTickMark val="none"/>
        <c:tickLblPos val="nextTo"/>
        <c:crossAx val="299556536"/>
        <c:crosses val="max"/>
        <c:crossBetween val="between"/>
      </c:valAx>
      <c:valAx>
        <c:axId val="299554968"/>
        <c:scaling>
          <c:orientation val="minMax"/>
          <c:min val="0"/>
        </c:scaling>
        <c:delete val="0"/>
        <c:axPos val="l"/>
        <c:numFmt formatCode="m:ss" sourceLinked="1"/>
        <c:majorTickMark val="none"/>
        <c:minorTickMark val="none"/>
        <c:tickLblPos val="high"/>
        <c:spPr>
          <a:noFill/>
          <a:ln>
            <a:noFill/>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pt-BR"/>
          </a:p>
        </c:txPr>
        <c:crossAx val="299555360"/>
        <c:crosses val="autoZero"/>
        <c:crossBetween val="midCat"/>
      </c:valAx>
      <c:catAx>
        <c:axId val="299555360"/>
        <c:scaling>
          <c:orientation val="minMax"/>
        </c:scaling>
        <c:delete val="0"/>
        <c:axPos val="b"/>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700" b="0" i="0" u="none" strike="noStrike" kern="1200" cap="none" spc="0" normalizeH="0" baseline="0">
                <a:solidFill>
                  <a:schemeClr val="tx1">
                    <a:lumMod val="65000"/>
                    <a:lumOff val="35000"/>
                  </a:schemeClr>
                </a:solidFill>
                <a:latin typeface="+mn-lt"/>
                <a:ea typeface="+mn-ea"/>
                <a:cs typeface="+mn-cs"/>
              </a:defRPr>
            </a:pPr>
            <a:endParaRPr lang="pt-BR"/>
          </a:p>
        </c:txPr>
        <c:crossAx val="299554968"/>
        <c:crosses val="autoZero"/>
        <c:auto val="1"/>
        <c:lblAlgn val="ctr"/>
        <c:lblOffset val="100"/>
        <c:tickLblSkip val="3"/>
        <c:tickMarkSkip val="3"/>
        <c:noMultiLvlLbl val="0"/>
      </c:catAx>
      <c:spPr>
        <a:noFill/>
        <a:ln>
          <a:noFill/>
        </a:ln>
        <a:effectLst/>
      </c:spPr>
    </c:plotArea>
    <c:plotVisOnly val="1"/>
    <c:dispBlanksAs val="gap"/>
    <c:showDLblsOverMax val="0"/>
  </c:chart>
  <c:spPr>
    <a:solidFill>
      <a:schemeClr val="bg1"/>
    </a:solidFill>
    <a:ln w="57150" cap="flat" cmpd="sng" algn="ctr">
      <a:solidFill>
        <a:schemeClr val="tx1">
          <a:lumMod val="15000"/>
          <a:lumOff val="85000"/>
        </a:schemeClr>
      </a:solidFill>
      <a:round/>
    </a:ln>
    <a:effectLst/>
  </c:spPr>
  <c:txPr>
    <a:bodyPr/>
    <a:lstStyle/>
    <a:p>
      <a:pPr>
        <a:defRPr/>
      </a:pPr>
      <a:endParaRPr lang="pt-BR"/>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'Verbal Setup'!$DR$2</c:f>
              <c:strCache>
                <c:ptCount val="1"/>
                <c:pt idx="0">
                  <c:v>Right</c:v>
                </c:pt>
              </c:strCache>
            </c:strRef>
          </c:tx>
          <c:spPr>
            <a:noFill/>
            <a:ln>
              <a:noFill/>
            </a:ln>
            <a:effectLst/>
          </c:spPr>
          <c:invertIfNegative val="0"/>
          <c:dLbls>
            <c:dLbl>
              <c:idx val="0"/>
              <c:tx>
                <c:rich>
                  <a:bodyPr/>
                  <a:lstStyle/>
                  <a:p>
                    <a:fld id="{A0EEBE8C-7517-4FAB-AB64-461CAE7DEBB4}" type="CELLRANGE">
                      <a:rPr lang="en-US"/>
                      <a:pPr/>
                      <a:t>[CELLRANGE]</a:t>
                    </a:fld>
                    <a:endParaRPr lang="en-US" baseline="0"/>
                  </a:p>
                  <a:p>
                    <a:fld id="{EC69ACEC-FFB5-439D-9362-419870203469}"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0-E380-4F37-B749-755023ECDCCC}"/>
                </c:ext>
              </c:extLst>
            </c:dLbl>
            <c:dLbl>
              <c:idx val="1"/>
              <c:tx>
                <c:rich>
                  <a:bodyPr/>
                  <a:lstStyle/>
                  <a:p>
                    <a:fld id="{3B5058E6-E033-4B1E-8338-9F61B5021DC5}" type="CELLRANGE">
                      <a:rPr lang="en-US"/>
                      <a:pPr/>
                      <a:t>[CELLRANGE]</a:t>
                    </a:fld>
                    <a:endParaRPr lang="en-US" baseline="0"/>
                  </a:p>
                  <a:p>
                    <a:fld id="{E241F17E-6CEF-4F55-9EBE-CCAEFB503A45}"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1-E380-4F37-B749-755023ECDCCC}"/>
                </c:ext>
              </c:extLst>
            </c:dLbl>
            <c:dLbl>
              <c:idx val="2"/>
              <c:tx>
                <c:rich>
                  <a:bodyPr/>
                  <a:lstStyle/>
                  <a:p>
                    <a:fld id="{5AEC0258-8D64-471B-B8A7-3726884180BE}" type="CELLRANGE">
                      <a:rPr lang="en-US"/>
                      <a:pPr/>
                      <a:t>[CELLRANGE]</a:t>
                    </a:fld>
                    <a:endParaRPr lang="en-US" baseline="0"/>
                  </a:p>
                  <a:p>
                    <a:fld id="{B01BDE4D-0548-41F6-928F-4F4730F264A8}"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2-E380-4F37-B749-755023ECDCCC}"/>
                </c:ext>
              </c:extLst>
            </c:dLbl>
            <c:dLbl>
              <c:idx val="3"/>
              <c:tx>
                <c:rich>
                  <a:bodyPr/>
                  <a:lstStyle/>
                  <a:p>
                    <a:fld id="{D354D966-9D9D-4F2D-BE9D-9ADA60B0DAC1}" type="CELLRANGE">
                      <a:rPr lang="en-US"/>
                      <a:pPr/>
                      <a:t>[CELLRANGE]</a:t>
                    </a:fld>
                    <a:endParaRPr lang="en-US" baseline="0"/>
                  </a:p>
                  <a:p>
                    <a:fld id="{3AA95EF9-896C-4D15-A2DC-74B18B48FC7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3-E380-4F37-B749-755023ECDCCC}"/>
                </c:ext>
              </c:extLst>
            </c:dLbl>
            <c:dLbl>
              <c:idx val="4"/>
              <c:tx>
                <c:rich>
                  <a:bodyPr/>
                  <a:lstStyle/>
                  <a:p>
                    <a:fld id="{75F0C1DC-BC38-4CDA-A682-3D17B1111F46}" type="CELLRANGE">
                      <a:rPr lang="en-US"/>
                      <a:pPr/>
                      <a:t>[CELLRANGE]</a:t>
                    </a:fld>
                    <a:endParaRPr lang="en-US" baseline="0"/>
                  </a:p>
                  <a:p>
                    <a:fld id="{5B3B1F4D-F802-4401-BD60-B8CFD49F081E}"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4-E380-4F37-B749-755023ECDCCC}"/>
                </c:ext>
              </c:extLst>
            </c:dLbl>
            <c:dLbl>
              <c:idx val="5"/>
              <c:tx>
                <c:rich>
                  <a:bodyPr/>
                  <a:lstStyle/>
                  <a:p>
                    <a:fld id="{8AFA220C-3BBC-431B-B874-AF9337C750C9}" type="CELLRANGE">
                      <a:rPr lang="en-US"/>
                      <a:pPr/>
                      <a:t>[CELLRANGE]</a:t>
                    </a:fld>
                    <a:endParaRPr lang="en-US" baseline="0"/>
                  </a:p>
                  <a:p>
                    <a:fld id="{09ECAAF1-7425-4C0D-A785-0059434435D3}"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5-E380-4F37-B749-755023ECDCCC}"/>
                </c:ext>
              </c:extLst>
            </c:dLbl>
            <c:dLbl>
              <c:idx val="6"/>
              <c:tx>
                <c:rich>
                  <a:bodyPr/>
                  <a:lstStyle/>
                  <a:p>
                    <a:fld id="{026CB3DF-E595-4C0B-A6A9-0747CBAA0B25}" type="CELLRANGE">
                      <a:rPr lang="en-US"/>
                      <a:pPr/>
                      <a:t>[CELLRANGE]</a:t>
                    </a:fld>
                    <a:endParaRPr lang="en-US" baseline="0"/>
                  </a:p>
                  <a:p>
                    <a:fld id="{79999EC0-E32F-488D-BB04-DF688A37A0CB}"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6-E380-4F37-B749-755023ECDCCC}"/>
                </c:ext>
              </c:extLst>
            </c:dLbl>
            <c:dLbl>
              <c:idx val="7"/>
              <c:tx>
                <c:rich>
                  <a:bodyPr/>
                  <a:lstStyle/>
                  <a:p>
                    <a:fld id="{97F135E9-A1DD-4A10-A29D-DCE6FFB2BBE1}" type="CELLRANGE">
                      <a:rPr lang="en-US"/>
                      <a:pPr/>
                      <a:t>[CELLRANGE]</a:t>
                    </a:fld>
                    <a:endParaRPr lang="en-US" baseline="0"/>
                  </a:p>
                  <a:p>
                    <a:fld id="{4CD302F5-5716-4D66-8312-999F05A26F24}"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7-E380-4F37-B749-755023ECDCCC}"/>
                </c:ext>
              </c:extLst>
            </c:dLbl>
            <c:dLbl>
              <c:idx val="8"/>
              <c:tx>
                <c:rich>
                  <a:bodyPr/>
                  <a:lstStyle/>
                  <a:p>
                    <a:fld id="{236B9A08-B237-4CED-881B-EC090122FB9A}" type="CELLRANGE">
                      <a:rPr lang="en-US"/>
                      <a:pPr/>
                      <a:t>[CELLRANGE]</a:t>
                    </a:fld>
                    <a:endParaRPr lang="en-US" baseline="0"/>
                  </a:p>
                  <a:p>
                    <a:fld id="{6E30978C-EFCA-493C-9902-1C5081592B19}"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8-E380-4F37-B749-755023ECDCCC}"/>
                </c:ext>
              </c:extLst>
            </c:dLbl>
            <c:dLbl>
              <c:idx val="9"/>
              <c:tx>
                <c:rich>
                  <a:bodyPr/>
                  <a:lstStyle/>
                  <a:p>
                    <a:fld id="{17A1D2B8-8E76-448A-ACCC-0D4070F8DFE9}" type="CELLRANGE">
                      <a:rPr lang="en-US"/>
                      <a:pPr/>
                      <a:t>[CELLRANGE]</a:t>
                    </a:fld>
                    <a:endParaRPr lang="en-US" baseline="0"/>
                  </a:p>
                  <a:p>
                    <a:fld id="{0E0EAF1C-E0E1-4175-9AB8-26E09A625C9C}"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9-E380-4F37-B749-755023ECDCCC}"/>
                </c:ext>
              </c:extLst>
            </c:dLbl>
            <c:dLbl>
              <c:idx val="10"/>
              <c:tx>
                <c:rich>
                  <a:bodyPr/>
                  <a:lstStyle/>
                  <a:p>
                    <a:fld id="{0F85EFE9-B8E0-4116-B8E8-E8EAC229EC35}" type="CELLRANGE">
                      <a:rPr lang="en-US"/>
                      <a:pPr/>
                      <a:t>[CELLRANGE]</a:t>
                    </a:fld>
                    <a:endParaRPr lang="en-US" baseline="0"/>
                  </a:p>
                  <a:p>
                    <a:fld id="{099C201C-166C-41CC-933B-A09742C3766D}"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A-E380-4F37-B749-755023ECDCCC}"/>
                </c:ext>
              </c:extLst>
            </c:dLbl>
            <c:dLbl>
              <c:idx val="11"/>
              <c:tx>
                <c:rich>
                  <a:bodyPr/>
                  <a:lstStyle/>
                  <a:p>
                    <a:fld id="{853E9CBE-B2CA-4050-B36E-CB4954677B12}" type="CELLRANGE">
                      <a:rPr lang="en-US"/>
                      <a:pPr/>
                      <a:t>[CELLRANGE]</a:t>
                    </a:fld>
                    <a:endParaRPr lang="en-US" baseline="0"/>
                  </a:p>
                  <a:p>
                    <a:fld id="{DF2F0818-71F6-4850-A9BB-0A90818DD527}"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B-E380-4F37-B749-755023ECDCCC}"/>
                </c:ext>
              </c:extLst>
            </c:dLbl>
            <c:dLbl>
              <c:idx val="12"/>
              <c:tx>
                <c:rich>
                  <a:bodyPr/>
                  <a:lstStyle/>
                  <a:p>
                    <a:fld id="{F7C76F32-77A3-4AE7-B692-13ED3EE1A33F}" type="CELLRANGE">
                      <a:rPr lang="en-US"/>
                      <a:pPr/>
                      <a:t>[CELLRANGE]</a:t>
                    </a:fld>
                    <a:endParaRPr lang="en-US" baseline="0"/>
                  </a:p>
                  <a:p>
                    <a:fld id="{5F48D5E7-57AA-44E9-9C23-B7094EBB530D}"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C-E380-4F37-B749-755023ECDCCC}"/>
                </c:ext>
              </c:extLst>
            </c:dLbl>
            <c:dLbl>
              <c:idx val="13"/>
              <c:tx>
                <c:rich>
                  <a:bodyPr/>
                  <a:lstStyle/>
                  <a:p>
                    <a:fld id="{1539EAC3-0E7F-49E4-9864-17FD9F5BBD6F}" type="CELLRANGE">
                      <a:rPr lang="en-US"/>
                      <a:pPr/>
                      <a:t>[CELLRANGE]</a:t>
                    </a:fld>
                    <a:endParaRPr lang="en-US" baseline="0"/>
                  </a:p>
                  <a:p>
                    <a:fld id="{ADFBC134-78FA-4B9A-B24F-E52648B6B7A1}"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D-E380-4F37-B749-755023ECDCCC}"/>
                </c:ext>
              </c:extLst>
            </c:dLbl>
            <c:dLbl>
              <c:idx val="14"/>
              <c:tx>
                <c:rich>
                  <a:bodyPr/>
                  <a:lstStyle/>
                  <a:p>
                    <a:fld id="{6EF63FA2-7B3E-4B91-BD40-5FB8A0D5759B}" type="CELLRANGE">
                      <a:rPr lang="en-US"/>
                      <a:pPr/>
                      <a:t>[CELLRANGE]</a:t>
                    </a:fld>
                    <a:endParaRPr lang="en-US" baseline="0"/>
                  </a:p>
                  <a:p>
                    <a:fld id="{8619215E-0CA6-4354-BED2-151DF98C0CE8}"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E-E380-4F37-B749-755023ECDCCC}"/>
                </c:ext>
              </c:extLst>
            </c:dLbl>
            <c:dLbl>
              <c:idx val="15"/>
              <c:tx>
                <c:rich>
                  <a:bodyPr/>
                  <a:lstStyle/>
                  <a:p>
                    <a:fld id="{17938CFA-20D3-426F-9342-6CD8B8F127F5}" type="CELLRANGE">
                      <a:rPr lang="en-US"/>
                      <a:pPr/>
                      <a:t>[CELLRANGE]</a:t>
                    </a:fld>
                    <a:endParaRPr lang="en-US" baseline="0"/>
                  </a:p>
                  <a:p>
                    <a:fld id="{78E657BC-C06A-4E4E-B7FB-4D96F5A32E1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F-E380-4F37-B749-755023ECDCCC}"/>
                </c:ext>
              </c:extLst>
            </c:dLbl>
            <c:dLbl>
              <c:idx val="16"/>
              <c:tx>
                <c:rich>
                  <a:bodyPr/>
                  <a:lstStyle/>
                  <a:p>
                    <a:fld id="{8736FD4F-68A0-44C4-91F0-D270B7C53369}" type="CELLRANGE">
                      <a:rPr lang="en-US"/>
                      <a:pPr/>
                      <a:t>[CELLRANGE]</a:t>
                    </a:fld>
                    <a:endParaRPr lang="en-US" baseline="0"/>
                  </a:p>
                  <a:p>
                    <a:fld id="{060E6D60-1EA8-4CD6-BFEE-67471E9CB031}"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0-E380-4F37-B749-755023ECDCCC}"/>
                </c:ext>
              </c:extLst>
            </c:dLbl>
            <c:dLbl>
              <c:idx val="17"/>
              <c:tx>
                <c:rich>
                  <a:bodyPr/>
                  <a:lstStyle/>
                  <a:p>
                    <a:fld id="{5A786203-B952-46FE-9596-90F3724B8414}" type="CELLRANGE">
                      <a:rPr lang="en-US"/>
                      <a:pPr/>
                      <a:t>[CELLRANGE]</a:t>
                    </a:fld>
                    <a:endParaRPr lang="en-US" baseline="0"/>
                  </a:p>
                  <a:p>
                    <a:fld id="{18AAB525-EA98-4D49-9A2D-C0814CFA7D8E}"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1-E380-4F37-B749-755023ECDCCC}"/>
                </c:ext>
              </c:extLst>
            </c:dLbl>
            <c:dLbl>
              <c:idx val="18"/>
              <c:tx>
                <c:rich>
                  <a:bodyPr/>
                  <a:lstStyle/>
                  <a:p>
                    <a:fld id="{A401DBB4-49AB-44B6-B12F-8AB06A3DF300}" type="CELLRANGE">
                      <a:rPr lang="en-US"/>
                      <a:pPr/>
                      <a:t>[CELLRANGE]</a:t>
                    </a:fld>
                    <a:endParaRPr lang="en-US" baseline="0"/>
                  </a:p>
                  <a:p>
                    <a:fld id="{9E7D7833-FDD2-49E6-88DE-F97D9265D1C1}"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2-E380-4F37-B749-755023ECDCCC}"/>
                </c:ext>
              </c:extLst>
            </c:dLbl>
            <c:dLbl>
              <c:idx val="19"/>
              <c:tx>
                <c:rich>
                  <a:bodyPr/>
                  <a:lstStyle/>
                  <a:p>
                    <a:fld id="{F6493B22-F4C5-4152-97C2-2105A9DE4392}" type="CELLRANGE">
                      <a:rPr lang="en-US"/>
                      <a:pPr/>
                      <a:t>[CELLRANGE]</a:t>
                    </a:fld>
                    <a:endParaRPr lang="en-US" baseline="0"/>
                  </a:p>
                  <a:p>
                    <a:fld id="{2E0B6430-6998-40DE-BBB5-105AA7944E9F}"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3-E380-4F37-B749-755023ECDCCC}"/>
                </c:ext>
              </c:extLst>
            </c:dLbl>
            <c:dLbl>
              <c:idx val="20"/>
              <c:tx>
                <c:rich>
                  <a:bodyPr/>
                  <a:lstStyle/>
                  <a:p>
                    <a:fld id="{E4E574A4-764B-41D4-BEA4-6FD4B33578B6}" type="CELLRANGE">
                      <a:rPr lang="en-US"/>
                      <a:pPr/>
                      <a:t>[CELLRANGE]</a:t>
                    </a:fld>
                    <a:endParaRPr lang="en-US" baseline="0"/>
                  </a:p>
                  <a:p>
                    <a:fld id="{5CA78401-5480-411B-8EC1-18233E26BC3F}"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4-E380-4F37-B749-755023ECDCCC}"/>
                </c:ext>
              </c:extLst>
            </c:dLbl>
            <c:dLbl>
              <c:idx val="21"/>
              <c:tx>
                <c:rich>
                  <a:bodyPr/>
                  <a:lstStyle/>
                  <a:p>
                    <a:fld id="{45885060-C092-4F0E-BE0A-CDEEA6FF41D3}" type="CELLRANGE">
                      <a:rPr lang="en-US"/>
                      <a:pPr/>
                      <a:t>[CELLRANGE]</a:t>
                    </a:fld>
                    <a:endParaRPr lang="en-US" baseline="0"/>
                  </a:p>
                  <a:p>
                    <a:fld id="{908453D3-B90A-4C13-A302-01E410E45634}"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5-E380-4F37-B749-755023ECDCCC}"/>
                </c:ext>
              </c:extLst>
            </c:dLbl>
            <c:dLbl>
              <c:idx val="22"/>
              <c:tx>
                <c:rich>
                  <a:bodyPr/>
                  <a:lstStyle/>
                  <a:p>
                    <a:fld id="{892E609C-8F5E-489C-AC45-85B2AD325EEA}" type="CELLRANGE">
                      <a:rPr lang="en-US"/>
                      <a:pPr/>
                      <a:t>[CELLRANGE]</a:t>
                    </a:fld>
                    <a:endParaRPr lang="en-US" baseline="0"/>
                  </a:p>
                  <a:p>
                    <a:fld id="{A41051BC-7B02-4898-B004-6ABE3FD1BACE}"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6-E380-4F37-B749-755023ECDCCC}"/>
                </c:ext>
              </c:extLst>
            </c:dLbl>
            <c:dLbl>
              <c:idx val="23"/>
              <c:tx>
                <c:rich>
                  <a:bodyPr/>
                  <a:lstStyle/>
                  <a:p>
                    <a:fld id="{7D2739BB-151A-420C-936C-F69563D45745}" type="CELLRANGE">
                      <a:rPr lang="en-US"/>
                      <a:pPr/>
                      <a:t>[CELLRANGE]</a:t>
                    </a:fld>
                    <a:endParaRPr lang="en-US" baseline="0"/>
                  </a:p>
                  <a:p>
                    <a:fld id="{C944D406-C7B4-4F9E-8516-C6B5E1BFC879}"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7-E380-4F37-B749-755023ECDCCC}"/>
                </c:ext>
              </c:extLst>
            </c:dLbl>
            <c:dLbl>
              <c:idx val="24"/>
              <c:tx>
                <c:rich>
                  <a:bodyPr/>
                  <a:lstStyle/>
                  <a:p>
                    <a:fld id="{B51B5AE6-CB3C-4416-B80B-D7A6540B02A9}" type="CELLRANGE">
                      <a:rPr lang="en-US"/>
                      <a:pPr/>
                      <a:t>[CELLRANGE]</a:t>
                    </a:fld>
                    <a:endParaRPr lang="en-US" baseline="0"/>
                  </a:p>
                  <a:p>
                    <a:fld id="{13F9CE70-6058-48F1-B71C-6386F72EF2A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8-E380-4F37-B749-755023ECDCCC}"/>
                </c:ext>
              </c:extLst>
            </c:dLbl>
            <c:dLbl>
              <c:idx val="25"/>
              <c:tx>
                <c:rich>
                  <a:bodyPr/>
                  <a:lstStyle/>
                  <a:p>
                    <a:fld id="{A61E4A57-71FE-4F98-97C4-D4AC191FDC07}" type="CELLRANGE">
                      <a:rPr lang="en-US"/>
                      <a:pPr/>
                      <a:t>[CELLRANGE]</a:t>
                    </a:fld>
                    <a:endParaRPr lang="en-US" baseline="0"/>
                  </a:p>
                  <a:p>
                    <a:fld id="{0B231EB5-79B5-41BC-BFC2-BDA2D2A35309}"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9-E380-4F37-B749-755023ECDCCC}"/>
                </c:ext>
              </c:extLst>
            </c:dLbl>
            <c:dLbl>
              <c:idx val="26"/>
              <c:tx>
                <c:rich>
                  <a:bodyPr/>
                  <a:lstStyle/>
                  <a:p>
                    <a:fld id="{E589710C-E32B-4DC5-8117-EFA6DFEF039D}" type="CELLRANGE">
                      <a:rPr lang="en-US"/>
                      <a:pPr/>
                      <a:t>[CELLRANGE]</a:t>
                    </a:fld>
                    <a:endParaRPr lang="en-US" baseline="0"/>
                  </a:p>
                  <a:p>
                    <a:fld id="{C6AC43C9-864F-46E6-8DF0-EA2A11E91DD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A-E380-4F37-B749-755023ECDCCC}"/>
                </c:ext>
              </c:extLst>
            </c:dLbl>
            <c:dLbl>
              <c:idx val="27"/>
              <c:tx>
                <c:rich>
                  <a:bodyPr/>
                  <a:lstStyle/>
                  <a:p>
                    <a:fld id="{BE7A7A61-FA24-4031-A708-13F65F661FDF}" type="CELLRANGE">
                      <a:rPr lang="en-US"/>
                      <a:pPr/>
                      <a:t>[CELLRANGE]</a:t>
                    </a:fld>
                    <a:endParaRPr lang="en-US" baseline="0"/>
                  </a:p>
                  <a:p>
                    <a:fld id="{3ADE1C3D-46D3-4000-A504-5FB0222E3771}"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B-E380-4F37-B749-755023ECDCCC}"/>
                </c:ext>
              </c:extLst>
            </c:dLbl>
            <c:dLbl>
              <c:idx val="28"/>
              <c:tx>
                <c:rich>
                  <a:bodyPr/>
                  <a:lstStyle/>
                  <a:p>
                    <a:fld id="{71500931-6520-4F27-A142-868A011D23AB}" type="CELLRANGE">
                      <a:rPr lang="en-US"/>
                      <a:pPr/>
                      <a:t>[CELLRANGE]</a:t>
                    </a:fld>
                    <a:endParaRPr lang="en-US" baseline="0"/>
                  </a:p>
                  <a:p>
                    <a:fld id="{263EA67E-9200-4A32-9866-8DF1C334453F}"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C-E380-4F37-B749-755023ECDCCC}"/>
                </c:ext>
              </c:extLst>
            </c:dLbl>
            <c:dLbl>
              <c:idx val="29"/>
              <c:tx>
                <c:rich>
                  <a:bodyPr/>
                  <a:lstStyle/>
                  <a:p>
                    <a:fld id="{2121C8EE-593F-4F12-8219-4450A5A89170}" type="CELLRANGE">
                      <a:rPr lang="en-US"/>
                      <a:pPr/>
                      <a:t>[CELLRANGE]</a:t>
                    </a:fld>
                    <a:endParaRPr lang="en-US" baseline="0"/>
                  </a:p>
                  <a:p>
                    <a:fld id="{42023D53-614F-4C1D-950D-BFA278565B57}"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D-E380-4F37-B749-755023ECDCCC}"/>
                </c:ext>
              </c:extLst>
            </c:dLbl>
            <c:dLbl>
              <c:idx val="30"/>
              <c:tx>
                <c:rich>
                  <a:bodyPr/>
                  <a:lstStyle/>
                  <a:p>
                    <a:fld id="{E4129C1E-6EFE-498D-88F0-872D02C8316F}" type="CELLRANGE">
                      <a:rPr lang="en-US"/>
                      <a:pPr/>
                      <a:t>[CELLRANGE]</a:t>
                    </a:fld>
                    <a:endParaRPr lang="en-US" baseline="0"/>
                  </a:p>
                  <a:p>
                    <a:fld id="{CA15C3E0-35ED-4A19-866D-0BD93B9E7A8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E-E380-4F37-B749-755023ECDCCC}"/>
                </c:ext>
              </c:extLst>
            </c:dLbl>
            <c:dLbl>
              <c:idx val="31"/>
              <c:tx>
                <c:rich>
                  <a:bodyPr/>
                  <a:lstStyle/>
                  <a:p>
                    <a:fld id="{89E1B812-06F2-4D92-A920-B40A97CC71D1}" type="CELLRANGE">
                      <a:rPr lang="en-US"/>
                      <a:pPr/>
                      <a:t>[CELLRANGE]</a:t>
                    </a:fld>
                    <a:endParaRPr lang="en-US" baseline="0"/>
                  </a:p>
                  <a:p>
                    <a:fld id="{9222F148-50B8-4DC1-80B8-C7BEA708AC9C}"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F-E380-4F37-B749-755023ECDCCC}"/>
                </c:ext>
              </c:extLst>
            </c:dLbl>
            <c:dLbl>
              <c:idx val="32"/>
              <c:tx>
                <c:rich>
                  <a:bodyPr/>
                  <a:lstStyle/>
                  <a:p>
                    <a:fld id="{48D7571A-A656-4562-8885-AD465E983E95}" type="CELLRANGE">
                      <a:rPr lang="en-US"/>
                      <a:pPr/>
                      <a:t>[CELLRANGE]</a:t>
                    </a:fld>
                    <a:endParaRPr lang="en-US" baseline="0"/>
                  </a:p>
                  <a:p>
                    <a:fld id="{78C1A02D-7E0E-4300-994C-315C2BA45B84}"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0-E380-4F37-B749-755023ECDCCC}"/>
                </c:ext>
              </c:extLst>
            </c:dLbl>
            <c:dLbl>
              <c:idx val="33"/>
              <c:tx>
                <c:rich>
                  <a:bodyPr/>
                  <a:lstStyle/>
                  <a:p>
                    <a:fld id="{86C0E330-74AC-4971-937F-811E578D5483}" type="CELLRANGE">
                      <a:rPr lang="en-US"/>
                      <a:pPr/>
                      <a:t>[CELLRANGE]</a:t>
                    </a:fld>
                    <a:endParaRPr lang="en-US" baseline="0"/>
                  </a:p>
                  <a:p>
                    <a:fld id="{95785693-DF89-4FE3-A42F-158D2D24043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1-E380-4F37-B749-755023ECDCCC}"/>
                </c:ext>
              </c:extLst>
            </c:dLbl>
            <c:dLbl>
              <c:idx val="34"/>
              <c:tx>
                <c:rich>
                  <a:bodyPr/>
                  <a:lstStyle/>
                  <a:p>
                    <a:fld id="{B9D902CA-A54A-490E-874E-8456E573B483}" type="CELLRANGE">
                      <a:rPr lang="en-US"/>
                      <a:pPr/>
                      <a:t>[CELLRANGE]</a:t>
                    </a:fld>
                    <a:endParaRPr lang="en-US" baseline="0"/>
                  </a:p>
                  <a:p>
                    <a:fld id="{4BA67624-A61F-465B-A41A-429BF892CF68}"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2-E380-4F37-B749-755023ECDCCC}"/>
                </c:ext>
              </c:extLst>
            </c:dLbl>
            <c:dLbl>
              <c:idx val="35"/>
              <c:tx>
                <c:rich>
                  <a:bodyPr/>
                  <a:lstStyle/>
                  <a:p>
                    <a:fld id="{CBF3D309-C2A1-4750-87B7-7B26F34901A9}" type="CELLRANGE">
                      <a:rPr lang="en-US"/>
                      <a:pPr/>
                      <a:t>[CELLRANGE]</a:t>
                    </a:fld>
                    <a:endParaRPr lang="en-US" baseline="0"/>
                  </a:p>
                  <a:p>
                    <a:fld id="{436C64A3-2562-4B6F-92F4-7C67B56D80F2}"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3-E380-4F37-B749-755023ECDCCC}"/>
                </c:ext>
              </c:extLst>
            </c:dLbl>
            <c:dLbl>
              <c:idx val="36"/>
              <c:tx>
                <c:rich>
                  <a:bodyPr/>
                  <a:lstStyle/>
                  <a:p>
                    <a:fld id="{B2B9ED6E-F1F9-4D17-944A-470F4B3041DD}" type="CELLRANGE">
                      <a:rPr lang="en-US"/>
                      <a:pPr/>
                      <a:t>[CELLRANGE]</a:t>
                    </a:fld>
                    <a:endParaRPr lang="en-US" baseline="0"/>
                  </a:p>
                  <a:p>
                    <a:fld id="{CAC882CE-EB1C-4E82-8783-E3378583D71C}"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4-E380-4F37-B749-755023ECDCCC}"/>
                </c:ext>
              </c:extLst>
            </c:dLbl>
            <c:dLbl>
              <c:idx val="37"/>
              <c:tx>
                <c:rich>
                  <a:bodyPr/>
                  <a:lstStyle/>
                  <a:p>
                    <a:endParaRPr lang="en-US"/>
                  </a:p>
                </c:rich>
              </c:tx>
              <c:dLblPos val="outEnd"/>
              <c:showLegendKey val="0"/>
              <c:showVal val="0"/>
              <c:showCatName val="0"/>
              <c:showSerName val="0"/>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25-E380-4F37-B749-755023ECDCCC}"/>
                </c:ext>
              </c:extLst>
            </c:dLbl>
            <c:dLbl>
              <c:idx val="38"/>
              <c:tx>
                <c:rich>
                  <a:bodyPr/>
                  <a:lstStyle/>
                  <a:p>
                    <a:endParaRPr lang="en-US"/>
                  </a:p>
                </c:rich>
              </c:tx>
              <c:dLblPos val="outEnd"/>
              <c:showLegendKey val="0"/>
              <c:showVal val="0"/>
              <c:showCatName val="0"/>
              <c:showSerName val="0"/>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26-E380-4F37-B749-755023ECDCCC}"/>
                </c:ext>
              </c:extLst>
            </c:dLbl>
            <c:dLbl>
              <c:idx val="39"/>
              <c:tx>
                <c:rich>
                  <a:bodyPr/>
                  <a:lstStyle/>
                  <a:p>
                    <a:endParaRPr lang="en-US"/>
                  </a:p>
                </c:rich>
              </c:tx>
              <c:dLblPos val="outEnd"/>
              <c:showLegendKey val="0"/>
              <c:showVal val="0"/>
              <c:showCatName val="0"/>
              <c:showSerName val="0"/>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27-E380-4F37-B749-755023ECDCCC}"/>
                </c:ext>
              </c:extLst>
            </c:dLbl>
            <c:dLbl>
              <c:idx val="40"/>
              <c:tx>
                <c:rich>
                  <a:bodyPr/>
                  <a:lstStyle/>
                  <a:p>
                    <a:endParaRPr lang="en-US"/>
                  </a:p>
                </c:rich>
              </c:tx>
              <c:dLblPos val="outEnd"/>
              <c:showLegendKey val="0"/>
              <c:showVal val="0"/>
              <c:showCatName val="0"/>
              <c:showSerName val="0"/>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28-E380-4F37-B749-755023ECDCCC}"/>
                </c:ext>
              </c:extLst>
            </c:dLbl>
            <c:spPr>
              <a:solidFill>
                <a:schemeClr val="accent5">
                  <a:alpha val="50000"/>
                </a:schemeClr>
              </a:solidFill>
              <a:ln>
                <a:solidFill>
                  <a:schemeClr val="tx1"/>
                </a:solidFill>
                <a:prstDash val="sysDash"/>
              </a:ln>
              <a:effectLst>
                <a:outerShdw blurRad="50800" dist="38100" dir="18900000" algn="bl" rotWithShape="0">
                  <a:prstClr val="black">
                    <a:alpha val="40000"/>
                  </a:prstClr>
                </a:outerShdw>
              </a:effectLst>
            </c:spPr>
            <c:txPr>
              <a:bodyPr rot="0" spcFirstLastPara="1" vertOverflow="ellipsis" vert="horz" wrap="square" lIns="38100" tIns="19050" rIns="38100" bIns="19050" anchor="ctr" anchorCtr="1">
                <a:spAutoFit/>
              </a:bodyPr>
              <a:lstStyle/>
              <a:p>
                <a:pPr>
                  <a:defRPr sz="500" b="0" i="0" u="none" strike="noStrike" kern="1200" baseline="0">
                    <a:solidFill>
                      <a:schemeClr val="lt1"/>
                    </a:solidFill>
                    <a:latin typeface="+mn-lt"/>
                    <a:ea typeface="+mn-ea"/>
                    <a:cs typeface="+mn-cs"/>
                  </a:defRPr>
                </a:pPr>
                <a:endParaRPr lang="pt-BR"/>
              </a:p>
            </c:txPr>
            <c:dLblPos val="outEnd"/>
            <c:showLegendKey val="0"/>
            <c:showVal val="0"/>
            <c:showCatName val="0"/>
            <c:showSerName val="0"/>
            <c:showPercent val="0"/>
            <c:showBubbleSize val="0"/>
            <c:separator>
</c:separator>
            <c:showLeaderLines val="0"/>
            <c:extLst>
              <c:ext xmlns:c15="http://schemas.microsoft.com/office/drawing/2012/chart" uri="{CE6537A1-D6FC-4f65-9D91-7224C49458BB}">
                <c15:showDataLabelsRange val="1"/>
                <c15:showLeaderLines val="0"/>
              </c:ext>
            </c:extLst>
          </c:dLbls>
          <c:val>
            <c:numRef>
              <c:f>'Verbal Setup'!$DR$3:$DR$43</c:f>
              <c:numCache>
                <c:formatCode>m:ss</c:formatCode>
                <c:ptCount val="41"/>
                <c:pt idx="0">
                  <c:v>-2E-14</c:v>
                </c:pt>
                <c:pt idx="1">
                  <c:v>-2E-14</c:v>
                </c:pt>
                <c:pt idx="2">
                  <c:v>-2E-14</c:v>
                </c:pt>
                <c:pt idx="3">
                  <c:v>-2E-14</c:v>
                </c:pt>
                <c:pt idx="4">
                  <c:v>1.0300925925925926E-3</c:v>
                </c:pt>
                <c:pt idx="5">
                  <c:v>-2E-14</c:v>
                </c:pt>
                <c:pt idx="6">
                  <c:v>-2E-14</c:v>
                </c:pt>
                <c:pt idx="7">
                  <c:v>-2E-14</c:v>
                </c:pt>
                <c:pt idx="8">
                  <c:v>-2E-14</c:v>
                </c:pt>
                <c:pt idx="9">
                  <c:v>-2E-14</c:v>
                </c:pt>
                <c:pt idx="10">
                  <c:v>-2E-14</c:v>
                </c:pt>
                <c:pt idx="11">
                  <c:v>-2E-14</c:v>
                </c:pt>
                <c:pt idx="12">
                  <c:v>-2E-14</c:v>
                </c:pt>
                <c:pt idx="13">
                  <c:v>6.3657407407407413E-4</c:v>
                </c:pt>
                <c:pt idx="14">
                  <c:v>-2E-14</c:v>
                </c:pt>
                <c:pt idx="15">
                  <c:v>-2E-14</c:v>
                </c:pt>
                <c:pt idx="16">
                  <c:v>-2E-14</c:v>
                </c:pt>
                <c:pt idx="17">
                  <c:v>-2E-14</c:v>
                </c:pt>
                <c:pt idx="18">
                  <c:v>-2E-14</c:v>
                </c:pt>
                <c:pt idx="19">
                  <c:v>-2E-14</c:v>
                </c:pt>
                <c:pt idx="20">
                  <c:v>-2E-14</c:v>
                </c:pt>
                <c:pt idx="21">
                  <c:v>-2E-14</c:v>
                </c:pt>
                <c:pt idx="22">
                  <c:v>-2E-14</c:v>
                </c:pt>
                <c:pt idx="23">
                  <c:v>-2E-14</c:v>
                </c:pt>
                <c:pt idx="24">
                  <c:v>-2E-14</c:v>
                </c:pt>
                <c:pt idx="25">
                  <c:v>-2E-14</c:v>
                </c:pt>
                <c:pt idx="26">
                  <c:v>-2E-14</c:v>
                </c:pt>
                <c:pt idx="27">
                  <c:v>-2E-14</c:v>
                </c:pt>
                <c:pt idx="28">
                  <c:v>-7.9861111111111116E-4</c:v>
                </c:pt>
                <c:pt idx="29">
                  <c:v>-2E-14</c:v>
                </c:pt>
                <c:pt idx="30">
                  <c:v>-2E-14</c:v>
                </c:pt>
                <c:pt idx="31">
                  <c:v>-2E-14</c:v>
                </c:pt>
                <c:pt idx="32">
                  <c:v>-2E-14</c:v>
                </c:pt>
                <c:pt idx="33">
                  <c:v>-2E-14</c:v>
                </c:pt>
                <c:pt idx="34">
                  <c:v>-2E-14</c:v>
                </c:pt>
                <c:pt idx="35">
                  <c:v>-2E-14</c:v>
                </c:pt>
                <c:pt idx="36">
                  <c:v>-2E-14</c:v>
                </c:pt>
                <c:pt idx="37">
                  <c:v>-2E-14</c:v>
                </c:pt>
                <c:pt idx="38">
                  <c:v>-2E-14</c:v>
                </c:pt>
                <c:pt idx="39">
                  <c:v>-2E-14</c:v>
                </c:pt>
                <c:pt idx="40">
                  <c:v>-2E-14</c:v>
                </c:pt>
              </c:numCache>
            </c:numRef>
          </c:val>
          <c:extLst>
            <c:ext xmlns:c15="http://schemas.microsoft.com/office/drawing/2012/chart" uri="{02D57815-91ED-43cb-92C2-25804820EDAC}">
              <c15:datalabelsRange>
                <c15:f>'Quant Setup'!$AA$3:$AA$39</c15:f>
                <c15:dlblRangeCache>
                  <c:ptCount val="37"/>
                  <c:pt idx="0">
                    <c:v>600 - 700</c:v>
                  </c:pt>
                  <c:pt idx="1">
                    <c:v>700 - 800</c:v>
                  </c:pt>
                  <c:pt idx="2">
                    <c:v>500 - 600</c:v>
                  </c:pt>
                  <c:pt idx="3">
                    <c:v>600 - 700</c:v>
                  </c:pt>
                  <c:pt idx="4">
                    <c:v>600 - 700</c:v>
                  </c:pt>
                  <c:pt idx="5">
                    <c:v>500 - 600</c:v>
                  </c:pt>
                  <c:pt idx="6">
                    <c:v>700 - 800</c:v>
                  </c:pt>
                  <c:pt idx="7">
                    <c:v>600 - 700</c:v>
                  </c:pt>
                  <c:pt idx="8">
                    <c:v>500 - 600</c:v>
                  </c:pt>
                  <c:pt idx="9">
                    <c:v>500 - 600</c:v>
                  </c:pt>
                  <c:pt idx="10">
                    <c:v>500 - 600</c:v>
                  </c:pt>
                  <c:pt idx="11">
                    <c:v>500 - 600</c:v>
                  </c:pt>
                  <c:pt idx="12">
                    <c:v>600 - 700</c:v>
                  </c:pt>
                  <c:pt idx="13">
                    <c:v>500 - 600</c:v>
                  </c:pt>
                  <c:pt idx="14">
                    <c:v>500 - 600</c:v>
                  </c:pt>
                  <c:pt idx="15">
                    <c:v>600 - 700</c:v>
                  </c:pt>
                  <c:pt idx="16">
                    <c:v>500 - 600</c:v>
                  </c:pt>
                  <c:pt idx="17">
                    <c:v>500 - 600</c:v>
                  </c:pt>
                  <c:pt idx="18">
                    <c:v>500 - 600</c:v>
                  </c:pt>
                  <c:pt idx="19">
                    <c:v>600 - 700</c:v>
                  </c:pt>
                  <c:pt idx="20">
                    <c:v>500 - 600</c:v>
                  </c:pt>
                  <c:pt idx="21">
                    <c:v>600 - 700</c:v>
                  </c:pt>
                  <c:pt idx="22">
                    <c:v>500 - 600</c:v>
                  </c:pt>
                  <c:pt idx="23">
                    <c:v>700 - 800</c:v>
                  </c:pt>
                  <c:pt idx="24">
                    <c:v>600 - 700</c:v>
                  </c:pt>
                  <c:pt idx="25">
                    <c:v>500 - 600</c:v>
                  </c:pt>
                  <c:pt idx="26">
                    <c:v>500 - 600</c:v>
                  </c:pt>
                  <c:pt idx="27">
                    <c:v>500 - 600</c:v>
                  </c:pt>
                  <c:pt idx="28">
                    <c:v>500 - 600</c:v>
                  </c:pt>
                  <c:pt idx="29">
                    <c:v>600 - 700</c:v>
                  </c:pt>
                  <c:pt idx="30">
                    <c:v>500 - 600</c:v>
                  </c:pt>
                  <c:pt idx="31">
                    <c:v>600 - 700</c:v>
                  </c:pt>
                  <c:pt idx="32">
                    <c:v>500 - 600</c:v>
                  </c:pt>
                  <c:pt idx="33">
                    <c:v>500 - 600</c:v>
                  </c:pt>
                  <c:pt idx="34">
                    <c:v>600 - 700</c:v>
                  </c:pt>
                  <c:pt idx="35">
                    <c:v>500 - 600</c:v>
                  </c:pt>
                  <c:pt idx="36">
                    <c:v>600 - 700</c:v>
                  </c:pt>
                </c15:dlblRangeCache>
              </c15:datalabelsRange>
            </c:ext>
            <c:ext xmlns:c16="http://schemas.microsoft.com/office/drawing/2014/chart" uri="{C3380CC4-5D6E-409C-BE32-E72D297353CC}">
              <c16:uniqueId val="{00000029-E380-4F37-B749-755023ECDCCC}"/>
            </c:ext>
          </c:extLst>
        </c:ser>
        <c:ser>
          <c:idx val="1"/>
          <c:order val="1"/>
          <c:tx>
            <c:strRef>
              <c:f>'Verbal Setup'!$DS$2</c:f>
              <c:strCache>
                <c:ptCount val="1"/>
                <c:pt idx="0">
                  <c:v>Wrong</c:v>
                </c:pt>
              </c:strCache>
            </c:strRef>
          </c:tx>
          <c:spPr>
            <a:noFill/>
            <a:ln>
              <a:noFill/>
            </a:ln>
            <a:effectLst/>
          </c:spPr>
          <c:invertIfNegative val="0"/>
          <c:dLbls>
            <c:dLbl>
              <c:idx val="0"/>
              <c:tx>
                <c:rich>
                  <a:bodyPr/>
                  <a:lstStyle/>
                  <a:p>
                    <a:fld id="{288C2FFD-0866-47DB-B356-6E790DC15D2D}" type="CELLRANGE">
                      <a:rPr lang="en-US" baseline="0"/>
                      <a:pPr/>
                      <a:t>[CELLRANGE]</a:t>
                    </a:fld>
                    <a:endParaRPr lang="en-US" baseline="0"/>
                  </a:p>
                  <a:p>
                    <a:fld id="{0020A2E9-E9E1-4BEF-8EEC-96D827C1426B}" type="VALUE">
                      <a:rPr lang="en-US" baseline="0"/>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A-E380-4F37-B749-755023ECDCCC}"/>
                </c:ext>
              </c:extLst>
            </c:dLbl>
            <c:dLbl>
              <c:idx val="1"/>
              <c:tx>
                <c:rich>
                  <a:bodyPr/>
                  <a:lstStyle/>
                  <a:p>
                    <a:fld id="{D68EAD83-064F-4439-8B16-D3AC6F68A678}" type="CELLRANGE">
                      <a:rPr lang="en-US"/>
                      <a:pPr/>
                      <a:t>[CELLRANGE]</a:t>
                    </a:fld>
                    <a:endParaRPr lang="en-US" baseline="0"/>
                  </a:p>
                  <a:p>
                    <a:fld id="{3F2895EA-3EC4-4DB6-932D-ACF07171821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B-E380-4F37-B749-755023ECDCCC}"/>
                </c:ext>
              </c:extLst>
            </c:dLbl>
            <c:dLbl>
              <c:idx val="2"/>
              <c:tx>
                <c:rich>
                  <a:bodyPr/>
                  <a:lstStyle/>
                  <a:p>
                    <a:fld id="{0BD6B1FF-CC2F-4754-9799-E39ED59C81A3}" type="CELLRANGE">
                      <a:rPr lang="en-US"/>
                      <a:pPr/>
                      <a:t>[CELLRANGE]</a:t>
                    </a:fld>
                    <a:endParaRPr lang="en-US" baseline="0"/>
                  </a:p>
                  <a:p>
                    <a:fld id="{9A9B45DF-9BFD-4E9E-B02C-68453786D441}"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C-E380-4F37-B749-755023ECDCCC}"/>
                </c:ext>
              </c:extLst>
            </c:dLbl>
            <c:dLbl>
              <c:idx val="3"/>
              <c:tx>
                <c:rich>
                  <a:bodyPr/>
                  <a:lstStyle/>
                  <a:p>
                    <a:fld id="{27D6A170-2B76-4BCC-A9D4-675FDFAA61B1}" type="CELLRANGE">
                      <a:rPr lang="en-US"/>
                      <a:pPr/>
                      <a:t>[CELLRANGE]</a:t>
                    </a:fld>
                    <a:endParaRPr lang="en-US" baseline="0"/>
                  </a:p>
                  <a:p>
                    <a:fld id="{669DB3FE-23A8-492E-91C9-19A200B0768A}"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D-E380-4F37-B749-755023ECDCCC}"/>
                </c:ext>
              </c:extLst>
            </c:dLbl>
            <c:dLbl>
              <c:idx val="4"/>
              <c:tx>
                <c:rich>
                  <a:bodyPr/>
                  <a:lstStyle/>
                  <a:p>
                    <a:fld id="{E402BE04-1299-4773-A2BE-E40FF04353DE}" type="CELLRANGE">
                      <a:rPr lang="en-US"/>
                      <a:pPr/>
                      <a:t>[CELLRANGE]</a:t>
                    </a:fld>
                    <a:endParaRPr lang="en-US" baseline="0"/>
                  </a:p>
                  <a:p>
                    <a:fld id="{C6F6FD30-15A1-4B12-B66D-56BD14D768A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E-E380-4F37-B749-755023ECDCCC}"/>
                </c:ext>
              </c:extLst>
            </c:dLbl>
            <c:dLbl>
              <c:idx val="5"/>
              <c:tx>
                <c:rich>
                  <a:bodyPr/>
                  <a:lstStyle/>
                  <a:p>
                    <a:fld id="{147B65F6-051D-4D9F-B253-C24B1CFED795}" type="CELLRANGE">
                      <a:rPr lang="en-US"/>
                      <a:pPr/>
                      <a:t>[CELLRANGE]</a:t>
                    </a:fld>
                    <a:endParaRPr lang="en-US" baseline="0"/>
                  </a:p>
                  <a:p>
                    <a:fld id="{89B91115-1360-47A7-A737-E08661D0F95E}"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F-E380-4F37-B749-755023ECDCCC}"/>
                </c:ext>
              </c:extLst>
            </c:dLbl>
            <c:dLbl>
              <c:idx val="6"/>
              <c:tx>
                <c:rich>
                  <a:bodyPr/>
                  <a:lstStyle/>
                  <a:p>
                    <a:fld id="{812357A8-94D1-4A36-BCA8-2810CBA13673}" type="CELLRANGE">
                      <a:rPr lang="en-US"/>
                      <a:pPr/>
                      <a:t>[CELLRANGE]</a:t>
                    </a:fld>
                    <a:endParaRPr lang="en-US" baseline="0"/>
                  </a:p>
                  <a:p>
                    <a:fld id="{3F241EEE-3760-4A0A-8A64-B470B6C0E66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0-E380-4F37-B749-755023ECDCCC}"/>
                </c:ext>
              </c:extLst>
            </c:dLbl>
            <c:dLbl>
              <c:idx val="7"/>
              <c:tx>
                <c:rich>
                  <a:bodyPr/>
                  <a:lstStyle/>
                  <a:p>
                    <a:fld id="{6A98CB73-7256-427C-B24E-87FF696200BB}" type="CELLRANGE">
                      <a:rPr lang="en-US"/>
                      <a:pPr/>
                      <a:t>[CELLRANGE]</a:t>
                    </a:fld>
                    <a:endParaRPr lang="en-US" baseline="0"/>
                  </a:p>
                  <a:p>
                    <a:fld id="{3609FF04-648D-45F4-8C7B-A8B32D98E9AC}"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1-E380-4F37-B749-755023ECDCCC}"/>
                </c:ext>
              </c:extLst>
            </c:dLbl>
            <c:dLbl>
              <c:idx val="8"/>
              <c:tx>
                <c:rich>
                  <a:bodyPr/>
                  <a:lstStyle/>
                  <a:p>
                    <a:fld id="{ED233101-3AC7-4CEB-9B20-6EF716F16F95}" type="CELLRANGE">
                      <a:rPr lang="en-US"/>
                      <a:pPr/>
                      <a:t>[CELLRANGE]</a:t>
                    </a:fld>
                    <a:endParaRPr lang="en-US" baseline="0"/>
                  </a:p>
                  <a:p>
                    <a:fld id="{9559D7A8-1838-4BEB-8E55-DF288278B23B}"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2-E380-4F37-B749-755023ECDCCC}"/>
                </c:ext>
              </c:extLst>
            </c:dLbl>
            <c:dLbl>
              <c:idx val="9"/>
              <c:tx>
                <c:rich>
                  <a:bodyPr/>
                  <a:lstStyle/>
                  <a:p>
                    <a:fld id="{0FD5C8B5-11B0-4D48-9FB2-1CFFF4BF10C4}" type="CELLRANGE">
                      <a:rPr lang="en-US"/>
                      <a:pPr/>
                      <a:t>[CELLRANGE]</a:t>
                    </a:fld>
                    <a:endParaRPr lang="en-US" baseline="0"/>
                  </a:p>
                  <a:p>
                    <a:fld id="{2031B206-5326-4AE9-B671-E89CEADC5303}"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3-E380-4F37-B749-755023ECDCCC}"/>
                </c:ext>
              </c:extLst>
            </c:dLbl>
            <c:dLbl>
              <c:idx val="10"/>
              <c:tx>
                <c:rich>
                  <a:bodyPr/>
                  <a:lstStyle/>
                  <a:p>
                    <a:fld id="{1D61A52F-DEE0-418F-ADE1-5259618EBB2D}" type="CELLRANGE">
                      <a:rPr lang="en-US"/>
                      <a:pPr/>
                      <a:t>[CELLRANGE]</a:t>
                    </a:fld>
                    <a:endParaRPr lang="en-US" baseline="0"/>
                  </a:p>
                  <a:p>
                    <a:fld id="{F6FD63F9-1455-441B-A129-3B8CBFE8EC1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4-E380-4F37-B749-755023ECDCCC}"/>
                </c:ext>
              </c:extLst>
            </c:dLbl>
            <c:dLbl>
              <c:idx val="11"/>
              <c:tx>
                <c:rich>
                  <a:bodyPr/>
                  <a:lstStyle/>
                  <a:p>
                    <a:fld id="{1E4630A4-23F8-4C7C-A12E-4A0F3118821F}" type="CELLRANGE">
                      <a:rPr lang="en-US"/>
                      <a:pPr/>
                      <a:t>[CELLRANGE]</a:t>
                    </a:fld>
                    <a:endParaRPr lang="en-US" baseline="0"/>
                  </a:p>
                  <a:p>
                    <a:fld id="{725385D2-DAFB-4A2F-9B54-489D3515D66F}"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5-E380-4F37-B749-755023ECDCCC}"/>
                </c:ext>
              </c:extLst>
            </c:dLbl>
            <c:dLbl>
              <c:idx val="12"/>
              <c:tx>
                <c:rich>
                  <a:bodyPr/>
                  <a:lstStyle/>
                  <a:p>
                    <a:fld id="{DBE9F508-3E77-4A2F-91C5-790638F340CB}" type="CELLRANGE">
                      <a:rPr lang="en-US"/>
                      <a:pPr/>
                      <a:t>[CELLRANGE]</a:t>
                    </a:fld>
                    <a:endParaRPr lang="en-US" baseline="0"/>
                  </a:p>
                  <a:p>
                    <a:fld id="{E1799A7F-79D2-4D32-B5D1-D4AA640553DB}"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6-E380-4F37-B749-755023ECDCCC}"/>
                </c:ext>
              </c:extLst>
            </c:dLbl>
            <c:dLbl>
              <c:idx val="13"/>
              <c:tx>
                <c:rich>
                  <a:bodyPr/>
                  <a:lstStyle/>
                  <a:p>
                    <a:fld id="{A336B9BA-5C57-43AF-AAD7-B15508D283CD}" type="CELLRANGE">
                      <a:rPr lang="en-US"/>
                      <a:pPr/>
                      <a:t>[CELLRANGE]</a:t>
                    </a:fld>
                    <a:endParaRPr lang="en-US" baseline="0"/>
                  </a:p>
                  <a:p>
                    <a:fld id="{0DC933BF-74F8-4AF8-81D1-D89B45C16DA7}"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7-E380-4F37-B749-755023ECDCCC}"/>
                </c:ext>
              </c:extLst>
            </c:dLbl>
            <c:dLbl>
              <c:idx val="14"/>
              <c:tx>
                <c:rich>
                  <a:bodyPr/>
                  <a:lstStyle/>
                  <a:p>
                    <a:fld id="{18A819A7-354D-41A3-9E3B-D2B702FD2E35}" type="CELLRANGE">
                      <a:rPr lang="en-US"/>
                      <a:pPr/>
                      <a:t>[CELLRANGE]</a:t>
                    </a:fld>
                    <a:endParaRPr lang="en-US" baseline="0"/>
                  </a:p>
                  <a:p>
                    <a:fld id="{7779201E-AC67-4562-8CE2-11DE779A6405}"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8-E380-4F37-B749-755023ECDCCC}"/>
                </c:ext>
              </c:extLst>
            </c:dLbl>
            <c:dLbl>
              <c:idx val="15"/>
              <c:tx>
                <c:rich>
                  <a:bodyPr/>
                  <a:lstStyle/>
                  <a:p>
                    <a:fld id="{B629D84D-196C-4C56-B058-0A04976F4D8D}" type="CELLRANGE">
                      <a:rPr lang="en-US"/>
                      <a:pPr/>
                      <a:t>[CELLRANGE]</a:t>
                    </a:fld>
                    <a:endParaRPr lang="en-US" baseline="0"/>
                  </a:p>
                  <a:p>
                    <a:fld id="{24776B85-703F-42AF-BB17-83F1B950BDA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9-E380-4F37-B749-755023ECDCCC}"/>
                </c:ext>
              </c:extLst>
            </c:dLbl>
            <c:dLbl>
              <c:idx val="16"/>
              <c:tx>
                <c:rich>
                  <a:bodyPr/>
                  <a:lstStyle/>
                  <a:p>
                    <a:fld id="{5235A036-4515-4D08-AD10-368BA4BC71CF}" type="CELLRANGE">
                      <a:rPr lang="en-US"/>
                      <a:pPr/>
                      <a:t>[CELLRANGE]</a:t>
                    </a:fld>
                    <a:endParaRPr lang="en-US" baseline="0"/>
                  </a:p>
                  <a:p>
                    <a:fld id="{0E716A58-1A72-402E-A41B-FCE9920F8482}"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A-E380-4F37-B749-755023ECDCCC}"/>
                </c:ext>
              </c:extLst>
            </c:dLbl>
            <c:dLbl>
              <c:idx val="17"/>
              <c:tx>
                <c:rich>
                  <a:bodyPr/>
                  <a:lstStyle/>
                  <a:p>
                    <a:fld id="{B6CCE716-5D5D-45E3-986C-E152FA68EA10}" type="CELLRANGE">
                      <a:rPr lang="en-US"/>
                      <a:pPr/>
                      <a:t>[CELLRANGE]</a:t>
                    </a:fld>
                    <a:endParaRPr lang="en-US" baseline="0"/>
                  </a:p>
                  <a:p>
                    <a:fld id="{B745AD53-E91F-4D78-8AC7-BBED8831832D}"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B-E380-4F37-B749-755023ECDCCC}"/>
                </c:ext>
              </c:extLst>
            </c:dLbl>
            <c:dLbl>
              <c:idx val="18"/>
              <c:tx>
                <c:rich>
                  <a:bodyPr/>
                  <a:lstStyle/>
                  <a:p>
                    <a:fld id="{2523E7CE-47C2-4D6A-AB84-EA7E49CC2FEE}" type="CELLRANGE">
                      <a:rPr lang="en-US"/>
                      <a:pPr/>
                      <a:t>[CELLRANGE]</a:t>
                    </a:fld>
                    <a:endParaRPr lang="en-US" baseline="0"/>
                  </a:p>
                  <a:p>
                    <a:fld id="{9A304C19-4195-494F-99F8-72A24DA80EB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C-E380-4F37-B749-755023ECDCCC}"/>
                </c:ext>
              </c:extLst>
            </c:dLbl>
            <c:dLbl>
              <c:idx val="19"/>
              <c:tx>
                <c:rich>
                  <a:bodyPr/>
                  <a:lstStyle/>
                  <a:p>
                    <a:fld id="{74B7E5B4-5650-47F4-8FE1-26F70E27E469}" type="CELLRANGE">
                      <a:rPr lang="en-US"/>
                      <a:pPr/>
                      <a:t>[CELLRANGE]</a:t>
                    </a:fld>
                    <a:endParaRPr lang="en-US" baseline="0"/>
                  </a:p>
                  <a:p>
                    <a:fld id="{EE12A555-F606-4F18-994E-2CA6C4110CD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D-E380-4F37-B749-755023ECDCCC}"/>
                </c:ext>
              </c:extLst>
            </c:dLbl>
            <c:dLbl>
              <c:idx val="20"/>
              <c:tx>
                <c:rich>
                  <a:bodyPr/>
                  <a:lstStyle/>
                  <a:p>
                    <a:fld id="{7D32F3A0-D6AF-4468-B92C-A729EDC76C89}" type="CELLRANGE">
                      <a:rPr lang="en-US"/>
                      <a:pPr/>
                      <a:t>[CELLRANGE]</a:t>
                    </a:fld>
                    <a:endParaRPr lang="en-US" baseline="0"/>
                  </a:p>
                  <a:p>
                    <a:fld id="{905035A4-7C67-4688-A93D-E775C9F641F7}"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E-E380-4F37-B749-755023ECDCCC}"/>
                </c:ext>
              </c:extLst>
            </c:dLbl>
            <c:dLbl>
              <c:idx val="21"/>
              <c:tx>
                <c:rich>
                  <a:bodyPr/>
                  <a:lstStyle/>
                  <a:p>
                    <a:fld id="{D28EE92D-5FB0-49D1-BABA-96D14EECE436}" type="CELLRANGE">
                      <a:rPr lang="en-US"/>
                      <a:pPr/>
                      <a:t>[CELLRANGE]</a:t>
                    </a:fld>
                    <a:endParaRPr lang="en-US" baseline="0"/>
                  </a:p>
                  <a:p>
                    <a:fld id="{5F910A1A-E2F3-4421-A640-4F573B4617A5}"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F-E380-4F37-B749-755023ECDCCC}"/>
                </c:ext>
              </c:extLst>
            </c:dLbl>
            <c:dLbl>
              <c:idx val="22"/>
              <c:tx>
                <c:rich>
                  <a:bodyPr/>
                  <a:lstStyle/>
                  <a:p>
                    <a:fld id="{2F9C5F27-1460-4D2D-B035-101FCA265550}" type="CELLRANGE">
                      <a:rPr lang="en-US"/>
                      <a:pPr/>
                      <a:t>[CELLRANGE]</a:t>
                    </a:fld>
                    <a:endParaRPr lang="en-US" baseline="0"/>
                  </a:p>
                  <a:p>
                    <a:fld id="{F3DB698B-9E96-48F7-B8D7-81B5627CAB9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0-E380-4F37-B749-755023ECDCCC}"/>
                </c:ext>
              </c:extLst>
            </c:dLbl>
            <c:dLbl>
              <c:idx val="23"/>
              <c:tx>
                <c:rich>
                  <a:bodyPr/>
                  <a:lstStyle/>
                  <a:p>
                    <a:fld id="{3CBA6711-9B90-49FF-A386-48977CE6A8C6}" type="CELLRANGE">
                      <a:rPr lang="en-US"/>
                      <a:pPr/>
                      <a:t>[CELLRANGE]</a:t>
                    </a:fld>
                    <a:endParaRPr lang="en-US" baseline="0"/>
                  </a:p>
                  <a:p>
                    <a:fld id="{F34AE23F-B1E2-4264-8082-21EEE3CC6C1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1-E380-4F37-B749-755023ECDCCC}"/>
                </c:ext>
              </c:extLst>
            </c:dLbl>
            <c:dLbl>
              <c:idx val="24"/>
              <c:tx>
                <c:rich>
                  <a:bodyPr/>
                  <a:lstStyle/>
                  <a:p>
                    <a:fld id="{4EF9077B-FCDF-4584-92A2-8E90FB5E0CDA}" type="CELLRANGE">
                      <a:rPr lang="en-US"/>
                      <a:pPr/>
                      <a:t>[CELLRANGE]</a:t>
                    </a:fld>
                    <a:endParaRPr lang="en-US" baseline="0"/>
                  </a:p>
                  <a:p>
                    <a:fld id="{AA7403B1-10A6-44E5-A577-79DD3EF63B0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2-E380-4F37-B749-755023ECDCCC}"/>
                </c:ext>
              </c:extLst>
            </c:dLbl>
            <c:dLbl>
              <c:idx val="25"/>
              <c:tx>
                <c:rich>
                  <a:bodyPr/>
                  <a:lstStyle/>
                  <a:p>
                    <a:fld id="{09F2D31E-FA2B-4B85-B477-BC1A19C417CD}" type="CELLRANGE">
                      <a:rPr lang="en-US"/>
                      <a:pPr/>
                      <a:t>[CELLRANGE]</a:t>
                    </a:fld>
                    <a:endParaRPr lang="en-US" baseline="0"/>
                  </a:p>
                  <a:p>
                    <a:fld id="{2CFD31DB-4A90-4B1D-B6AB-AB759D8F7C8E}"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3-E380-4F37-B749-755023ECDCCC}"/>
                </c:ext>
              </c:extLst>
            </c:dLbl>
            <c:dLbl>
              <c:idx val="26"/>
              <c:tx>
                <c:rich>
                  <a:bodyPr/>
                  <a:lstStyle/>
                  <a:p>
                    <a:fld id="{9AEA9011-7B2D-4AD5-A189-87DBF0BB750C}" type="CELLRANGE">
                      <a:rPr lang="en-US"/>
                      <a:pPr/>
                      <a:t>[CELLRANGE]</a:t>
                    </a:fld>
                    <a:endParaRPr lang="en-US" baseline="0"/>
                  </a:p>
                  <a:p>
                    <a:fld id="{0A0FEB78-18D5-46A6-B30E-8108FC0E446F}"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4-E380-4F37-B749-755023ECDCCC}"/>
                </c:ext>
              </c:extLst>
            </c:dLbl>
            <c:dLbl>
              <c:idx val="27"/>
              <c:tx>
                <c:rich>
                  <a:bodyPr/>
                  <a:lstStyle/>
                  <a:p>
                    <a:fld id="{AC1FF296-D2AF-4F3E-B79D-7D310AC2C94E}" type="CELLRANGE">
                      <a:rPr lang="en-US"/>
                      <a:pPr/>
                      <a:t>[CELLRANGE]</a:t>
                    </a:fld>
                    <a:endParaRPr lang="en-US" baseline="0"/>
                  </a:p>
                  <a:p>
                    <a:fld id="{8857E02C-4B3D-4181-920E-C61CE40719F4}"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5-E380-4F37-B749-755023ECDCCC}"/>
                </c:ext>
              </c:extLst>
            </c:dLbl>
            <c:dLbl>
              <c:idx val="28"/>
              <c:tx>
                <c:rich>
                  <a:bodyPr/>
                  <a:lstStyle/>
                  <a:p>
                    <a:fld id="{0FA76C85-3BD1-4B42-98BE-1FD70015FC12}" type="CELLRANGE">
                      <a:rPr lang="en-US"/>
                      <a:pPr/>
                      <a:t>[CELLRANGE]</a:t>
                    </a:fld>
                    <a:endParaRPr lang="en-US" baseline="0"/>
                  </a:p>
                  <a:p>
                    <a:fld id="{CD53276B-157C-4038-AF72-8323EEA86505}"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6-E380-4F37-B749-755023ECDCCC}"/>
                </c:ext>
              </c:extLst>
            </c:dLbl>
            <c:dLbl>
              <c:idx val="29"/>
              <c:tx>
                <c:rich>
                  <a:bodyPr/>
                  <a:lstStyle/>
                  <a:p>
                    <a:fld id="{48C16372-86E5-4097-9429-DD3DFE53E1AC}" type="CELLRANGE">
                      <a:rPr lang="en-US"/>
                      <a:pPr/>
                      <a:t>[CELLRANGE]</a:t>
                    </a:fld>
                    <a:endParaRPr lang="en-US" baseline="0"/>
                  </a:p>
                  <a:p>
                    <a:fld id="{FBF8DA1A-7BC6-4EA7-B21D-4172A02034E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7-E380-4F37-B749-755023ECDCCC}"/>
                </c:ext>
              </c:extLst>
            </c:dLbl>
            <c:dLbl>
              <c:idx val="30"/>
              <c:tx>
                <c:rich>
                  <a:bodyPr/>
                  <a:lstStyle/>
                  <a:p>
                    <a:fld id="{3515235F-3276-4367-8A4C-A8C49DF23007}" type="CELLRANGE">
                      <a:rPr lang="en-US"/>
                      <a:pPr/>
                      <a:t>[CELLRANGE]</a:t>
                    </a:fld>
                    <a:endParaRPr lang="en-US" baseline="0"/>
                  </a:p>
                  <a:p>
                    <a:fld id="{1272AF27-1C06-45A3-BD7F-94B749B2B768}"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8-E380-4F37-B749-755023ECDCCC}"/>
                </c:ext>
              </c:extLst>
            </c:dLbl>
            <c:dLbl>
              <c:idx val="31"/>
              <c:tx>
                <c:rich>
                  <a:bodyPr/>
                  <a:lstStyle/>
                  <a:p>
                    <a:fld id="{8522D6EF-CBEF-4538-9DE1-48A5AF732E4B}" type="CELLRANGE">
                      <a:rPr lang="en-US"/>
                      <a:pPr/>
                      <a:t>[CELLRANGE]</a:t>
                    </a:fld>
                    <a:endParaRPr lang="en-US" baseline="0"/>
                  </a:p>
                  <a:p>
                    <a:fld id="{BBAB784F-6B3E-4D20-830F-8F4B256DBFE9}"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9-E380-4F37-B749-755023ECDCCC}"/>
                </c:ext>
              </c:extLst>
            </c:dLbl>
            <c:dLbl>
              <c:idx val="32"/>
              <c:tx>
                <c:rich>
                  <a:bodyPr/>
                  <a:lstStyle/>
                  <a:p>
                    <a:fld id="{2894DDF7-7E40-43F1-AE88-CAE85EE6A949}" type="CELLRANGE">
                      <a:rPr lang="en-US"/>
                      <a:pPr/>
                      <a:t>[CELLRANGE]</a:t>
                    </a:fld>
                    <a:endParaRPr lang="en-US" baseline="0"/>
                  </a:p>
                  <a:p>
                    <a:fld id="{77A2AD06-41CB-4C3D-BE89-2F1DB04F4397}"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A-E380-4F37-B749-755023ECDCCC}"/>
                </c:ext>
              </c:extLst>
            </c:dLbl>
            <c:dLbl>
              <c:idx val="33"/>
              <c:tx>
                <c:rich>
                  <a:bodyPr/>
                  <a:lstStyle/>
                  <a:p>
                    <a:fld id="{2D10934F-9185-496D-85A8-698549698F63}" type="CELLRANGE">
                      <a:rPr lang="en-US"/>
                      <a:pPr/>
                      <a:t>[CELLRANGE]</a:t>
                    </a:fld>
                    <a:endParaRPr lang="en-US" baseline="0"/>
                  </a:p>
                  <a:p>
                    <a:fld id="{35ACB39E-4702-408D-869D-BB719C8543FF}"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B-E380-4F37-B749-755023ECDCCC}"/>
                </c:ext>
              </c:extLst>
            </c:dLbl>
            <c:dLbl>
              <c:idx val="34"/>
              <c:tx>
                <c:rich>
                  <a:bodyPr/>
                  <a:lstStyle/>
                  <a:p>
                    <a:fld id="{FC13AE2E-A110-49ED-88A1-4169A988F367}" type="CELLRANGE">
                      <a:rPr lang="en-US"/>
                      <a:pPr/>
                      <a:t>[CELLRANGE]</a:t>
                    </a:fld>
                    <a:endParaRPr lang="en-US" baseline="0"/>
                  </a:p>
                  <a:p>
                    <a:fld id="{396CEF80-DFC7-4C4A-8EC8-ED13088E3AD9}"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C-E380-4F37-B749-755023ECDCCC}"/>
                </c:ext>
              </c:extLst>
            </c:dLbl>
            <c:dLbl>
              <c:idx val="35"/>
              <c:tx>
                <c:rich>
                  <a:bodyPr/>
                  <a:lstStyle/>
                  <a:p>
                    <a:fld id="{043746A8-9299-4538-A9D6-15AB8542AFD9}" type="CELLRANGE">
                      <a:rPr lang="en-US"/>
                      <a:pPr/>
                      <a:t>[CELLRANGE]</a:t>
                    </a:fld>
                    <a:endParaRPr lang="en-US" baseline="0"/>
                  </a:p>
                  <a:p>
                    <a:fld id="{EA53DB22-28AB-4EFE-82AC-91802B79080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D-E380-4F37-B749-755023ECDCCC}"/>
                </c:ext>
              </c:extLst>
            </c:dLbl>
            <c:dLbl>
              <c:idx val="36"/>
              <c:tx>
                <c:rich>
                  <a:bodyPr/>
                  <a:lstStyle/>
                  <a:p>
                    <a:fld id="{8AFE377B-72A5-46E8-97F0-42DD126328A8}" type="CELLRANGE">
                      <a:rPr lang="en-US"/>
                      <a:pPr/>
                      <a:t>[CELLRANGE]</a:t>
                    </a:fld>
                    <a:endParaRPr lang="en-US" baseline="0"/>
                  </a:p>
                  <a:p>
                    <a:fld id="{5C851786-3978-4879-8BD9-BC97FADCC2E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E-E380-4F37-B749-755023ECDCCC}"/>
                </c:ext>
              </c:extLst>
            </c:dLbl>
            <c:dLbl>
              <c:idx val="37"/>
              <c:tx>
                <c:rich>
                  <a:bodyPr rot="0" spcFirstLastPara="1" vertOverflow="clip" horzOverflow="clip" vert="horz" wrap="square" lIns="36576" tIns="18288" rIns="36576" bIns="18288" anchor="ctr" anchorCtr="0">
                    <a:spAutoFit/>
                  </a:bodyPr>
                  <a:lstStyle/>
                  <a:p>
                    <a:pPr algn="ctr" rtl="0">
                      <a:defRPr lang="en-US" sz="500" b="0" i="0" u="none" strike="noStrike" kern="1200" baseline="0">
                        <a:solidFill>
                          <a:sysClr val="window" lastClr="FFFFFF"/>
                        </a:solidFill>
                        <a:latin typeface="+mn-lt"/>
                        <a:ea typeface="+mn-ea"/>
                        <a:cs typeface="+mn-cs"/>
                      </a:defRPr>
                    </a:pPr>
                    <a:endParaRPr lang="en-US" sz="500" b="0" i="0" u="none" strike="noStrike" kern="1200" baseline="0">
                      <a:solidFill>
                        <a:sysClr val="window" lastClr="FFFFFF"/>
                      </a:solidFill>
                      <a:latin typeface="+mn-lt"/>
                      <a:ea typeface="+mn-ea"/>
                      <a:cs typeface="+mn-cs"/>
                    </a:endParaRPr>
                  </a:p>
                </c:rich>
              </c:tx>
              <c:numFmt formatCode="m:ss" sourceLinked="0"/>
              <c:spPr>
                <a:solidFill>
                  <a:schemeClr val="accent2">
                    <a:alpha val="50000"/>
                  </a:schemeClr>
                </a:solidFill>
                <a:ln>
                  <a:noFill/>
                </a:ln>
                <a:effectLst/>
              </c:spPr>
              <c:txPr>
                <a:bodyPr rot="0" spcFirstLastPara="1" vertOverflow="clip" horzOverflow="clip" vert="horz" wrap="square" lIns="36576" tIns="18288" rIns="36576" bIns="18288" anchor="ctr" anchorCtr="0">
                  <a:spAutoFit/>
                </a:bodyPr>
                <a:lstStyle/>
                <a:p>
                  <a:pPr algn="ctr" rtl="0">
                    <a:defRPr lang="en-US" sz="500" b="0" i="0" u="none" strike="noStrike" kern="1200" baseline="0">
                      <a:solidFill>
                        <a:sysClr val="window" lastClr="FFFFFF"/>
                      </a:solidFill>
                      <a:latin typeface="+mn-lt"/>
                      <a:ea typeface="+mn-ea"/>
                      <a:cs typeface="+mn-cs"/>
                    </a:defRPr>
                  </a:pPr>
                  <a:endParaRPr lang="pt-BR"/>
                </a:p>
              </c:txPr>
              <c:dLblPos val="outEnd"/>
              <c:showLegendKey val="0"/>
              <c:showVal val="0"/>
              <c:showCatName val="0"/>
              <c:showSerName val="0"/>
              <c:showPercent val="0"/>
              <c:showBubbleSize val="0"/>
              <c:separator>; </c:separator>
              <c:extLst>
                <c:ext xmlns:c15="http://schemas.microsoft.com/office/drawing/2012/chart" uri="{CE6537A1-D6FC-4f65-9D91-7224C49458BB}">
                  <c15:spPr xmlns:c15="http://schemas.microsoft.com/office/drawing/2012/chart">
                    <a:prstGeom prst="star8">
                      <a:avLst/>
                    </a:prstGeom>
                    <a:noFill/>
                    <a:ln>
                      <a:noFill/>
                    </a:ln>
                  </c15:spPr>
                </c:ext>
                <c:ext xmlns:c16="http://schemas.microsoft.com/office/drawing/2014/chart" uri="{C3380CC4-5D6E-409C-BE32-E72D297353CC}">
                  <c16:uniqueId val="{0000004F-E380-4F37-B749-755023ECDCCC}"/>
                </c:ext>
              </c:extLst>
            </c:dLbl>
            <c:dLbl>
              <c:idx val="38"/>
              <c:tx>
                <c:rich>
                  <a:bodyPr/>
                  <a:lstStyle/>
                  <a:p>
                    <a:endParaRPr lang="en-US"/>
                  </a:p>
                </c:rich>
              </c:tx>
              <c:dLblPos val="outEnd"/>
              <c:showLegendKey val="0"/>
              <c:showVal val="0"/>
              <c:showCatName val="0"/>
              <c:showSerName val="0"/>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50-E380-4F37-B749-755023ECDCCC}"/>
                </c:ext>
              </c:extLst>
            </c:dLbl>
            <c:dLbl>
              <c:idx val="39"/>
              <c:tx>
                <c:rich>
                  <a:bodyPr/>
                  <a:lstStyle/>
                  <a:p>
                    <a:endParaRPr lang="en-US"/>
                  </a:p>
                </c:rich>
              </c:tx>
              <c:dLblPos val="outEnd"/>
              <c:showLegendKey val="0"/>
              <c:showVal val="0"/>
              <c:showCatName val="0"/>
              <c:showSerName val="0"/>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51-E380-4F37-B749-755023ECDCCC}"/>
                </c:ext>
              </c:extLst>
            </c:dLbl>
            <c:dLbl>
              <c:idx val="40"/>
              <c:tx>
                <c:rich>
                  <a:bodyPr/>
                  <a:lstStyle/>
                  <a:p>
                    <a:endParaRPr lang="en-US"/>
                  </a:p>
                </c:rich>
              </c:tx>
              <c:dLblPos val="outEnd"/>
              <c:showLegendKey val="0"/>
              <c:showVal val="0"/>
              <c:showCatName val="0"/>
              <c:showSerName val="0"/>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52-E380-4F37-B749-755023ECDCCC}"/>
                </c:ext>
              </c:extLst>
            </c:dLbl>
            <c:numFmt formatCode="m:ss" sourceLinked="0"/>
            <c:spPr>
              <a:solidFill>
                <a:schemeClr val="accent2">
                  <a:alpha val="50000"/>
                </a:schemeClr>
              </a:solidFill>
              <a:ln>
                <a:noFill/>
              </a:ln>
              <a:effectLst/>
            </c:spPr>
            <c:txPr>
              <a:bodyPr rot="0" spcFirstLastPara="1" vertOverflow="clip" horzOverflow="clip" vert="horz" wrap="square" lIns="36576" tIns="18288" rIns="36576" bIns="18288" anchor="ctr" anchorCtr="1">
                <a:spAutoFit/>
              </a:bodyPr>
              <a:lstStyle/>
              <a:p>
                <a:pPr>
                  <a:defRPr sz="500" b="0" i="0" u="none" strike="noStrike" kern="1200" baseline="0">
                    <a:solidFill>
                      <a:schemeClr val="lt1"/>
                    </a:solidFill>
                    <a:latin typeface="+mn-lt"/>
                    <a:ea typeface="+mn-ea"/>
                    <a:cs typeface="+mn-cs"/>
                  </a:defRPr>
                </a:pPr>
                <a:endParaRPr lang="pt-BR"/>
              </a:p>
            </c:txPr>
            <c:dLblPos val="outEnd"/>
            <c:showLegendKey val="0"/>
            <c:showVal val="0"/>
            <c:showCatName val="0"/>
            <c:showSerName val="0"/>
            <c:showPercent val="0"/>
            <c:showBubbleSize val="0"/>
            <c:separator>; </c:separator>
            <c:showLeaderLines val="0"/>
            <c:extLst>
              <c:ext xmlns:c15="http://schemas.microsoft.com/office/drawing/2012/chart" uri="{CE6537A1-D6FC-4f65-9D91-7224C49458BB}">
                <c15:spPr xmlns:c15="http://schemas.microsoft.com/office/drawing/2012/chart">
                  <a:prstGeom prst="star8">
                    <a:avLst/>
                  </a:prstGeom>
                  <a:noFill/>
                  <a:ln>
                    <a:noFill/>
                  </a:ln>
                </c15:spPr>
                <c15:showDataLabelsRange val="1"/>
                <c15:showLeaderLines val="0"/>
              </c:ext>
            </c:extLst>
          </c:dLbls>
          <c:val>
            <c:numRef>
              <c:f>'Verbal Setup'!$DS$3:$DS$43</c:f>
              <c:numCache>
                <c:formatCode>m:ss</c:formatCode>
                <c:ptCount val="41"/>
                <c:pt idx="0">
                  <c:v>-2E-14</c:v>
                </c:pt>
                <c:pt idx="1">
                  <c:v>-2E-14</c:v>
                </c:pt>
                <c:pt idx="2">
                  <c:v>-2E-14</c:v>
                </c:pt>
                <c:pt idx="3">
                  <c:v>-2E-14</c:v>
                </c:pt>
                <c:pt idx="4">
                  <c:v>-1.0300925925925926E-3</c:v>
                </c:pt>
                <c:pt idx="5">
                  <c:v>-2E-14</c:v>
                </c:pt>
                <c:pt idx="6">
                  <c:v>-2E-14</c:v>
                </c:pt>
                <c:pt idx="7">
                  <c:v>-2E-14</c:v>
                </c:pt>
                <c:pt idx="8">
                  <c:v>-2E-14</c:v>
                </c:pt>
                <c:pt idx="9">
                  <c:v>-2E-14</c:v>
                </c:pt>
                <c:pt idx="10">
                  <c:v>-2E-14</c:v>
                </c:pt>
                <c:pt idx="11">
                  <c:v>-2E-14</c:v>
                </c:pt>
                <c:pt idx="12">
                  <c:v>-2E-14</c:v>
                </c:pt>
                <c:pt idx="13">
                  <c:v>-6.3657407407407413E-4</c:v>
                </c:pt>
                <c:pt idx="14">
                  <c:v>-2E-14</c:v>
                </c:pt>
                <c:pt idx="15">
                  <c:v>-2E-14</c:v>
                </c:pt>
                <c:pt idx="16">
                  <c:v>-2E-14</c:v>
                </c:pt>
                <c:pt idx="17">
                  <c:v>-2E-14</c:v>
                </c:pt>
                <c:pt idx="18">
                  <c:v>-2E-14</c:v>
                </c:pt>
                <c:pt idx="19">
                  <c:v>-2E-14</c:v>
                </c:pt>
                <c:pt idx="20">
                  <c:v>-2E-14</c:v>
                </c:pt>
                <c:pt idx="21">
                  <c:v>-2E-14</c:v>
                </c:pt>
                <c:pt idx="22">
                  <c:v>-2E-14</c:v>
                </c:pt>
                <c:pt idx="23">
                  <c:v>-2E-14</c:v>
                </c:pt>
                <c:pt idx="24">
                  <c:v>-2E-14</c:v>
                </c:pt>
                <c:pt idx="25">
                  <c:v>-2E-14</c:v>
                </c:pt>
                <c:pt idx="26">
                  <c:v>-2E-14</c:v>
                </c:pt>
                <c:pt idx="27">
                  <c:v>-2E-14</c:v>
                </c:pt>
                <c:pt idx="28">
                  <c:v>7.9861111111111116E-4</c:v>
                </c:pt>
                <c:pt idx="29">
                  <c:v>-2E-14</c:v>
                </c:pt>
                <c:pt idx="30">
                  <c:v>-2E-14</c:v>
                </c:pt>
                <c:pt idx="31">
                  <c:v>-2E-14</c:v>
                </c:pt>
                <c:pt idx="32">
                  <c:v>-2E-14</c:v>
                </c:pt>
                <c:pt idx="33">
                  <c:v>-2E-14</c:v>
                </c:pt>
                <c:pt idx="34">
                  <c:v>-2E-14</c:v>
                </c:pt>
                <c:pt idx="35">
                  <c:v>-2E-14</c:v>
                </c:pt>
                <c:pt idx="36">
                  <c:v>-2E-14</c:v>
                </c:pt>
                <c:pt idx="37">
                  <c:v>-2E-14</c:v>
                </c:pt>
                <c:pt idx="38">
                  <c:v>-2E-14</c:v>
                </c:pt>
                <c:pt idx="39">
                  <c:v>-2E-14</c:v>
                </c:pt>
                <c:pt idx="40">
                  <c:v>-2E-14</c:v>
                </c:pt>
              </c:numCache>
            </c:numRef>
          </c:val>
          <c:extLst>
            <c:ext xmlns:c15="http://schemas.microsoft.com/office/drawing/2012/chart" uri="{02D57815-91ED-43cb-92C2-25804820EDAC}">
              <c15:datalabelsRange>
                <c15:f>'Quant Setup'!$AA$3:$AA$39</c15:f>
                <c15:dlblRangeCache>
                  <c:ptCount val="37"/>
                  <c:pt idx="0">
                    <c:v>600 - 700</c:v>
                  </c:pt>
                  <c:pt idx="1">
                    <c:v>700 - 800</c:v>
                  </c:pt>
                  <c:pt idx="2">
                    <c:v>500 - 600</c:v>
                  </c:pt>
                  <c:pt idx="3">
                    <c:v>600 - 700</c:v>
                  </c:pt>
                  <c:pt idx="4">
                    <c:v>600 - 700</c:v>
                  </c:pt>
                  <c:pt idx="5">
                    <c:v>500 - 600</c:v>
                  </c:pt>
                  <c:pt idx="6">
                    <c:v>700 - 800</c:v>
                  </c:pt>
                  <c:pt idx="7">
                    <c:v>600 - 700</c:v>
                  </c:pt>
                  <c:pt idx="8">
                    <c:v>500 - 600</c:v>
                  </c:pt>
                  <c:pt idx="9">
                    <c:v>500 - 600</c:v>
                  </c:pt>
                  <c:pt idx="10">
                    <c:v>500 - 600</c:v>
                  </c:pt>
                  <c:pt idx="11">
                    <c:v>500 - 600</c:v>
                  </c:pt>
                  <c:pt idx="12">
                    <c:v>600 - 700</c:v>
                  </c:pt>
                  <c:pt idx="13">
                    <c:v>500 - 600</c:v>
                  </c:pt>
                  <c:pt idx="14">
                    <c:v>500 - 600</c:v>
                  </c:pt>
                  <c:pt idx="15">
                    <c:v>600 - 700</c:v>
                  </c:pt>
                  <c:pt idx="16">
                    <c:v>500 - 600</c:v>
                  </c:pt>
                  <c:pt idx="17">
                    <c:v>500 - 600</c:v>
                  </c:pt>
                  <c:pt idx="18">
                    <c:v>500 - 600</c:v>
                  </c:pt>
                  <c:pt idx="19">
                    <c:v>600 - 700</c:v>
                  </c:pt>
                  <c:pt idx="20">
                    <c:v>500 - 600</c:v>
                  </c:pt>
                  <c:pt idx="21">
                    <c:v>600 - 700</c:v>
                  </c:pt>
                  <c:pt idx="22">
                    <c:v>500 - 600</c:v>
                  </c:pt>
                  <c:pt idx="23">
                    <c:v>700 - 800</c:v>
                  </c:pt>
                  <c:pt idx="24">
                    <c:v>600 - 700</c:v>
                  </c:pt>
                  <c:pt idx="25">
                    <c:v>500 - 600</c:v>
                  </c:pt>
                  <c:pt idx="26">
                    <c:v>500 - 600</c:v>
                  </c:pt>
                  <c:pt idx="27">
                    <c:v>500 - 600</c:v>
                  </c:pt>
                  <c:pt idx="28">
                    <c:v>500 - 600</c:v>
                  </c:pt>
                  <c:pt idx="29">
                    <c:v>600 - 700</c:v>
                  </c:pt>
                  <c:pt idx="30">
                    <c:v>500 - 600</c:v>
                  </c:pt>
                  <c:pt idx="31">
                    <c:v>600 - 700</c:v>
                  </c:pt>
                  <c:pt idx="32">
                    <c:v>500 - 600</c:v>
                  </c:pt>
                  <c:pt idx="33">
                    <c:v>500 - 600</c:v>
                  </c:pt>
                  <c:pt idx="34">
                    <c:v>600 - 700</c:v>
                  </c:pt>
                  <c:pt idx="35">
                    <c:v>500 - 600</c:v>
                  </c:pt>
                  <c:pt idx="36">
                    <c:v>600 - 700</c:v>
                  </c:pt>
                </c15:dlblRangeCache>
              </c15:datalabelsRange>
            </c:ext>
            <c:ext xmlns:c16="http://schemas.microsoft.com/office/drawing/2014/chart" uri="{C3380CC4-5D6E-409C-BE32-E72D297353CC}">
              <c16:uniqueId val="{00000053-E380-4F37-B749-755023ECDCCC}"/>
            </c:ext>
          </c:extLst>
        </c:ser>
        <c:dLbls>
          <c:dLblPos val="outEnd"/>
          <c:showLegendKey val="0"/>
          <c:showVal val="1"/>
          <c:showCatName val="0"/>
          <c:showSerName val="0"/>
          <c:showPercent val="0"/>
          <c:showBubbleSize val="0"/>
        </c:dLbls>
        <c:gapWidth val="255"/>
        <c:axId val="299556536"/>
        <c:axId val="299556144"/>
      </c:barChart>
      <c:lineChart>
        <c:grouping val="standard"/>
        <c:varyColors val="0"/>
        <c:ser>
          <c:idx val="2"/>
          <c:order val="2"/>
          <c:tx>
            <c:strRef>
              <c:f>'Verbal Setup'!$DT$2</c:f>
              <c:strCache>
                <c:ptCount val="1"/>
                <c:pt idx="0">
                  <c:v>Too Fast</c:v>
                </c:pt>
              </c:strCache>
            </c:strRef>
          </c:tx>
          <c:spPr>
            <a:ln w="19050" cap="sq">
              <a:solidFill>
                <a:schemeClr val="accent4"/>
              </a:solidFill>
              <a:prstDash val="sysDot"/>
              <a:round/>
            </a:ln>
            <a:effectLst/>
          </c:spPr>
          <c:marker>
            <c:symbol val="none"/>
          </c:marker>
          <c:val>
            <c:numRef>
              <c:f>'Verbal Setup'!$DT$3:$DT$43</c:f>
              <c:numCache>
                <c:formatCode>m:ss</c:formatCode>
                <c:ptCount val="4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numCache>
            </c:numRef>
          </c:val>
          <c:smooth val="0"/>
          <c:extLst>
            <c:ext xmlns:c16="http://schemas.microsoft.com/office/drawing/2014/chart" uri="{C3380CC4-5D6E-409C-BE32-E72D297353CC}">
              <c16:uniqueId val="{00000054-E380-4F37-B749-755023ECDCCC}"/>
            </c:ext>
          </c:extLst>
        </c:ser>
        <c:ser>
          <c:idx val="3"/>
          <c:order val="3"/>
          <c:tx>
            <c:strRef>
              <c:f>'Verbal Setup'!$DU$2</c:f>
              <c:strCache>
                <c:ptCount val="1"/>
                <c:pt idx="0">
                  <c:v>Perfect</c:v>
                </c:pt>
              </c:strCache>
            </c:strRef>
          </c:tx>
          <c:spPr>
            <a:ln w="9525" cap="rnd" cmpd="dbl">
              <a:solidFill>
                <a:srgbClr val="00B050"/>
              </a:solidFill>
              <a:prstDash val="sysDash"/>
              <a:round/>
            </a:ln>
            <a:effectLst/>
          </c:spPr>
          <c:marker>
            <c:symbol val="none"/>
          </c:marker>
          <c:dLbls>
            <c:dLbl>
              <c:idx val="40"/>
              <c:layout>
                <c:manualLayout>
                  <c:x val="-3.6399599532752382E-2"/>
                  <c:y val="-6.468158157162330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55-E380-4F37-B749-755023ECDCCC}"/>
                </c:ext>
              </c:extLst>
            </c:dLbl>
            <c:spPr>
              <a:gradFill flip="none" rotWithShape="1">
                <a:gsLst>
                  <a:gs pos="0">
                    <a:srgbClr val="70AD47">
                      <a:lumMod val="67000"/>
                    </a:srgbClr>
                  </a:gs>
                  <a:gs pos="48000">
                    <a:srgbClr val="70AD47">
                      <a:lumMod val="97000"/>
                      <a:lumOff val="3000"/>
                    </a:srgbClr>
                  </a:gs>
                  <a:gs pos="100000">
                    <a:srgbClr val="70AD47">
                      <a:lumMod val="60000"/>
                      <a:lumOff val="40000"/>
                    </a:srgbClr>
                  </a:gs>
                </a:gsLst>
                <a:lin ang="16200000" scaled="1"/>
                <a:tileRect/>
              </a:gradFill>
              <a:ln>
                <a:noFill/>
              </a:ln>
              <a:effectLst/>
            </c:spPr>
            <c:txPr>
              <a:bodyPr rot="0" spcFirstLastPara="1" vertOverflow="clip" horzOverflow="clip" vert="horz" wrap="square" lIns="36576" tIns="18288" rIns="36576" bIns="18288" anchor="ctr" anchorCtr="1">
                <a:spAutoFit/>
              </a:bodyPr>
              <a:lstStyle/>
              <a:p>
                <a:pPr>
                  <a:defRPr sz="700" b="0" i="0" u="none" strike="noStrike" kern="1200" baseline="0">
                    <a:solidFill>
                      <a:schemeClr val="lt1"/>
                    </a:solidFill>
                    <a:latin typeface="+mn-lt"/>
                    <a:ea typeface="+mn-ea"/>
                    <a:cs typeface="+mn-cs"/>
                  </a:defRPr>
                </a:pPr>
                <a:endParaRPr lang="pt-BR"/>
              </a:p>
            </c:txPr>
            <c:showLegendKey val="0"/>
            <c:showVal val="0"/>
            <c:showCatName val="0"/>
            <c:showSerName val="0"/>
            <c:showPercent val="0"/>
            <c:showBubbleSize val="0"/>
            <c:extLst>
              <c:ext xmlns:c15="http://schemas.microsoft.com/office/drawing/2012/chart" uri="{CE6537A1-D6FC-4f65-9D91-7224C49458BB}">
                <c15:spPr xmlns:c15="http://schemas.microsoft.com/office/drawing/2012/chart">
                  <a:prstGeom prst="wedgeRectCallout">
                    <a:avLst/>
                  </a:prstGeom>
                  <a:noFill/>
                  <a:ln>
                    <a:noFill/>
                  </a:ln>
                </c15:spPr>
                <c15:showLeaderLines val="0"/>
              </c:ext>
            </c:extLst>
          </c:dLbls>
          <c:val>
            <c:numRef>
              <c:f>'Verbal Setup'!$DU$3:$DU$43</c:f>
              <c:numCache>
                <c:formatCode>m:ss</c:formatCode>
                <c:ptCount val="41"/>
                <c:pt idx="0">
                  <c:v>3.4722222222222224E-4</c:v>
                </c:pt>
                <c:pt idx="1">
                  <c:v>3.4722222222222224E-4</c:v>
                </c:pt>
                <c:pt idx="2">
                  <c:v>3.4722222222222224E-4</c:v>
                </c:pt>
                <c:pt idx="3">
                  <c:v>3.4722222222222224E-4</c:v>
                </c:pt>
                <c:pt idx="4">
                  <c:v>3.4722222222222224E-4</c:v>
                </c:pt>
                <c:pt idx="5">
                  <c:v>3.4722222222222224E-4</c:v>
                </c:pt>
                <c:pt idx="6">
                  <c:v>3.4722222222222224E-4</c:v>
                </c:pt>
                <c:pt idx="7">
                  <c:v>3.4722222222222224E-4</c:v>
                </c:pt>
                <c:pt idx="8">
                  <c:v>3.4722222222222224E-4</c:v>
                </c:pt>
                <c:pt idx="9">
                  <c:v>3.4722222222222224E-4</c:v>
                </c:pt>
                <c:pt idx="10">
                  <c:v>3.4722222222222224E-4</c:v>
                </c:pt>
                <c:pt idx="11">
                  <c:v>3.4722222222222224E-4</c:v>
                </c:pt>
                <c:pt idx="12">
                  <c:v>3.4722222222222224E-4</c:v>
                </c:pt>
                <c:pt idx="13">
                  <c:v>3.4722222222222224E-4</c:v>
                </c:pt>
                <c:pt idx="14">
                  <c:v>3.4722222222222224E-4</c:v>
                </c:pt>
                <c:pt idx="15">
                  <c:v>3.4722222222222224E-4</c:v>
                </c:pt>
                <c:pt idx="16">
                  <c:v>3.4722222222222224E-4</c:v>
                </c:pt>
                <c:pt idx="17">
                  <c:v>3.4722222222222224E-4</c:v>
                </c:pt>
                <c:pt idx="18">
                  <c:v>3.4722222222222224E-4</c:v>
                </c:pt>
                <c:pt idx="19">
                  <c:v>3.4722222222222224E-4</c:v>
                </c:pt>
                <c:pt idx="20">
                  <c:v>3.4722222222222224E-4</c:v>
                </c:pt>
                <c:pt idx="21">
                  <c:v>3.4722222222222224E-4</c:v>
                </c:pt>
                <c:pt idx="22">
                  <c:v>3.4722222222222224E-4</c:v>
                </c:pt>
                <c:pt idx="23">
                  <c:v>3.4722222222222224E-4</c:v>
                </c:pt>
                <c:pt idx="24">
                  <c:v>3.4722222222222224E-4</c:v>
                </c:pt>
                <c:pt idx="25">
                  <c:v>3.4722222222222224E-4</c:v>
                </c:pt>
                <c:pt idx="26">
                  <c:v>3.4722222222222224E-4</c:v>
                </c:pt>
                <c:pt idx="27">
                  <c:v>3.4722222222222224E-4</c:v>
                </c:pt>
                <c:pt idx="28">
                  <c:v>3.4722222222222224E-4</c:v>
                </c:pt>
                <c:pt idx="29">
                  <c:v>3.4722222222222224E-4</c:v>
                </c:pt>
                <c:pt idx="30">
                  <c:v>3.4722222222222224E-4</c:v>
                </c:pt>
                <c:pt idx="31">
                  <c:v>3.4722222222222224E-4</c:v>
                </c:pt>
                <c:pt idx="32">
                  <c:v>3.4722222222222224E-4</c:v>
                </c:pt>
                <c:pt idx="33">
                  <c:v>3.4722222222222224E-4</c:v>
                </c:pt>
                <c:pt idx="34">
                  <c:v>3.4722222222222224E-4</c:v>
                </c:pt>
                <c:pt idx="35">
                  <c:v>3.4722222222222224E-4</c:v>
                </c:pt>
                <c:pt idx="36">
                  <c:v>3.4722222222222224E-4</c:v>
                </c:pt>
                <c:pt idx="37">
                  <c:v>3.4722222222222224E-4</c:v>
                </c:pt>
                <c:pt idx="38">
                  <c:v>3.4722222222222224E-4</c:v>
                </c:pt>
                <c:pt idx="39">
                  <c:v>3.4722222222222224E-4</c:v>
                </c:pt>
                <c:pt idx="40">
                  <c:v>3.4722222222222224E-4</c:v>
                </c:pt>
              </c:numCache>
            </c:numRef>
          </c:val>
          <c:smooth val="0"/>
          <c:extLst>
            <c:ext xmlns:c16="http://schemas.microsoft.com/office/drawing/2014/chart" uri="{C3380CC4-5D6E-409C-BE32-E72D297353CC}">
              <c16:uniqueId val="{00000056-E380-4F37-B749-755023ECDCCC}"/>
            </c:ext>
          </c:extLst>
        </c:ser>
        <c:ser>
          <c:idx val="4"/>
          <c:order val="4"/>
          <c:tx>
            <c:strRef>
              <c:f>'Verbal Setup'!$DV$2</c:f>
              <c:strCache>
                <c:ptCount val="1"/>
                <c:pt idx="0">
                  <c:v>Warning</c:v>
                </c:pt>
              </c:strCache>
            </c:strRef>
          </c:tx>
          <c:spPr>
            <a:ln w="12700" cap="rnd">
              <a:solidFill>
                <a:schemeClr val="accent2">
                  <a:lumMod val="60000"/>
                  <a:lumOff val="40000"/>
                </a:schemeClr>
              </a:solidFill>
              <a:prstDash val="sysDot"/>
              <a:round/>
            </a:ln>
            <a:effectLst>
              <a:outerShdw blurRad="50800" dist="38100" dir="2700000" algn="tl" rotWithShape="0">
                <a:prstClr val="black">
                  <a:alpha val="40000"/>
                </a:prstClr>
              </a:outerShdw>
            </a:effectLst>
          </c:spPr>
          <c:marker>
            <c:symbol val="none"/>
          </c:marker>
          <c:dLbls>
            <c:dLbl>
              <c:idx val="40"/>
              <c:tx>
                <c:rich>
                  <a:bodyPr rot="0" spcFirstLastPara="1" vertOverflow="clip" horzOverflow="clip" vert="horz" wrap="square" lIns="36576" tIns="18288" rIns="36576" bIns="18288" anchor="ctr" anchorCtr="1">
                    <a:spAutoFit/>
                  </a:bodyPr>
                  <a:lstStyle/>
                  <a:p>
                    <a:pPr>
                      <a:defRPr sz="900" b="0" i="0" u="none" strike="noStrike" kern="1200" baseline="0">
                        <a:solidFill>
                          <a:schemeClr val="lt1"/>
                        </a:solidFill>
                        <a:latin typeface="+mn-lt"/>
                        <a:ea typeface="+mn-ea"/>
                        <a:cs typeface="+mn-cs"/>
                      </a:defRPr>
                    </a:pPr>
                    <a:fld id="{AA89E727-384A-4EB9-8E76-1A1BA154B87B}" type="SERIESNAME">
                      <a:rPr lang="en-US" sz="700">
                        <a:solidFill>
                          <a:schemeClr val="lt1"/>
                        </a:solidFill>
                        <a:latin typeface="+mn-lt"/>
                        <a:ea typeface="+mn-ea"/>
                        <a:cs typeface="+mn-cs"/>
                      </a:rPr>
                      <a:pPr>
                        <a:defRPr>
                          <a:solidFill>
                            <a:schemeClr val="lt1"/>
                          </a:solidFill>
                        </a:defRPr>
                      </a:pPr>
                      <a:t>[NOME DA SÉRIE]</a:t>
                    </a:fld>
                    <a:endParaRPr lang="pt-BR"/>
                  </a:p>
                </c:rich>
              </c:tx>
              <c:spPr>
                <a:gradFill flip="none" rotWithShape="1">
                  <a:gsLst>
                    <a:gs pos="0">
                      <a:srgbClr val="ED7D31">
                        <a:lumMod val="67000"/>
                      </a:srgbClr>
                    </a:gs>
                    <a:gs pos="48000">
                      <a:srgbClr val="ED7D31">
                        <a:lumMod val="97000"/>
                        <a:lumOff val="3000"/>
                      </a:srgbClr>
                    </a:gs>
                    <a:gs pos="100000">
                      <a:srgbClr val="ED7D31">
                        <a:lumMod val="60000"/>
                        <a:lumOff val="40000"/>
                      </a:srgbClr>
                    </a:gs>
                  </a:gsLst>
                  <a:lin ang="16200000" scaled="1"/>
                  <a:tileRect/>
                </a:gradFill>
                <a:ln>
                  <a:noFill/>
                </a:ln>
                <a:effectLst/>
              </c:spPr>
              <c:txPr>
                <a:bodyPr rot="0" spcFirstLastPara="1" vertOverflow="clip" horzOverflow="clip" vert="horz" wrap="square" lIns="36576" tIns="18288" rIns="36576" bIns="18288" anchor="ctr" anchorCtr="1">
                  <a:spAutoFit/>
                </a:bodyPr>
                <a:lstStyle/>
                <a:p>
                  <a:pPr>
                    <a:defRPr sz="900" b="0" i="0" u="none" strike="noStrike" kern="1200" baseline="0">
                      <a:solidFill>
                        <a:schemeClr val="lt1"/>
                      </a:solidFill>
                      <a:latin typeface="+mn-lt"/>
                      <a:ea typeface="+mn-ea"/>
                      <a:cs typeface="+mn-cs"/>
                    </a:defRPr>
                  </a:pPr>
                  <a:endParaRPr lang="pt-BR"/>
                </a:p>
              </c:txPr>
              <c:dLblPos val="t"/>
              <c:showLegendKey val="0"/>
              <c:showVal val="0"/>
              <c:showCatName val="0"/>
              <c:showSerName val="1"/>
              <c:showPercent val="0"/>
              <c:showBubbleSize val="0"/>
              <c:extLst>
                <c:ext xmlns:c15="http://schemas.microsoft.com/office/drawing/2012/chart" uri="{CE6537A1-D6FC-4f65-9D91-7224C49458BB}">
                  <c15:spPr xmlns:c15="http://schemas.microsoft.com/office/drawing/2012/chart">
                    <a:prstGeom prst="wedgeRectCallout">
                      <a:avLst/>
                    </a:prstGeom>
                    <a:noFill/>
                    <a:ln>
                      <a:noFill/>
                    </a:ln>
                  </c15:spPr>
                  <c15:dlblFieldTable/>
                  <c15:showDataLabelsRange val="0"/>
                </c:ext>
                <c:ext xmlns:c16="http://schemas.microsoft.com/office/drawing/2014/chart" uri="{C3380CC4-5D6E-409C-BE32-E72D297353CC}">
                  <c16:uniqueId val="{00000057-E380-4F37-B749-755023ECDCCC}"/>
                </c:ext>
              </c:extLst>
            </c:dLbl>
            <c:spPr>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pt-BR"/>
              </a:p>
            </c:txPr>
            <c:showLegendKey val="0"/>
            <c:showVal val="0"/>
            <c:showCatName val="0"/>
            <c:showSerName val="0"/>
            <c:showPercent val="0"/>
            <c:showBubbleSize val="0"/>
            <c:extLst>
              <c:ext xmlns:c15="http://schemas.microsoft.com/office/drawing/2012/chart" uri="{CE6537A1-D6FC-4f65-9D91-7224C49458BB}">
                <c15:showLeaderLines val="0"/>
              </c:ext>
            </c:extLst>
          </c:dLbls>
          <c:val>
            <c:numRef>
              <c:f>'Verbal Setup'!$DV$3:$DV$43</c:f>
              <c:numCache>
                <c:formatCode>m:ss</c:formatCode>
                <c:ptCount val="41"/>
                <c:pt idx="0">
                  <c:v>1.0416666666666667E-3</c:v>
                </c:pt>
                <c:pt idx="1">
                  <c:v>1.0416666666666667E-3</c:v>
                </c:pt>
                <c:pt idx="2">
                  <c:v>1.0416666666666667E-3</c:v>
                </c:pt>
                <c:pt idx="3">
                  <c:v>1.0416666666666667E-3</c:v>
                </c:pt>
                <c:pt idx="4">
                  <c:v>1.0416666666666667E-3</c:v>
                </c:pt>
                <c:pt idx="5">
                  <c:v>1.0416666666666667E-3</c:v>
                </c:pt>
                <c:pt idx="6">
                  <c:v>1.0416666666666667E-3</c:v>
                </c:pt>
                <c:pt idx="7">
                  <c:v>1.0416666666666667E-3</c:v>
                </c:pt>
                <c:pt idx="8">
                  <c:v>1.0416666666666667E-3</c:v>
                </c:pt>
                <c:pt idx="9">
                  <c:v>1.0416666666666667E-3</c:v>
                </c:pt>
                <c:pt idx="10">
                  <c:v>1.0416666666666667E-3</c:v>
                </c:pt>
                <c:pt idx="11">
                  <c:v>1.0416666666666667E-3</c:v>
                </c:pt>
                <c:pt idx="12">
                  <c:v>1.0416666666666667E-3</c:v>
                </c:pt>
                <c:pt idx="13">
                  <c:v>1.0416666666666667E-3</c:v>
                </c:pt>
                <c:pt idx="14">
                  <c:v>1.0416666666666667E-3</c:v>
                </c:pt>
                <c:pt idx="15">
                  <c:v>1.0416666666666667E-3</c:v>
                </c:pt>
                <c:pt idx="16">
                  <c:v>1.0416666666666667E-3</c:v>
                </c:pt>
                <c:pt idx="17">
                  <c:v>1.0416666666666667E-3</c:v>
                </c:pt>
                <c:pt idx="18">
                  <c:v>1.0416666666666667E-3</c:v>
                </c:pt>
                <c:pt idx="19">
                  <c:v>1.0416666666666667E-3</c:v>
                </c:pt>
                <c:pt idx="20">
                  <c:v>1.0416666666666667E-3</c:v>
                </c:pt>
                <c:pt idx="21">
                  <c:v>1.0416666666666667E-3</c:v>
                </c:pt>
                <c:pt idx="22">
                  <c:v>1.0416666666666667E-3</c:v>
                </c:pt>
                <c:pt idx="23">
                  <c:v>1.0416666666666667E-3</c:v>
                </c:pt>
                <c:pt idx="24">
                  <c:v>1.0416666666666667E-3</c:v>
                </c:pt>
                <c:pt idx="25">
                  <c:v>1.0416666666666667E-3</c:v>
                </c:pt>
                <c:pt idx="26">
                  <c:v>1.0416666666666667E-3</c:v>
                </c:pt>
                <c:pt idx="27">
                  <c:v>1.0416666666666667E-3</c:v>
                </c:pt>
                <c:pt idx="28">
                  <c:v>1.0416666666666667E-3</c:v>
                </c:pt>
                <c:pt idx="29">
                  <c:v>1.0416666666666667E-3</c:v>
                </c:pt>
                <c:pt idx="30">
                  <c:v>1.0416666666666667E-3</c:v>
                </c:pt>
                <c:pt idx="31">
                  <c:v>1.0416666666666667E-3</c:v>
                </c:pt>
                <c:pt idx="32">
                  <c:v>1.0416666666666667E-3</c:v>
                </c:pt>
                <c:pt idx="33">
                  <c:v>1.0416666666666667E-3</c:v>
                </c:pt>
                <c:pt idx="34">
                  <c:v>1.0416666666666667E-3</c:v>
                </c:pt>
                <c:pt idx="35">
                  <c:v>1.0416666666666667E-3</c:v>
                </c:pt>
                <c:pt idx="36">
                  <c:v>1.0416666666666667E-3</c:v>
                </c:pt>
                <c:pt idx="37">
                  <c:v>1.0416666666666667E-3</c:v>
                </c:pt>
                <c:pt idx="38">
                  <c:v>1.0416666666666667E-3</c:v>
                </c:pt>
                <c:pt idx="39">
                  <c:v>1.0416666666666667E-3</c:v>
                </c:pt>
                <c:pt idx="40">
                  <c:v>1.0416666666666667E-3</c:v>
                </c:pt>
              </c:numCache>
            </c:numRef>
          </c:val>
          <c:smooth val="0"/>
          <c:extLst>
            <c:ext xmlns:c16="http://schemas.microsoft.com/office/drawing/2014/chart" uri="{C3380CC4-5D6E-409C-BE32-E72D297353CC}">
              <c16:uniqueId val="{00000058-E380-4F37-B749-755023ECDCCC}"/>
            </c:ext>
          </c:extLst>
        </c:ser>
        <c:ser>
          <c:idx val="5"/>
          <c:order val="5"/>
          <c:tx>
            <c:strRef>
              <c:f>'Verbal Setup'!$DW$2</c:f>
              <c:strCache>
                <c:ptCount val="1"/>
                <c:pt idx="0">
                  <c:v>Too Slow</c:v>
                </c:pt>
              </c:strCache>
            </c:strRef>
          </c:tx>
          <c:spPr>
            <a:ln w="15875" cap="rnd">
              <a:solidFill>
                <a:srgbClr val="C00000"/>
              </a:solidFill>
              <a:prstDash val="sysDot"/>
              <a:round/>
            </a:ln>
            <a:effectLst>
              <a:outerShdw blurRad="50800" dist="50800" dir="5400000" algn="ctr" rotWithShape="0">
                <a:srgbClr val="000000">
                  <a:alpha val="95000"/>
                </a:srgbClr>
              </a:outerShdw>
            </a:effectLst>
          </c:spPr>
          <c:marker>
            <c:symbol val="none"/>
          </c:marker>
          <c:dLbls>
            <c:dLbl>
              <c:idx val="20"/>
              <c:spPr>
                <a:gradFill flip="none" rotWithShape="1">
                  <a:gsLst>
                    <a:gs pos="0">
                      <a:srgbClr val="CC0000">
                        <a:shade val="30000"/>
                        <a:satMod val="115000"/>
                      </a:srgbClr>
                    </a:gs>
                    <a:gs pos="50000">
                      <a:srgbClr val="CC0000">
                        <a:shade val="67500"/>
                        <a:satMod val="115000"/>
                      </a:srgbClr>
                    </a:gs>
                    <a:gs pos="100000">
                      <a:srgbClr val="CC0000">
                        <a:shade val="100000"/>
                        <a:satMod val="115000"/>
                      </a:srgbClr>
                    </a:gs>
                  </a:gsLst>
                  <a:lin ang="2700000" scaled="1"/>
                  <a:tileRect/>
                </a:gradFill>
                <a:ln>
                  <a:noFill/>
                </a:ln>
                <a:effectLst/>
              </c:spPr>
              <c:txPr>
                <a:bodyPr rot="0" spcFirstLastPara="1" vertOverflow="clip" horzOverflow="clip" vert="horz" wrap="square" lIns="36576" tIns="18288" rIns="36576" bIns="18288" anchor="ctr" anchorCtr="1">
                  <a:spAutoFit/>
                </a:bodyPr>
                <a:lstStyle/>
                <a:p>
                  <a:pPr>
                    <a:defRPr sz="700" b="0" i="0" u="none" strike="noStrike" kern="1200" baseline="0">
                      <a:solidFill>
                        <a:schemeClr val="lt1"/>
                      </a:solidFill>
                      <a:latin typeface="+mn-lt"/>
                      <a:ea typeface="+mn-ea"/>
                      <a:cs typeface="+mn-cs"/>
                    </a:defRPr>
                  </a:pPr>
                  <a:endParaRPr lang="pt-BR"/>
                </a:p>
              </c:txPr>
              <c:dLblPos val="t"/>
              <c:showLegendKey val="0"/>
              <c:showVal val="0"/>
              <c:showCatName val="0"/>
              <c:showSerName val="0"/>
              <c:showPercent val="0"/>
              <c:showBubbleSize val="0"/>
              <c:extLst>
                <c:ext xmlns:c15="http://schemas.microsoft.com/office/drawing/2012/chart" uri="{CE6537A1-D6FC-4f65-9D91-7224C49458BB}">
                  <c15:spPr xmlns:c15="http://schemas.microsoft.com/office/drawing/2012/chart">
                    <a:prstGeom prst="plaque">
                      <a:avLst/>
                    </a:prstGeom>
                    <a:noFill/>
                    <a:ln>
                      <a:noFill/>
                    </a:ln>
                  </c15:spPr>
                </c:ext>
                <c:ext xmlns:c16="http://schemas.microsoft.com/office/drawing/2014/chart" uri="{C3380CC4-5D6E-409C-BE32-E72D297353CC}">
                  <c16:uniqueId val="{00000059-E380-4F37-B749-755023ECDCCC}"/>
                </c:ext>
              </c:extLst>
            </c:dLbl>
            <c:dLbl>
              <c:idx val="40"/>
              <c:spPr>
                <a:gradFill flip="none" rotWithShape="1">
                  <a:gsLst>
                    <a:gs pos="0">
                      <a:srgbClr val="CC0000">
                        <a:shade val="30000"/>
                        <a:satMod val="115000"/>
                      </a:srgbClr>
                    </a:gs>
                    <a:gs pos="50000">
                      <a:srgbClr val="CC0000">
                        <a:shade val="67500"/>
                        <a:satMod val="115000"/>
                      </a:srgbClr>
                    </a:gs>
                    <a:gs pos="100000">
                      <a:srgbClr val="CC0000">
                        <a:shade val="100000"/>
                        <a:satMod val="115000"/>
                      </a:srgbClr>
                    </a:gs>
                  </a:gsLst>
                  <a:lin ang="2700000" scaled="1"/>
                  <a:tileRect/>
                </a:gradFill>
                <a:ln>
                  <a:noFill/>
                </a:ln>
                <a:effectLst/>
              </c:spPr>
              <c:txPr>
                <a:bodyPr rot="0" spcFirstLastPara="1" vertOverflow="clip" horzOverflow="clip" vert="horz" wrap="square" lIns="36576" tIns="18288" rIns="36576" bIns="18288" anchor="ctr" anchorCtr="1">
                  <a:spAutoFit/>
                </a:bodyPr>
                <a:lstStyle/>
                <a:p>
                  <a:pPr>
                    <a:defRPr sz="700" b="0" i="0" u="none" strike="noStrike" kern="1200" baseline="0">
                      <a:solidFill>
                        <a:schemeClr val="lt1"/>
                      </a:solidFill>
                      <a:latin typeface="+mn-lt"/>
                      <a:ea typeface="+mn-ea"/>
                      <a:cs typeface="+mn-cs"/>
                    </a:defRPr>
                  </a:pPr>
                  <a:endParaRPr lang="pt-BR"/>
                </a:p>
              </c:txPr>
              <c:dLblPos val="t"/>
              <c:showLegendKey val="0"/>
              <c:showVal val="0"/>
              <c:showCatName val="0"/>
              <c:showSerName val="1"/>
              <c:showPercent val="0"/>
              <c:showBubbleSize val="0"/>
              <c:extLst>
                <c:ext xmlns:c15="http://schemas.microsoft.com/office/drawing/2012/chart" uri="{CE6537A1-D6FC-4f65-9D91-7224C49458BB}">
                  <c15:spPr xmlns:c15="http://schemas.microsoft.com/office/drawing/2012/chart">
                    <a:prstGeom prst="wedgeRectCallout">
                      <a:avLst/>
                    </a:prstGeom>
                    <a:noFill/>
                    <a:ln>
                      <a:noFill/>
                    </a:ln>
                  </c15:spPr>
                </c:ext>
                <c:ext xmlns:c16="http://schemas.microsoft.com/office/drawing/2014/chart" uri="{C3380CC4-5D6E-409C-BE32-E72D297353CC}">
                  <c16:uniqueId val="{0000005A-E380-4F37-B749-755023ECDCCC}"/>
                </c:ext>
              </c:extLst>
            </c:dLbl>
            <c:spPr>
              <a:gradFill flip="none" rotWithShape="1">
                <a:gsLst>
                  <a:gs pos="0">
                    <a:srgbClr val="CC0000">
                      <a:shade val="30000"/>
                      <a:satMod val="115000"/>
                    </a:srgbClr>
                  </a:gs>
                  <a:gs pos="50000">
                    <a:srgbClr val="CC0000">
                      <a:shade val="67500"/>
                      <a:satMod val="115000"/>
                    </a:srgbClr>
                  </a:gs>
                  <a:gs pos="100000">
                    <a:srgbClr val="CC0000">
                      <a:shade val="100000"/>
                      <a:satMod val="115000"/>
                    </a:srgbClr>
                  </a:gs>
                </a:gsLst>
                <a:lin ang="2700000" scaled="1"/>
                <a:tileRect/>
              </a:gradFill>
              <a:ln>
                <a:noFill/>
              </a:ln>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solidFill>
                    <a:latin typeface="+mn-lt"/>
                    <a:ea typeface="+mn-ea"/>
                    <a:cs typeface="+mn-cs"/>
                  </a:defRPr>
                </a:pPr>
                <a:endParaRPr lang="pt-BR"/>
              </a:p>
            </c:txPr>
            <c:dLblPos val="t"/>
            <c:showLegendKey val="0"/>
            <c:showVal val="0"/>
            <c:showCatName val="0"/>
            <c:showSerName val="0"/>
            <c:showPercent val="0"/>
            <c:showBubbleSize val="0"/>
            <c:extLst>
              <c:ext xmlns:c15="http://schemas.microsoft.com/office/drawing/2012/chart" uri="{CE6537A1-D6FC-4f65-9D91-7224C49458BB}">
                <c15:spPr xmlns:c15="http://schemas.microsoft.com/office/drawing/2012/chart">
                  <a:prstGeom prst="plaque">
                    <a:avLst/>
                  </a:prstGeom>
                  <a:noFill/>
                  <a:ln>
                    <a:noFill/>
                  </a:ln>
                </c15:spPr>
                <c15:showLeaderLines val="0"/>
              </c:ext>
            </c:extLst>
          </c:dLbls>
          <c:val>
            <c:numRef>
              <c:f>'Verbal Setup'!$DW$3:$DW$43</c:f>
              <c:numCache>
                <c:formatCode>m:ss</c:formatCode>
                <c:ptCount val="41"/>
                <c:pt idx="0">
                  <c:v>1.3888888888888889E-3</c:v>
                </c:pt>
                <c:pt idx="1">
                  <c:v>1.3888888888888889E-3</c:v>
                </c:pt>
                <c:pt idx="2">
                  <c:v>1.3888888888888889E-3</c:v>
                </c:pt>
                <c:pt idx="3">
                  <c:v>1.3888888888888889E-3</c:v>
                </c:pt>
                <c:pt idx="4">
                  <c:v>1.3888888888888889E-3</c:v>
                </c:pt>
                <c:pt idx="5">
                  <c:v>1.3888888888888889E-3</c:v>
                </c:pt>
                <c:pt idx="6">
                  <c:v>1.3888888888888889E-3</c:v>
                </c:pt>
                <c:pt idx="7">
                  <c:v>1.3888888888888889E-3</c:v>
                </c:pt>
                <c:pt idx="8">
                  <c:v>1.3888888888888889E-3</c:v>
                </c:pt>
                <c:pt idx="9">
                  <c:v>1.3888888888888889E-3</c:v>
                </c:pt>
                <c:pt idx="10">
                  <c:v>1.3888888888888889E-3</c:v>
                </c:pt>
                <c:pt idx="11">
                  <c:v>1.3888888888888889E-3</c:v>
                </c:pt>
                <c:pt idx="12">
                  <c:v>1.3888888888888889E-3</c:v>
                </c:pt>
                <c:pt idx="13">
                  <c:v>1.3888888888888889E-3</c:v>
                </c:pt>
                <c:pt idx="14">
                  <c:v>1.3888888888888889E-3</c:v>
                </c:pt>
                <c:pt idx="15">
                  <c:v>1.3888888888888889E-3</c:v>
                </c:pt>
                <c:pt idx="16">
                  <c:v>1.3888888888888889E-3</c:v>
                </c:pt>
                <c:pt idx="17">
                  <c:v>1.3888888888888889E-3</c:v>
                </c:pt>
                <c:pt idx="18">
                  <c:v>1.3888888888888889E-3</c:v>
                </c:pt>
                <c:pt idx="19">
                  <c:v>1.3888888888888889E-3</c:v>
                </c:pt>
                <c:pt idx="20">
                  <c:v>1.3888888888888889E-3</c:v>
                </c:pt>
                <c:pt idx="21">
                  <c:v>1.3888888888888889E-3</c:v>
                </c:pt>
                <c:pt idx="22">
                  <c:v>1.3888888888888889E-3</c:v>
                </c:pt>
                <c:pt idx="23">
                  <c:v>1.3888888888888889E-3</c:v>
                </c:pt>
                <c:pt idx="24">
                  <c:v>1.3888888888888889E-3</c:v>
                </c:pt>
                <c:pt idx="25">
                  <c:v>1.3888888888888889E-3</c:v>
                </c:pt>
                <c:pt idx="26">
                  <c:v>1.3888888888888889E-3</c:v>
                </c:pt>
                <c:pt idx="27">
                  <c:v>1.3888888888888889E-3</c:v>
                </c:pt>
                <c:pt idx="28">
                  <c:v>1.3888888888888889E-3</c:v>
                </c:pt>
                <c:pt idx="29">
                  <c:v>1.3888888888888889E-3</c:v>
                </c:pt>
                <c:pt idx="30">
                  <c:v>1.3888888888888889E-3</c:v>
                </c:pt>
                <c:pt idx="31">
                  <c:v>1.3888888888888889E-3</c:v>
                </c:pt>
                <c:pt idx="32">
                  <c:v>1.3888888888888889E-3</c:v>
                </c:pt>
                <c:pt idx="33">
                  <c:v>1.3888888888888889E-3</c:v>
                </c:pt>
                <c:pt idx="34">
                  <c:v>1.3888888888888889E-3</c:v>
                </c:pt>
                <c:pt idx="35">
                  <c:v>1.3888888888888889E-3</c:v>
                </c:pt>
                <c:pt idx="36">
                  <c:v>1.3888888888888889E-3</c:v>
                </c:pt>
                <c:pt idx="37">
                  <c:v>1.3888888888888889E-3</c:v>
                </c:pt>
                <c:pt idx="38">
                  <c:v>1.3888888888888889E-3</c:v>
                </c:pt>
                <c:pt idx="39">
                  <c:v>1.3888888888888889E-3</c:v>
                </c:pt>
                <c:pt idx="40">
                  <c:v>1.3888888888888889E-3</c:v>
                </c:pt>
              </c:numCache>
            </c:numRef>
          </c:val>
          <c:smooth val="0"/>
          <c:extLst>
            <c:ext xmlns:c16="http://schemas.microsoft.com/office/drawing/2014/chart" uri="{C3380CC4-5D6E-409C-BE32-E72D297353CC}">
              <c16:uniqueId val="{0000005B-E380-4F37-B749-755023ECDCCC}"/>
            </c:ext>
          </c:extLst>
        </c:ser>
        <c:dLbls>
          <c:showLegendKey val="0"/>
          <c:showVal val="0"/>
          <c:showCatName val="0"/>
          <c:showSerName val="0"/>
          <c:showPercent val="0"/>
          <c:showBubbleSize val="0"/>
        </c:dLbls>
        <c:marker val="1"/>
        <c:smooth val="0"/>
        <c:axId val="299555360"/>
        <c:axId val="299554968"/>
      </c:lineChart>
      <c:catAx>
        <c:axId val="299556536"/>
        <c:scaling>
          <c:orientation val="minMax"/>
        </c:scaling>
        <c:delete val="1"/>
        <c:axPos val="b"/>
        <c:numFmt formatCode="General" sourceLinked="1"/>
        <c:majorTickMark val="out"/>
        <c:minorTickMark val="none"/>
        <c:tickLblPos val="low"/>
        <c:crossAx val="299556144"/>
        <c:crossesAt val="0"/>
        <c:auto val="0"/>
        <c:lblAlgn val="ctr"/>
        <c:lblOffset val="100"/>
        <c:noMultiLvlLbl val="0"/>
      </c:catAx>
      <c:valAx>
        <c:axId val="299556144"/>
        <c:scaling>
          <c:orientation val="minMax"/>
        </c:scaling>
        <c:delete val="1"/>
        <c:axPos val="r"/>
        <c:numFmt formatCode="m:ss" sourceLinked="1"/>
        <c:majorTickMark val="none"/>
        <c:minorTickMark val="none"/>
        <c:tickLblPos val="nextTo"/>
        <c:crossAx val="299556536"/>
        <c:crosses val="max"/>
        <c:crossBetween val="between"/>
      </c:valAx>
      <c:valAx>
        <c:axId val="299554968"/>
        <c:scaling>
          <c:orientation val="minMax"/>
          <c:min val="0"/>
        </c:scaling>
        <c:delete val="0"/>
        <c:axPos val="l"/>
        <c:numFmt formatCode="m:ss" sourceLinked="1"/>
        <c:majorTickMark val="none"/>
        <c:minorTickMark val="none"/>
        <c:tickLblPos val="high"/>
        <c:spPr>
          <a:noFill/>
          <a:ln>
            <a:noFill/>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pt-BR"/>
          </a:p>
        </c:txPr>
        <c:crossAx val="299555360"/>
        <c:crosses val="autoZero"/>
        <c:crossBetween val="midCat"/>
      </c:valAx>
      <c:catAx>
        <c:axId val="299555360"/>
        <c:scaling>
          <c:orientation val="minMax"/>
        </c:scaling>
        <c:delete val="0"/>
        <c:axPos val="b"/>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700" b="0" i="0" u="none" strike="noStrike" kern="1200" cap="none" spc="0" normalizeH="0" baseline="0">
                <a:solidFill>
                  <a:schemeClr val="tx1">
                    <a:lumMod val="65000"/>
                    <a:lumOff val="35000"/>
                  </a:schemeClr>
                </a:solidFill>
                <a:latin typeface="+mn-lt"/>
                <a:ea typeface="+mn-ea"/>
                <a:cs typeface="+mn-cs"/>
              </a:defRPr>
            </a:pPr>
            <a:endParaRPr lang="pt-BR"/>
          </a:p>
        </c:txPr>
        <c:crossAx val="299554968"/>
        <c:crosses val="autoZero"/>
        <c:auto val="1"/>
        <c:lblAlgn val="ctr"/>
        <c:lblOffset val="100"/>
        <c:tickLblSkip val="3"/>
        <c:tickMarkSkip val="3"/>
        <c:noMultiLvlLbl val="0"/>
      </c:catAx>
      <c:spPr>
        <a:noFill/>
        <a:ln>
          <a:noFill/>
        </a:ln>
        <a:effectLst/>
      </c:spPr>
    </c:plotArea>
    <c:plotVisOnly val="1"/>
    <c:dispBlanksAs val="gap"/>
    <c:showDLblsOverMax val="0"/>
  </c:chart>
  <c:spPr>
    <a:solidFill>
      <a:schemeClr val="bg1"/>
    </a:solidFill>
    <a:ln w="57150" cap="flat" cmpd="sng" algn="ctr">
      <a:solidFill>
        <a:schemeClr val="tx1">
          <a:lumMod val="15000"/>
          <a:lumOff val="85000"/>
        </a:schemeClr>
      </a:solidFill>
      <a:round/>
    </a:ln>
    <a:effectLst/>
  </c:spPr>
  <c:txPr>
    <a:bodyPr/>
    <a:lstStyle/>
    <a:p>
      <a:pPr>
        <a:defRPr/>
      </a:pPr>
      <a:endParaRPr lang="pt-BR"/>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'Verbal Setup'!$CZ$2</c:f>
              <c:strCache>
                <c:ptCount val="1"/>
                <c:pt idx="0">
                  <c:v>Right</c:v>
                </c:pt>
              </c:strCache>
            </c:strRef>
          </c:tx>
          <c:spPr>
            <a:noFill/>
            <a:ln>
              <a:noFill/>
            </a:ln>
            <a:effectLst/>
          </c:spPr>
          <c:invertIfNegative val="0"/>
          <c:dLbls>
            <c:dLbl>
              <c:idx val="0"/>
              <c:tx>
                <c:rich>
                  <a:bodyPr/>
                  <a:lstStyle/>
                  <a:p>
                    <a:fld id="{A0EEBE8C-7517-4FAB-AB64-461CAE7DEBB4}" type="CELLRANGE">
                      <a:rPr lang="en-US"/>
                      <a:pPr/>
                      <a:t>[CELLRANGE]</a:t>
                    </a:fld>
                    <a:endParaRPr lang="en-US" baseline="0"/>
                  </a:p>
                  <a:p>
                    <a:fld id="{EC69ACEC-FFB5-439D-9362-419870203469}"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0-C0E1-4CD1-BED9-BBD4EF5C2F4A}"/>
                </c:ext>
              </c:extLst>
            </c:dLbl>
            <c:dLbl>
              <c:idx val="1"/>
              <c:tx>
                <c:rich>
                  <a:bodyPr/>
                  <a:lstStyle/>
                  <a:p>
                    <a:fld id="{3B5058E6-E033-4B1E-8338-9F61B5021DC5}" type="CELLRANGE">
                      <a:rPr lang="en-US"/>
                      <a:pPr/>
                      <a:t>[CELLRANGE]</a:t>
                    </a:fld>
                    <a:endParaRPr lang="en-US" baseline="0"/>
                  </a:p>
                  <a:p>
                    <a:fld id="{E241F17E-6CEF-4F55-9EBE-CCAEFB503A45}"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1-C0E1-4CD1-BED9-BBD4EF5C2F4A}"/>
                </c:ext>
              </c:extLst>
            </c:dLbl>
            <c:dLbl>
              <c:idx val="2"/>
              <c:tx>
                <c:rich>
                  <a:bodyPr/>
                  <a:lstStyle/>
                  <a:p>
                    <a:fld id="{5AEC0258-8D64-471B-B8A7-3726884180BE}" type="CELLRANGE">
                      <a:rPr lang="en-US"/>
                      <a:pPr/>
                      <a:t>[CELLRANGE]</a:t>
                    </a:fld>
                    <a:endParaRPr lang="en-US" baseline="0"/>
                  </a:p>
                  <a:p>
                    <a:fld id="{B01BDE4D-0548-41F6-928F-4F4730F264A8}"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2-C0E1-4CD1-BED9-BBD4EF5C2F4A}"/>
                </c:ext>
              </c:extLst>
            </c:dLbl>
            <c:dLbl>
              <c:idx val="3"/>
              <c:tx>
                <c:rich>
                  <a:bodyPr/>
                  <a:lstStyle/>
                  <a:p>
                    <a:fld id="{D354D966-9D9D-4F2D-BE9D-9ADA60B0DAC1}" type="CELLRANGE">
                      <a:rPr lang="en-US"/>
                      <a:pPr/>
                      <a:t>[CELLRANGE]</a:t>
                    </a:fld>
                    <a:endParaRPr lang="en-US" baseline="0"/>
                  </a:p>
                  <a:p>
                    <a:fld id="{3AA95EF9-896C-4D15-A2DC-74B18B48FC7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3-C0E1-4CD1-BED9-BBD4EF5C2F4A}"/>
                </c:ext>
              </c:extLst>
            </c:dLbl>
            <c:dLbl>
              <c:idx val="4"/>
              <c:tx>
                <c:rich>
                  <a:bodyPr/>
                  <a:lstStyle/>
                  <a:p>
                    <a:fld id="{75F0C1DC-BC38-4CDA-A682-3D17B1111F46}" type="CELLRANGE">
                      <a:rPr lang="en-US"/>
                      <a:pPr/>
                      <a:t>[CELLRANGE]</a:t>
                    </a:fld>
                    <a:endParaRPr lang="en-US" baseline="0"/>
                  </a:p>
                  <a:p>
                    <a:fld id="{5B3B1F4D-F802-4401-BD60-B8CFD49F081E}"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4-C0E1-4CD1-BED9-BBD4EF5C2F4A}"/>
                </c:ext>
              </c:extLst>
            </c:dLbl>
            <c:dLbl>
              <c:idx val="5"/>
              <c:tx>
                <c:rich>
                  <a:bodyPr/>
                  <a:lstStyle/>
                  <a:p>
                    <a:fld id="{8AFA220C-3BBC-431B-B874-AF9337C750C9}" type="CELLRANGE">
                      <a:rPr lang="en-US"/>
                      <a:pPr/>
                      <a:t>[CELLRANGE]</a:t>
                    </a:fld>
                    <a:endParaRPr lang="en-US" baseline="0"/>
                  </a:p>
                  <a:p>
                    <a:fld id="{09ECAAF1-7425-4C0D-A785-0059434435D3}"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5-C0E1-4CD1-BED9-BBD4EF5C2F4A}"/>
                </c:ext>
              </c:extLst>
            </c:dLbl>
            <c:dLbl>
              <c:idx val="6"/>
              <c:tx>
                <c:rich>
                  <a:bodyPr/>
                  <a:lstStyle/>
                  <a:p>
                    <a:fld id="{026CB3DF-E595-4C0B-A6A9-0747CBAA0B25}" type="CELLRANGE">
                      <a:rPr lang="en-US"/>
                      <a:pPr/>
                      <a:t>[CELLRANGE]</a:t>
                    </a:fld>
                    <a:endParaRPr lang="en-US" baseline="0"/>
                  </a:p>
                  <a:p>
                    <a:fld id="{79999EC0-E32F-488D-BB04-DF688A37A0CB}"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6-C0E1-4CD1-BED9-BBD4EF5C2F4A}"/>
                </c:ext>
              </c:extLst>
            </c:dLbl>
            <c:dLbl>
              <c:idx val="7"/>
              <c:tx>
                <c:rich>
                  <a:bodyPr/>
                  <a:lstStyle/>
                  <a:p>
                    <a:fld id="{97F135E9-A1DD-4A10-A29D-DCE6FFB2BBE1}" type="CELLRANGE">
                      <a:rPr lang="en-US"/>
                      <a:pPr/>
                      <a:t>[CELLRANGE]</a:t>
                    </a:fld>
                    <a:endParaRPr lang="en-US" baseline="0"/>
                  </a:p>
                  <a:p>
                    <a:fld id="{4CD302F5-5716-4D66-8312-999F05A26F24}"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7-C0E1-4CD1-BED9-BBD4EF5C2F4A}"/>
                </c:ext>
              </c:extLst>
            </c:dLbl>
            <c:dLbl>
              <c:idx val="8"/>
              <c:tx>
                <c:rich>
                  <a:bodyPr/>
                  <a:lstStyle/>
                  <a:p>
                    <a:fld id="{236B9A08-B237-4CED-881B-EC090122FB9A}" type="CELLRANGE">
                      <a:rPr lang="en-US"/>
                      <a:pPr/>
                      <a:t>[CELLRANGE]</a:t>
                    </a:fld>
                    <a:endParaRPr lang="en-US" baseline="0"/>
                  </a:p>
                  <a:p>
                    <a:fld id="{6E30978C-EFCA-493C-9902-1C5081592B19}"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8-C0E1-4CD1-BED9-BBD4EF5C2F4A}"/>
                </c:ext>
              </c:extLst>
            </c:dLbl>
            <c:dLbl>
              <c:idx val="9"/>
              <c:tx>
                <c:rich>
                  <a:bodyPr/>
                  <a:lstStyle/>
                  <a:p>
                    <a:fld id="{17A1D2B8-8E76-448A-ACCC-0D4070F8DFE9}" type="CELLRANGE">
                      <a:rPr lang="en-US"/>
                      <a:pPr/>
                      <a:t>[CELLRANGE]</a:t>
                    </a:fld>
                    <a:endParaRPr lang="en-US" baseline="0"/>
                  </a:p>
                  <a:p>
                    <a:fld id="{0E0EAF1C-E0E1-4175-9AB8-26E09A625C9C}"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9-C0E1-4CD1-BED9-BBD4EF5C2F4A}"/>
                </c:ext>
              </c:extLst>
            </c:dLbl>
            <c:dLbl>
              <c:idx val="10"/>
              <c:tx>
                <c:rich>
                  <a:bodyPr/>
                  <a:lstStyle/>
                  <a:p>
                    <a:fld id="{0F85EFE9-B8E0-4116-B8E8-E8EAC229EC35}" type="CELLRANGE">
                      <a:rPr lang="en-US"/>
                      <a:pPr/>
                      <a:t>[CELLRANGE]</a:t>
                    </a:fld>
                    <a:endParaRPr lang="en-US" baseline="0"/>
                  </a:p>
                  <a:p>
                    <a:fld id="{099C201C-166C-41CC-933B-A09742C3766D}"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A-C0E1-4CD1-BED9-BBD4EF5C2F4A}"/>
                </c:ext>
              </c:extLst>
            </c:dLbl>
            <c:dLbl>
              <c:idx val="11"/>
              <c:tx>
                <c:rich>
                  <a:bodyPr/>
                  <a:lstStyle/>
                  <a:p>
                    <a:fld id="{853E9CBE-B2CA-4050-B36E-CB4954677B12}" type="CELLRANGE">
                      <a:rPr lang="en-US"/>
                      <a:pPr/>
                      <a:t>[CELLRANGE]</a:t>
                    </a:fld>
                    <a:endParaRPr lang="en-US" baseline="0"/>
                  </a:p>
                  <a:p>
                    <a:fld id="{DF2F0818-71F6-4850-A9BB-0A90818DD527}"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B-C0E1-4CD1-BED9-BBD4EF5C2F4A}"/>
                </c:ext>
              </c:extLst>
            </c:dLbl>
            <c:dLbl>
              <c:idx val="12"/>
              <c:tx>
                <c:rich>
                  <a:bodyPr/>
                  <a:lstStyle/>
                  <a:p>
                    <a:fld id="{F7C76F32-77A3-4AE7-B692-13ED3EE1A33F}" type="CELLRANGE">
                      <a:rPr lang="en-US"/>
                      <a:pPr/>
                      <a:t>[CELLRANGE]</a:t>
                    </a:fld>
                    <a:endParaRPr lang="en-US" baseline="0"/>
                  </a:p>
                  <a:p>
                    <a:fld id="{5F48D5E7-57AA-44E9-9C23-B7094EBB530D}"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C-C0E1-4CD1-BED9-BBD4EF5C2F4A}"/>
                </c:ext>
              </c:extLst>
            </c:dLbl>
            <c:dLbl>
              <c:idx val="13"/>
              <c:tx>
                <c:rich>
                  <a:bodyPr/>
                  <a:lstStyle/>
                  <a:p>
                    <a:fld id="{1539EAC3-0E7F-49E4-9864-17FD9F5BBD6F}" type="CELLRANGE">
                      <a:rPr lang="en-US"/>
                      <a:pPr/>
                      <a:t>[CELLRANGE]</a:t>
                    </a:fld>
                    <a:endParaRPr lang="en-US" baseline="0"/>
                  </a:p>
                  <a:p>
                    <a:fld id="{ADFBC134-78FA-4B9A-B24F-E52648B6B7A1}"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D-C0E1-4CD1-BED9-BBD4EF5C2F4A}"/>
                </c:ext>
              </c:extLst>
            </c:dLbl>
            <c:dLbl>
              <c:idx val="14"/>
              <c:tx>
                <c:rich>
                  <a:bodyPr/>
                  <a:lstStyle/>
                  <a:p>
                    <a:fld id="{6EF63FA2-7B3E-4B91-BD40-5FB8A0D5759B}" type="CELLRANGE">
                      <a:rPr lang="en-US"/>
                      <a:pPr/>
                      <a:t>[CELLRANGE]</a:t>
                    </a:fld>
                    <a:endParaRPr lang="en-US" baseline="0"/>
                  </a:p>
                  <a:p>
                    <a:fld id="{8619215E-0CA6-4354-BED2-151DF98C0CE8}"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E-C0E1-4CD1-BED9-BBD4EF5C2F4A}"/>
                </c:ext>
              </c:extLst>
            </c:dLbl>
            <c:dLbl>
              <c:idx val="15"/>
              <c:tx>
                <c:rich>
                  <a:bodyPr/>
                  <a:lstStyle/>
                  <a:p>
                    <a:fld id="{17938CFA-20D3-426F-9342-6CD8B8F127F5}" type="CELLRANGE">
                      <a:rPr lang="en-US"/>
                      <a:pPr/>
                      <a:t>[CELLRANGE]</a:t>
                    </a:fld>
                    <a:endParaRPr lang="en-US" baseline="0"/>
                  </a:p>
                  <a:p>
                    <a:fld id="{78E657BC-C06A-4E4E-B7FB-4D96F5A32E1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0F-C0E1-4CD1-BED9-BBD4EF5C2F4A}"/>
                </c:ext>
              </c:extLst>
            </c:dLbl>
            <c:dLbl>
              <c:idx val="16"/>
              <c:tx>
                <c:rich>
                  <a:bodyPr/>
                  <a:lstStyle/>
                  <a:p>
                    <a:fld id="{8736FD4F-68A0-44C4-91F0-D270B7C53369}" type="CELLRANGE">
                      <a:rPr lang="en-US"/>
                      <a:pPr/>
                      <a:t>[CELLRANGE]</a:t>
                    </a:fld>
                    <a:endParaRPr lang="en-US" baseline="0"/>
                  </a:p>
                  <a:p>
                    <a:fld id="{060E6D60-1EA8-4CD6-BFEE-67471E9CB031}"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0-C0E1-4CD1-BED9-BBD4EF5C2F4A}"/>
                </c:ext>
              </c:extLst>
            </c:dLbl>
            <c:dLbl>
              <c:idx val="17"/>
              <c:tx>
                <c:rich>
                  <a:bodyPr/>
                  <a:lstStyle/>
                  <a:p>
                    <a:fld id="{5A786203-B952-46FE-9596-90F3724B8414}" type="CELLRANGE">
                      <a:rPr lang="en-US"/>
                      <a:pPr/>
                      <a:t>[CELLRANGE]</a:t>
                    </a:fld>
                    <a:endParaRPr lang="en-US" baseline="0"/>
                  </a:p>
                  <a:p>
                    <a:fld id="{18AAB525-EA98-4D49-9A2D-C0814CFA7D8E}"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1-C0E1-4CD1-BED9-BBD4EF5C2F4A}"/>
                </c:ext>
              </c:extLst>
            </c:dLbl>
            <c:dLbl>
              <c:idx val="18"/>
              <c:tx>
                <c:rich>
                  <a:bodyPr/>
                  <a:lstStyle/>
                  <a:p>
                    <a:fld id="{A401DBB4-49AB-44B6-B12F-8AB06A3DF300}" type="CELLRANGE">
                      <a:rPr lang="en-US"/>
                      <a:pPr/>
                      <a:t>[CELLRANGE]</a:t>
                    </a:fld>
                    <a:endParaRPr lang="en-US" baseline="0"/>
                  </a:p>
                  <a:p>
                    <a:fld id="{9E7D7833-FDD2-49E6-88DE-F97D9265D1C1}"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2-C0E1-4CD1-BED9-BBD4EF5C2F4A}"/>
                </c:ext>
              </c:extLst>
            </c:dLbl>
            <c:dLbl>
              <c:idx val="19"/>
              <c:tx>
                <c:rich>
                  <a:bodyPr/>
                  <a:lstStyle/>
                  <a:p>
                    <a:fld id="{F6493B22-F4C5-4152-97C2-2105A9DE4392}" type="CELLRANGE">
                      <a:rPr lang="en-US"/>
                      <a:pPr/>
                      <a:t>[CELLRANGE]</a:t>
                    </a:fld>
                    <a:endParaRPr lang="en-US" baseline="0"/>
                  </a:p>
                  <a:p>
                    <a:fld id="{2E0B6430-6998-40DE-BBB5-105AA7944E9F}"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3-C0E1-4CD1-BED9-BBD4EF5C2F4A}"/>
                </c:ext>
              </c:extLst>
            </c:dLbl>
            <c:dLbl>
              <c:idx val="20"/>
              <c:tx>
                <c:rich>
                  <a:bodyPr/>
                  <a:lstStyle/>
                  <a:p>
                    <a:fld id="{E4E574A4-764B-41D4-BEA4-6FD4B33578B6}" type="CELLRANGE">
                      <a:rPr lang="en-US"/>
                      <a:pPr/>
                      <a:t>[CELLRANGE]</a:t>
                    </a:fld>
                    <a:endParaRPr lang="en-US" baseline="0"/>
                  </a:p>
                  <a:p>
                    <a:fld id="{5CA78401-5480-411B-8EC1-18233E26BC3F}"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4-C0E1-4CD1-BED9-BBD4EF5C2F4A}"/>
                </c:ext>
              </c:extLst>
            </c:dLbl>
            <c:dLbl>
              <c:idx val="21"/>
              <c:tx>
                <c:rich>
                  <a:bodyPr/>
                  <a:lstStyle/>
                  <a:p>
                    <a:fld id="{45885060-C092-4F0E-BE0A-CDEEA6FF41D3}" type="CELLRANGE">
                      <a:rPr lang="en-US"/>
                      <a:pPr/>
                      <a:t>[CELLRANGE]</a:t>
                    </a:fld>
                    <a:endParaRPr lang="en-US" baseline="0"/>
                  </a:p>
                  <a:p>
                    <a:fld id="{908453D3-B90A-4C13-A302-01E410E45634}"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5-C0E1-4CD1-BED9-BBD4EF5C2F4A}"/>
                </c:ext>
              </c:extLst>
            </c:dLbl>
            <c:dLbl>
              <c:idx val="22"/>
              <c:tx>
                <c:rich>
                  <a:bodyPr/>
                  <a:lstStyle/>
                  <a:p>
                    <a:fld id="{892E609C-8F5E-489C-AC45-85B2AD325EEA}" type="CELLRANGE">
                      <a:rPr lang="en-US"/>
                      <a:pPr/>
                      <a:t>[CELLRANGE]</a:t>
                    </a:fld>
                    <a:endParaRPr lang="en-US" baseline="0"/>
                  </a:p>
                  <a:p>
                    <a:fld id="{A41051BC-7B02-4898-B004-6ABE3FD1BACE}"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6-C0E1-4CD1-BED9-BBD4EF5C2F4A}"/>
                </c:ext>
              </c:extLst>
            </c:dLbl>
            <c:dLbl>
              <c:idx val="23"/>
              <c:tx>
                <c:rich>
                  <a:bodyPr/>
                  <a:lstStyle/>
                  <a:p>
                    <a:fld id="{7D2739BB-151A-420C-936C-F69563D45745}" type="CELLRANGE">
                      <a:rPr lang="en-US"/>
                      <a:pPr/>
                      <a:t>[CELLRANGE]</a:t>
                    </a:fld>
                    <a:endParaRPr lang="en-US" baseline="0"/>
                  </a:p>
                  <a:p>
                    <a:fld id="{C944D406-C7B4-4F9E-8516-C6B5E1BFC879}"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7-C0E1-4CD1-BED9-BBD4EF5C2F4A}"/>
                </c:ext>
              </c:extLst>
            </c:dLbl>
            <c:dLbl>
              <c:idx val="24"/>
              <c:tx>
                <c:rich>
                  <a:bodyPr/>
                  <a:lstStyle/>
                  <a:p>
                    <a:fld id="{B51B5AE6-CB3C-4416-B80B-D7A6540B02A9}" type="CELLRANGE">
                      <a:rPr lang="en-US"/>
                      <a:pPr/>
                      <a:t>[CELLRANGE]</a:t>
                    </a:fld>
                    <a:endParaRPr lang="en-US" baseline="0"/>
                  </a:p>
                  <a:p>
                    <a:fld id="{13F9CE70-6058-48F1-B71C-6386F72EF2A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8-C0E1-4CD1-BED9-BBD4EF5C2F4A}"/>
                </c:ext>
              </c:extLst>
            </c:dLbl>
            <c:dLbl>
              <c:idx val="25"/>
              <c:tx>
                <c:rich>
                  <a:bodyPr/>
                  <a:lstStyle/>
                  <a:p>
                    <a:fld id="{A61E4A57-71FE-4F98-97C4-D4AC191FDC07}" type="CELLRANGE">
                      <a:rPr lang="en-US"/>
                      <a:pPr/>
                      <a:t>[CELLRANGE]</a:t>
                    </a:fld>
                    <a:endParaRPr lang="en-US" baseline="0"/>
                  </a:p>
                  <a:p>
                    <a:fld id="{0B231EB5-79B5-41BC-BFC2-BDA2D2A35309}"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9-C0E1-4CD1-BED9-BBD4EF5C2F4A}"/>
                </c:ext>
              </c:extLst>
            </c:dLbl>
            <c:dLbl>
              <c:idx val="26"/>
              <c:tx>
                <c:rich>
                  <a:bodyPr/>
                  <a:lstStyle/>
                  <a:p>
                    <a:fld id="{E589710C-E32B-4DC5-8117-EFA6DFEF039D}" type="CELLRANGE">
                      <a:rPr lang="en-US"/>
                      <a:pPr/>
                      <a:t>[CELLRANGE]</a:t>
                    </a:fld>
                    <a:endParaRPr lang="en-US" baseline="0"/>
                  </a:p>
                  <a:p>
                    <a:fld id="{C6AC43C9-864F-46E6-8DF0-EA2A11E91DD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A-C0E1-4CD1-BED9-BBD4EF5C2F4A}"/>
                </c:ext>
              </c:extLst>
            </c:dLbl>
            <c:dLbl>
              <c:idx val="27"/>
              <c:tx>
                <c:rich>
                  <a:bodyPr/>
                  <a:lstStyle/>
                  <a:p>
                    <a:fld id="{BE7A7A61-FA24-4031-A708-13F65F661FDF}" type="CELLRANGE">
                      <a:rPr lang="en-US"/>
                      <a:pPr/>
                      <a:t>[CELLRANGE]</a:t>
                    </a:fld>
                    <a:endParaRPr lang="en-US" baseline="0"/>
                  </a:p>
                  <a:p>
                    <a:fld id="{3ADE1C3D-46D3-4000-A504-5FB0222E3771}"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B-C0E1-4CD1-BED9-BBD4EF5C2F4A}"/>
                </c:ext>
              </c:extLst>
            </c:dLbl>
            <c:dLbl>
              <c:idx val="28"/>
              <c:tx>
                <c:rich>
                  <a:bodyPr/>
                  <a:lstStyle/>
                  <a:p>
                    <a:fld id="{71500931-6520-4F27-A142-868A011D23AB}" type="CELLRANGE">
                      <a:rPr lang="en-US"/>
                      <a:pPr/>
                      <a:t>[CELLRANGE]</a:t>
                    </a:fld>
                    <a:endParaRPr lang="en-US" baseline="0"/>
                  </a:p>
                  <a:p>
                    <a:fld id="{263EA67E-9200-4A32-9866-8DF1C334453F}"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C-C0E1-4CD1-BED9-BBD4EF5C2F4A}"/>
                </c:ext>
              </c:extLst>
            </c:dLbl>
            <c:dLbl>
              <c:idx val="29"/>
              <c:tx>
                <c:rich>
                  <a:bodyPr/>
                  <a:lstStyle/>
                  <a:p>
                    <a:fld id="{2121C8EE-593F-4F12-8219-4450A5A89170}" type="CELLRANGE">
                      <a:rPr lang="en-US"/>
                      <a:pPr/>
                      <a:t>[CELLRANGE]</a:t>
                    </a:fld>
                    <a:endParaRPr lang="en-US" baseline="0"/>
                  </a:p>
                  <a:p>
                    <a:fld id="{42023D53-614F-4C1D-950D-BFA278565B57}"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D-C0E1-4CD1-BED9-BBD4EF5C2F4A}"/>
                </c:ext>
              </c:extLst>
            </c:dLbl>
            <c:dLbl>
              <c:idx val="30"/>
              <c:tx>
                <c:rich>
                  <a:bodyPr/>
                  <a:lstStyle/>
                  <a:p>
                    <a:fld id="{E4129C1E-6EFE-498D-88F0-872D02C8316F}" type="CELLRANGE">
                      <a:rPr lang="en-US"/>
                      <a:pPr/>
                      <a:t>[CELLRANGE]</a:t>
                    </a:fld>
                    <a:endParaRPr lang="en-US" baseline="0"/>
                  </a:p>
                  <a:p>
                    <a:fld id="{CA15C3E0-35ED-4A19-866D-0BD93B9E7A8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E-C0E1-4CD1-BED9-BBD4EF5C2F4A}"/>
                </c:ext>
              </c:extLst>
            </c:dLbl>
            <c:dLbl>
              <c:idx val="31"/>
              <c:tx>
                <c:rich>
                  <a:bodyPr/>
                  <a:lstStyle/>
                  <a:p>
                    <a:fld id="{89E1B812-06F2-4D92-A920-B40A97CC71D1}" type="CELLRANGE">
                      <a:rPr lang="en-US"/>
                      <a:pPr/>
                      <a:t>[CELLRANGE]</a:t>
                    </a:fld>
                    <a:endParaRPr lang="en-US" baseline="0"/>
                  </a:p>
                  <a:p>
                    <a:fld id="{9222F148-50B8-4DC1-80B8-C7BEA708AC9C}"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1F-C0E1-4CD1-BED9-BBD4EF5C2F4A}"/>
                </c:ext>
              </c:extLst>
            </c:dLbl>
            <c:dLbl>
              <c:idx val="32"/>
              <c:tx>
                <c:rich>
                  <a:bodyPr/>
                  <a:lstStyle/>
                  <a:p>
                    <a:fld id="{48D7571A-A656-4562-8885-AD465E983E95}" type="CELLRANGE">
                      <a:rPr lang="en-US"/>
                      <a:pPr/>
                      <a:t>[CELLRANGE]</a:t>
                    </a:fld>
                    <a:endParaRPr lang="en-US" baseline="0"/>
                  </a:p>
                  <a:p>
                    <a:fld id="{78C1A02D-7E0E-4300-994C-315C2BA45B84}"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0-C0E1-4CD1-BED9-BBD4EF5C2F4A}"/>
                </c:ext>
              </c:extLst>
            </c:dLbl>
            <c:dLbl>
              <c:idx val="33"/>
              <c:tx>
                <c:rich>
                  <a:bodyPr/>
                  <a:lstStyle/>
                  <a:p>
                    <a:fld id="{86C0E330-74AC-4971-937F-811E578D5483}" type="CELLRANGE">
                      <a:rPr lang="en-US"/>
                      <a:pPr/>
                      <a:t>[CELLRANGE]</a:t>
                    </a:fld>
                    <a:endParaRPr lang="en-US" baseline="0"/>
                  </a:p>
                  <a:p>
                    <a:fld id="{95785693-DF89-4FE3-A42F-158D2D24043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1-C0E1-4CD1-BED9-BBD4EF5C2F4A}"/>
                </c:ext>
              </c:extLst>
            </c:dLbl>
            <c:dLbl>
              <c:idx val="34"/>
              <c:tx>
                <c:rich>
                  <a:bodyPr/>
                  <a:lstStyle/>
                  <a:p>
                    <a:fld id="{B9D902CA-A54A-490E-874E-8456E573B483}" type="CELLRANGE">
                      <a:rPr lang="en-US"/>
                      <a:pPr/>
                      <a:t>[CELLRANGE]</a:t>
                    </a:fld>
                    <a:endParaRPr lang="en-US" baseline="0"/>
                  </a:p>
                  <a:p>
                    <a:fld id="{4BA67624-A61F-465B-A41A-429BF892CF68}"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2-C0E1-4CD1-BED9-BBD4EF5C2F4A}"/>
                </c:ext>
              </c:extLst>
            </c:dLbl>
            <c:dLbl>
              <c:idx val="35"/>
              <c:tx>
                <c:rich>
                  <a:bodyPr/>
                  <a:lstStyle/>
                  <a:p>
                    <a:fld id="{CBF3D309-C2A1-4750-87B7-7B26F34901A9}" type="CELLRANGE">
                      <a:rPr lang="en-US"/>
                      <a:pPr/>
                      <a:t>[CELLRANGE]</a:t>
                    </a:fld>
                    <a:endParaRPr lang="en-US" baseline="0"/>
                  </a:p>
                  <a:p>
                    <a:fld id="{436C64A3-2562-4B6F-92F4-7C67B56D80F2}"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3-C0E1-4CD1-BED9-BBD4EF5C2F4A}"/>
                </c:ext>
              </c:extLst>
            </c:dLbl>
            <c:dLbl>
              <c:idx val="36"/>
              <c:tx>
                <c:rich>
                  <a:bodyPr/>
                  <a:lstStyle/>
                  <a:p>
                    <a:fld id="{B2B9ED6E-F1F9-4D17-944A-470F4B3041DD}" type="CELLRANGE">
                      <a:rPr lang="en-US"/>
                      <a:pPr/>
                      <a:t>[CELLRANGE]</a:t>
                    </a:fld>
                    <a:endParaRPr lang="en-US" baseline="0"/>
                  </a:p>
                  <a:p>
                    <a:fld id="{CAC882CE-EB1C-4E82-8783-E3378583D71C}"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4-C0E1-4CD1-BED9-BBD4EF5C2F4A}"/>
                </c:ext>
              </c:extLst>
            </c:dLbl>
            <c:dLbl>
              <c:idx val="37"/>
              <c:tx>
                <c:rich>
                  <a:bodyPr/>
                  <a:lstStyle/>
                  <a:p>
                    <a:endParaRPr lang="en-US"/>
                  </a:p>
                </c:rich>
              </c:tx>
              <c:dLblPos val="outEnd"/>
              <c:showLegendKey val="0"/>
              <c:showVal val="0"/>
              <c:showCatName val="0"/>
              <c:showSerName val="0"/>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25-C0E1-4CD1-BED9-BBD4EF5C2F4A}"/>
                </c:ext>
              </c:extLst>
            </c:dLbl>
            <c:dLbl>
              <c:idx val="38"/>
              <c:tx>
                <c:rich>
                  <a:bodyPr/>
                  <a:lstStyle/>
                  <a:p>
                    <a:endParaRPr lang="en-US"/>
                  </a:p>
                </c:rich>
              </c:tx>
              <c:dLblPos val="outEnd"/>
              <c:showLegendKey val="0"/>
              <c:showVal val="0"/>
              <c:showCatName val="0"/>
              <c:showSerName val="0"/>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26-C0E1-4CD1-BED9-BBD4EF5C2F4A}"/>
                </c:ext>
              </c:extLst>
            </c:dLbl>
            <c:dLbl>
              <c:idx val="39"/>
              <c:tx>
                <c:rich>
                  <a:bodyPr/>
                  <a:lstStyle/>
                  <a:p>
                    <a:endParaRPr lang="en-US"/>
                  </a:p>
                </c:rich>
              </c:tx>
              <c:dLblPos val="outEnd"/>
              <c:showLegendKey val="0"/>
              <c:showVal val="0"/>
              <c:showCatName val="0"/>
              <c:showSerName val="0"/>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27-C0E1-4CD1-BED9-BBD4EF5C2F4A}"/>
                </c:ext>
              </c:extLst>
            </c:dLbl>
            <c:dLbl>
              <c:idx val="40"/>
              <c:tx>
                <c:rich>
                  <a:bodyPr/>
                  <a:lstStyle/>
                  <a:p>
                    <a:endParaRPr lang="en-US"/>
                  </a:p>
                </c:rich>
              </c:tx>
              <c:dLblPos val="outEnd"/>
              <c:showLegendKey val="0"/>
              <c:showVal val="0"/>
              <c:showCatName val="0"/>
              <c:showSerName val="0"/>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28-C0E1-4CD1-BED9-BBD4EF5C2F4A}"/>
                </c:ext>
              </c:extLst>
            </c:dLbl>
            <c:spPr>
              <a:solidFill>
                <a:schemeClr val="accent5">
                  <a:alpha val="50000"/>
                </a:schemeClr>
              </a:solidFill>
              <a:ln>
                <a:solidFill>
                  <a:schemeClr val="tx1"/>
                </a:solidFill>
                <a:prstDash val="sysDash"/>
              </a:ln>
              <a:effectLst>
                <a:outerShdw blurRad="50800" dist="38100" dir="18900000" algn="bl" rotWithShape="0">
                  <a:prstClr val="black">
                    <a:alpha val="40000"/>
                  </a:prstClr>
                </a:outerShdw>
              </a:effectLst>
            </c:spPr>
            <c:txPr>
              <a:bodyPr rot="0" spcFirstLastPara="1" vertOverflow="ellipsis" vert="horz" wrap="square" lIns="38100" tIns="19050" rIns="38100" bIns="19050" anchor="ctr" anchorCtr="1">
                <a:spAutoFit/>
              </a:bodyPr>
              <a:lstStyle/>
              <a:p>
                <a:pPr>
                  <a:defRPr sz="500" b="0" i="0" u="none" strike="noStrike" kern="1200" baseline="0">
                    <a:solidFill>
                      <a:schemeClr val="lt1"/>
                    </a:solidFill>
                    <a:latin typeface="+mn-lt"/>
                    <a:ea typeface="+mn-ea"/>
                    <a:cs typeface="+mn-cs"/>
                  </a:defRPr>
                </a:pPr>
                <a:endParaRPr lang="pt-BR"/>
              </a:p>
            </c:txPr>
            <c:dLblPos val="outEnd"/>
            <c:showLegendKey val="0"/>
            <c:showVal val="0"/>
            <c:showCatName val="0"/>
            <c:showSerName val="0"/>
            <c:showPercent val="0"/>
            <c:showBubbleSize val="0"/>
            <c:separator>
</c:separator>
            <c:showLeaderLines val="0"/>
            <c:extLst>
              <c:ext xmlns:c15="http://schemas.microsoft.com/office/drawing/2012/chart" uri="{CE6537A1-D6FC-4f65-9D91-7224C49458BB}">
                <c15:showDataLabelsRange val="1"/>
                <c15:showLeaderLines val="0"/>
              </c:ext>
            </c:extLst>
          </c:dLbls>
          <c:val>
            <c:numRef>
              <c:f>'Verbal Setup'!$CZ$3:$CZ$43</c:f>
              <c:numCache>
                <c:formatCode>m:ss</c:formatCode>
                <c:ptCount val="41"/>
                <c:pt idx="0">
                  <c:v>-2E-14</c:v>
                </c:pt>
                <c:pt idx="1">
                  <c:v>-2E-14</c:v>
                </c:pt>
                <c:pt idx="2">
                  <c:v>-2E-14</c:v>
                </c:pt>
                <c:pt idx="3">
                  <c:v>-2E-14</c:v>
                </c:pt>
                <c:pt idx="4">
                  <c:v>-2E-14</c:v>
                </c:pt>
                <c:pt idx="5">
                  <c:v>-2.2916666666666667E-3</c:v>
                </c:pt>
                <c:pt idx="6">
                  <c:v>-2E-14</c:v>
                </c:pt>
                <c:pt idx="7">
                  <c:v>-2E-14</c:v>
                </c:pt>
                <c:pt idx="8">
                  <c:v>-2E-14</c:v>
                </c:pt>
                <c:pt idx="9">
                  <c:v>-2E-14</c:v>
                </c:pt>
                <c:pt idx="10">
                  <c:v>-2E-14</c:v>
                </c:pt>
                <c:pt idx="11">
                  <c:v>-2E-14</c:v>
                </c:pt>
                <c:pt idx="12">
                  <c:v>7.0601851851851847E-4</c:v>
                </c:pt>
                <c:pt idx="13">
                  <c:v>-2E-14</c:v>
                </c:pt>
                <c:pt idx="14">
                  <c:v>-2E-14</c:v>
                </c:pt>
                <c:pt idx="15">
                  <c:v>-2E-14</c:v>
                </c:pt>
                <c:pt idx="16">
                  <c:v>6.4814814814814813E-4</c:v>
                </c:pt>
                <c:pt idx="17">
                  <c:v>-1.2847222222222223E-3</c:v>
                </c:pt>
                <c:pt idx="18">
                  <c:v>-2E-14</c:v>
                </c:pt>
                <c:pt idx="19">
                  <c:v>-2E-14</c:v>
                </c:pt>
                <c:pt idx="20">
                  <c:v>-2E-14</c:v>
                </c:pt>
                <c:pt idx="21">
                  <c:v>-2E-14</c:v>
                </c:pt>
                <c:pt idx="22">
                  <c:v>-2E-14</c:v>
                </c:pt>
                <c:pt idx="23">
                  <c:v>-2E-14</c:v>
                </c:pt>
                <c:pt idx="24">
                  <c:v>-2E-14</c:v>
                </c:pt>
                <c:pt idx="25">
                  <c:v>-2E-14</c:v>
                </c:pt>
                <c:pt idx="26">
                  <c:v>-2E-14</c:v>
                </c:pt>
                <c:pt idx="27">
                  <c:v>-4.6296296296296298E-4</c:v>
                </c:pt>
                <c:pt idx="28">
                  <c:v>-2E-14</c:v>
                </c:pt>
                <c:pt idx="29">
                  <c:v>6.8287037037037036E-4</c:v>
                </c:pt>
                <c:pt idx="30">
                  <c:v>-2E-14</c:v>
                </c:pt>
                <c:pt idx="31">
                  <c:v>-2E-14</c:v>
                </c:pt>
                <c:pt idx="32">
                  <c:v>-2E-14</c:v>
                </c:pt>
                <c:pt idx="33">
                  <c:v>-2E-14</c:v>
                </c:pt>
                <c:pt idx="34">
                  <c:v>-2E-14</c:v>
                </c:pt>
                <c:pt idx="35">
                  <c:v>-2E-14</c:v>
                </c:pt>
                <c:pt idx="36">
                  <c:v>-2E-14</c:v>
                </c:pt>
                <c:pt idx="37">
                  <c:v>-2E-14</c:v>
                </c:pt>
                <c:pt idx="38">
                  <c:v>-2E-14</c:v>
                </c:pt>
                <c:pt idx="39">
                  <c:v>-2E-14</c:v>
                </c:pt>
                <c:pt idx="40">
                  <c:v>-2E-14</c:v>
                </c:pt>
              </c:numCache>
            </c:numRef>
          </c:val>
          <c:extLst>
            <c:ext xmlns:c15="http://schemas.microsoft.com/office/drawing/2012/chart" uri="{02D57815-91ED-43cb-92C2-25804820EDAC}">
              <c15:datalabelsRange>
                <c15:f>'Quant Setup'!$AA$3:$AA$39</c15:f>
                <c15:dlblRangeCache>
                  <c:ptCount val="37"/>
                  <c:pt idx="0">
                    <c:v>600 - 700</c:v>
                  </c:pt>
                  <c:pt idx="1">
                    <c:v>700 - 800</c:v>
                  </c:pt>
                  <c:pt idx="2">
                    <c:v>500 - 600</c:v>
                  </c:pt>
                  <c:pt idx="3">
                    <c:v>600 - 700</c:v>
                  </c:pt>
                  <c:pt idx="4">
                    <c:v>600 - 700</c:v>
                  </c:pt>
                  <c:pt idx="5">
                    <c:v>500 - 600</c:v>
                  </c:pt>
                  <c:pt idx="6">
                    <c:v>700 - 800</c:v>
                  </c:pt>
                  <c:pt idx="7">
                    <c:v>600 - 700</c:v>
                  </c:pt>
                  <c:pt idx="8">
                    <c:v>500 - 600</c:v>
                  </c:pt>
                  <c:pt idx="9">
                    <c:v>500 - 600</c:v>
                  </c:pt>
                  <c:pt idx="10">
                    <c:v>500 - 600</c:v>
                  </c:pt>
                  <c:pt idx="11">
                    <c:v>500 - 600</c:v>
                  </c:pt>
                  <c:pt idx="12">
                    <c:v>600 - 700</c:v>
                  </c:pt>
                  <c:pt idx="13">
                    <c:v>500 - 600</c:v>
                  </c:pt>
                  <c:pt idx="14">
                    <c:v>500 - 600</c:v>
                  </c:pt>
                  <c:pt idx="15">
                    <c:v>600 - 700</c:v>
                  </c:pt>
                  <c:pt idx="16">
                    <c:v>500 - 600</c:v>
                  </c:pt>
                  <c:pt idx="17">
                    <c:v>500 - 600</c:v>
                  </c:pt>
                  <c:pt idx="18">
                    <c:v>500 - 600</c:v>
                  </c:pt>
                  <c:pt idx="19">
                    <c:v>600 - 700</c:v>
                  </c:pt>
                  <c:pt idx="20">
                    <c:v>500 - 600</c:v>
                  </c:pt>
                  <c:pt idx="21">
                    <c:v>600 - 700</c:v>
                  </c:pt>
                  <c:pt idx="22">
                    <c:v>500 - 600</c:v>
                  </c:pt>
                  <c:pt idx="23">
                    <c:v>700 - 800</c:v>
                  </c:pt>
                  <c:pt idx="24">
                    <c:v>600 - 700</c:v>
                  </c:pt>
                  <c:pt idx="25">
                    <c:v>500 - 600</c:v>
                  </c:pt>
                  <c:pt idx="26">
                    <c:v>500 - 600</c:v>
                  </c:pt>
                  <c:pt idx="27">
                    <c:v>500 - 600</c:v>
                  </c:pt>
                  <c:pt idx="28">
                    <c:v>500 - 600</c:v>
                  </c:pt>
                  <c:pt idx="29">
                    <c:v>600 - 700</c:v>
                  </c:pt>
                  <c:pt idx="30">
                    <c:v>500 - 600</c:v>
                  </c:pt>
                  <c:pt idx="31">
                    <c:v>600 - 700</c:v>
                  </c:pt>
                  <c:pt idx="32">
                    <c:v>500 - 600</c:v>
                  </c:pt>
                  <c:pt idx="33">
                    <c:v>500 - 600</c:v>
                  </c:pt>
                  <c:pt idx="34">
                    <c:v>600 - 700</c:v>
                  </c:pt>
                  <c:pt idx="35">
                    <c:v>500 - 600</c:v>
                  </c:pt>
                  <c:pt idx="36">
                    <c:v>600 - 700</c:v>
                  </c:pt>
                </c15:dlblRangeCache>
              </c15:datalabelsRange>
            </c:ext>
            <c:ext xmlns:c16="http://schemas.microsoft.com/office/drawing/2014/chart" uri="{C3380CC4-5D6E-409C-BE32-E72D297353CC}">
              <c16:uniqueId val="{00000029-C0E1-4CD1-BED9-BBD4EF5C2F4A}"/>
            </c:ext>
          </c:extLst>
        </c:ser>
        <c:ser>
          <c:idx val="1"/>
          <c:order val="1"/>
          <c:tx>
            <c:strRef>
              <c:f>'Verbal Setup'!$DA$2</c:f>
              <c:strCache>
                <c:ptCount val="1"/>
                <c:pt idx="0">
                  <c:v>Wrong</c:v>
                </c:pt>
              </c:strCache>
            </c:strRef>
          </c:tx>
          <c:spPr>
            <a:noFill/>
            <a:ln>
              <a:noFill/>
            </a:ln>
            <a:effectLst/>
          </c:spPr>
          <c:invertIfNegative val="0"/>
          <c:dLbls>
            <c:dLbl>
              <c:idx val="0"/>
              <c:tx>
                <c:rich>
                  <a:bodyPr/>
                  <a:lstStyle/>
                  <a:p>
                    <a:fld id="{288C2FFD-0866-47DB-B356-6E790DC15D2D}" type="CELLRANGE">
                      <a:rPr lang="en-US" baseline="0"/>
                      <a:pPr/>
                      <a:t>[CELLRANGE]</a:t>
                    </a:fld>
                    <a:endParaRPr lang="en-US" baseline="0"/>
                  </a:p>
                  <a:p>
                    <a:fld id="{0020A2E9-E9E1-4BEF-8EEC-96D827C1426B}" type="VALUE">
                      <a:rPr lang="en-US" baseline="0"/>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A-C0E1-4CD1-BED9-BBD4EF5C2F4A}"/>
                </c:ext>
              </c:extLst>
            </c:dLbl>
            <c:dLbl>
              <c:idx val="1"/>
              <c:tx>
                <c:rich>
                  <a:bodyPr/>
                  <a:lstStyle/>
                  <a:p>
                    <a:fld id="{D68EAD83-064F-4439-8B16-D3AC6F68A678}" type="CELLRANGE">
                      <a:rPr lang="en-US"/>
                      <a:pPr/>
                      <a:t>[CELLRANGE]</a:t>
                    </a:fld>
                    <a:endParaRPr lang="en-US" baseline="0"/>
                  </a:p>
                  <a:p>
                    <a:fld id="{3F2895EA-3EC4-4DB6-932D-ACF07171821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B-C0E1-4CD1-BED9-BBD4EF5C2F4A}"/>
                </c:ext>
              </c:extLst>
            </c:dLbl>
            <c:dLbl>
              <c:idx val="2"/>
              <c:tx>
                <c:rich>
                  <a:bodyPr/>
                  <a:lstStyle/>
                  <a:p>
                    <a:fld id="{0BD6B1FF-CC2F-4754-9799-E39ED59C81A3}" type="CELLRANGE">
                      <a:rPr lang="en-US"/>
                      <a:pPr/>
                      <a:t>[CELLRANGE]</a:t>
                    </a:fld>
                    <a:endParaRPr lang="en-US" baseline="0"/>
                  </a:p>
                  <a:p>
                    <a:fld id="{9A9B45DF-9BFD-4E9E-B02C-68453786D441}"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C-C0E1-4CD1-BED9-BBD4EF5C2F4A}"/>
                </c:ext>
              </c:extLst>
            </c:dLbl>
            <c:dLbl>
              <c:idx val="3"/>
              <c:tx>
                <c:rich>
                  <a:bodyPr/>
                  <a:lstStyle/>
                  <a:p>
                    <a:fld id="{27D6A170-2B76-4BCC-A9D4-675FDFAA61B1}" type="CELLRANGE">
                      <a:rPr lang="en-US"/>
                      <a:pPr/>
                      <a:t>[CELLRANGE]</a:t>
                    </a:fld>
                    <a:endParaRPr lang="en-US" baseline="0"/>
                  </a:p>
                  <a:p>
                    <a:fld id="{669DB3FE-23A8-492E-91C9-19A200B0768A}"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D-C0E1-4CD1-BED9-BBD4EF5C2F4A}"/>
                </c:ext>
              </c:extLst>
            </c:dLbl>
            <c:dLbl>
              <c:idx val="4"/>
              <c:tx>
                <c:rich>
                  <a:bodyPr/>
                  <a:lstStyle/>
                  <a:p>
                    <a:fld id="{E402BE04-1299-4773-A2BE-E40FF04353DE}" type="CELLRANGE">
                      <a:rPr lang="en-US"/>
                      <a:pPr/>
                      <a:t>[CELLRANGE]</a:t>
                    </a:fld>
                    <a:endParaRPr lang="en-US" baseline="0"/>
                  </a:p>
                  <a:p>
                    <a:fld id="{C6F6FD30-15A1-4B12-B66D-56BD14D768A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E-C0E1-4CD1-BED9-BBD4EF5C2F4A}"/>
                </c:ext>
              </c:extLst>
            </c:dLbl>
            <c:dLbl>
              <c:idx val="5"/>
              <c:tx>
                <c:rich>
                  <a:bodyPr/>
                  <a:lstStyle/>
                  <a:p>
                    <a:fld id="{147B65F6-051D-4D9F-B253-C24B1CFED795}" type="CELLRANGE">
                      <a:rPr lang="en-US"/>
                      <a:pPr/>
                      <a:t>[CELLRANGE]</a:t>
                    </a:fld>
                    <a:endParaRPr lang="en-US" baseline="0"/>
                  </a:p>
                  <a:p>
                    <a:fld id="{89B91115-1360-47A7-A737-E08661D0F95E}"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2F-C0E1-4CD1-BED9-BBD4EF5C2F4A}"/>
                </c:ext>
              </c:extLst>
            </c:dLbl>
            <c:dLbl>
              <c:idx val="6"/>
              <c:tx>
                <c:rich>
                  <a:bodyPr/>
                  <a:lstStyle/>
                  <a:p>
                    <a:fld id="{812357A8-94D1-4A36-BCA8-2810CBA13673}" type="CELLRANGE">
                      <a:rPr lang="en-US"/>
                      <a:pPr/>
                      <a:t>[CELLRANGE]</a:t>
                    </a:fld>
                    <a:endParaRPr lang="en-US" baseline="0"/>
                  </a:p>
                  <a:p>
                    <a:fld id="{3F241EEE-3760-4A0A-8A64-B470B6C0E66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0-C0E1-4CD1-BED9-BBD4EF5C2F4A}"/>
                </c:ext>
              </c:extLst>
            </c:dLbl>
            <c:dLbl>
              <c:idx val="7"/>
              <c:tx>
                <c:rich>
                  <a:bodyPr/>
                  <a:lstStyle/>
                  <a:p>
                    <a:fld id="{6A98CB73-7256-427C-B24E-87FF696200BB}" type="CELLRANGE">
                      <a:rPr lang="en-US"/>
                      <a:pPr/>
                      <a:t>[CELLRANGE]</a:t>
                    </a:fld>
                    <a:endParaRPr lang="en-US" baseline="0"/>
                  </a:p>
                  <a:p>
                    <a:fld id="{3609FF04-648D-45F4-8C7B-A8B32D98E9AC}"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1-C0E1-4CD1-BED9-BBD4EF5C2F4A}"/>
                </c:ext>
              </c:extLst>
            </c:dLbl>
            <c:dLbl>
              <c:idx val="8"/>
              <c:tx>
                <c:rich>
                  <a:bodyPr/>
                  <a:lstStyle/>
                  <a:p>
                    <a:fld id="{ED233101-3AC7-4CEB-9B20-6EF716F16F95}" type="CELLRANGE">
                      <a:rPr lang="en-US"/>
                      <a:pPr/>
                      <a:t>[CELLRANGE]</a:t>
                    </a:fld>
                    <a:endParaRPr lang="en-US" baseline="0"/>
                  </a:p>
                  <a:p>
                    <a:fld id="{9559D7A8-1838-4BEB-8E55-DF288278B23B}"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2-C0E1-4CD1-BED9-BBD4EF5C2F4A}"/>
                </c:ext>
              </c:extLst>
            </c:dLbl>
            <c:dLbl>
              <c:idx val="9"/>
              <c:tx>
                <c:rich>
                  <a:bodyPr/>
                  <a:lstStyle/>
                  <a:p>
                    <a:fld id="{0FD5C8B5-11B0-4D48-9FB2-1CFFF4BF10C4}" type="CELLRANGE">
                      <a:rPr lang="en-US"/>
                      <a:pPr/>
                      <a:t>[CELLRANGE]</a:t>
                    </a:fld>
                    <a:endParaRPr lang="en-US" baseline="0"/>
                  </a:p>
                  <a:p>
                    <a:fld id="{2031B206-5326-4AE9-B671-E89CEADC5303}"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3-C0E1-4CD1-BED9-BBD4EF5C2F4A}"/>
                </c:ext>
              </c:extLst>
            </c:dLbl>
            <c:dLbl>
              <c:idx val="10"/>
              <c:tx>
                <c:rich>
                  <a:bodyPr/>
                  <a:lstStyle/>
                  <a:p>
                    <a:fld id="{1D61A52F-DEE0-418F-ADE1-5259618EBB2D}" type="CELLRANGE">
                      <a:rPr lang="en-US"/>
                      <a:pPr/>
                      <a:t>[CELLRANGE]</a:t>
                    </a:fld>
                    <a:endParaRPr lang="en-US" baseline="0"/>
                  </a:p>
                  <a:p>
                    <a:fld id="{F6FD63F9-1455-441B-A129-3B8CBFE8EC1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4-C0E1-4CD1-BED9-BBD4EF5C2F4A}"/>
                </c:ext>
              </c:extLst>
            </c:dLbl>
            <c:dLbl>
              <c:idx val="11"/>
              <c:tx>
                <c:rich>
                  <a:bodyPr/>
                  <a:lstStyle/>
                  <a:p>
                    <a:fld id="{1E4630A4-23F8-4C7C-A12E-4A0F3118821F}" type="CELLRANGE">
                      <a:rPr lang="en-US"/>
                      <a:pPr/>
                      <a:t>[CELLRANGE]</a:t>
                    </a:fld>
                    <a:endParaRPr lang="en-US" baseline="0"/>
                  </a:p>
                  <a:p>
                    <a:fld id="{725385D2-DAFB-4A2F-9B54-489D3515D66F}"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5-C0E1-4CD1-BED9-BBD4EF5C2F4A}"/>
                </c:ext>
              </c:extLst>
            </c:dLbl>
            <c:dLbl>
              <c:idx val="12"/>
              <c:tx>
                <c:rich>
                  <a:bodyPr/>
                  <a:lstStyle/>
                  <a:p>
                    <a:fld id="{DBE9F508-3E77-4A2F-91C5-790638F340CB}" type="CELLRANGE">
                      <a:rPr lang="en-US"/>
                      <a:pPr/>
                      <a:t>[CELLRANGE]</a:t>
                    </a:fld>
                    <a:endParaRPr lang="en-US" baseline="0"/>
                  </a:p>
                  <a:p>
                    <a:fld id="{E1799A7F-79D2-4D32-B5D1-D4AA640553DB}"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6-C0E1-4CD1-BED9-BBD4EF5C2F4A}"/>
                </c:ext>
              </c:extLst>
            </c:dLbl>
            <c:dLbl>
              <c:idx val="13"/>
              <c:tx>
                <c:rich>
                  <a:bodyPr/>
                  <a:lstStyle/>
                  <a:p>
                    <a:fld id="{A336B9BA-5C57-43AF-AAD7-B15508D283CD}" type="CELLRANGE">
                      <a:rPr lang="en-US"/>
                      <a:pPr/>
                      <a:t>[CELLRANGE]</a:t>
                    </a:fld>
                    <a:endParaRPr lang="en-US" baseline="0"/>
                  </a:p>
                  <a:p>
                    <a:fld id="{0DC933BF-74F8-4AF8-81D1-D89B45C16DA7}"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7-C0E1-4CD1-BED9-BBD4EF5C2F4A}"/>
                </c:ext>
              </c:extLst>
            </c:dLbl>
            <c:dLbl>
              <c:idx val="14"/>
              <c:tx>
                <c:rich>
                  <a:bodyPr/>
                  <a:lstStyle/>
                  <a:p>
                    <a:fld id="{18A819A7-354D-41A3-9E3B-D2B702FD2E35}" type="CELLRANGE">
                      <a:rPr lang="en-US"/>
                      <a:pPr/>
                      <a:t>[CELLRANGE]</a:t>
                    </a:fld>
                    <a:endParaRPr lang="en-US" baseline="0"/>
                  </a:p>
                  <a:p>
                    <a:fld id="{7779201E-AC67-4562-8CE2-11DE779A6405}"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8-C0E1-4CD1-BED9-BBD4EF5C2F4A}"/>
                </c:ext>
              </c:extLst>
            </c:dLbl>
            <c:dLbl>
              <c:idx val="15"/>
              <c:tx>
                <c:rich>
                  <a:bodyPr/>
                  <a:lstStyle/>
                  <a:p>
                    <a:fld id="{B629D84D-196C-4C56-B058-0A04976F4D8D}" type="CELLRANGE">
                      <a:rPr lang="en-US"/>
                      <a:pPr/>
                      <a:t>[CELLRANGE]</a:t>
                    </a:fld>
                    <a:endParaRPr lang="en-US" baseline="0"/>
                  </a:p>
                  <a:p>
                    <a:fld id="{24776B85-703F-42AF-BB17-83F1B950BDA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9-C0E1-4CD1-BED9-BBD4EF5C2F4A}"/>
                </c:ext>
              </c:extLst>
            </c:dLbl>
            <c:dLbl>
              <c:idx val="16"/>
              <c:tx>
                <c:rich>
                  <a:bodyPr/>
                  <a:lstStyle/>
                  <a:p>
                    <a:fld id="{5235A036-4515-4D08-AD10-368BA4BC71CF}" type="CELLRANGE">
                      <a:rPr lang="en-US"/>
                      <a:pPr/>
                      <a:t>[CELLRANGE]</a:t>
                    </a:fld>
                    <a:endParaRPr lang="en-US" baseline="0"/>
                  </a:p>
                  <a:p>
                    <a:fld id="{0E716A58-1A72-402E-A41B-FCE9920F8482}"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A-C0E1-4CD1-BED9-BBD4EF5C2F4A}"/>
                </c:ext>
              </c:extLst>
            </c:dLbl>
            <c:dLbl>
              <c:idx val="17"/>
              <c:tx>
                <c:rich>
                  <a:bodyPr/>
                  <a:lstStyle/>
                  <a:p>
                    <a:fld id="{B6CCE716-5D5D-45E3-986C-E152FA68EA10}" type="CELLRANGE">
                      <a:rPr lang="en-US"/>
                      <a:pPr/>
                      <a:t>[CELLRANGE]</a:t>
                    </a:fld>
                    <a:endParaRPr lang="en-US" baseline="0"/>
                  </a:p>
                  <a:p>
                    <a:fld id="{B745AD53-E91F-4D78-8AC7-BBED8831832D}"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B-C0E1-4CD1-BED9-BBD4EF5C2F4A}"/>
                </c:ext>
              </c:extLst>
            </c:dLbl>
            <c:dLbl>
              <c:idx val="18"/>
              <c:tx>
                <c:rich>
                  <a:bodyPr/>
                  <a:lstStyle/>
                  <a:p>
                    <a:fld id="{2523E7CE-47C2-4D6A-AB84-EA7E49CC2FEE}" type="CELLRANGE">
                      <a:rPr lang="en-US"/>
                      <a:pPr/>
                      <a:t>[CELLRANGE]</a:t>
                    </a:fld>
                    <a:endParaRPr lang="en-US" baseline="0"/>
                  </a:p>
                  <a:p>
                    <a:fld id="{9A304C19-4195-494F-99F8-72A24DA80EB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C-C0E1-4CD1-BED9-BBD4EF5C2F4A}"/>
                </c:ext>
              </c:extLst>
            </c:dLbl>
            <c:dLbl>
              <c:idx val="19"/>
              <c:tx>
                <c:rich>
                  <a:bodyPr/>
                  <a:lstStyle/>
                  <a:p>
                    <a:fld id="{74B7E5B4-5650-47F4-8FE1-26F70E27E469}" type="CELLRANGE">
                      <a:rPr lang="en-US"/>
                      <a:pPr/>
                      <a:t>[CELLRANGE]</a:t>
                    </a:fld>
                    <a:endParaRPr lang="en-US" baseline="0"/>
                  </a:p>
                  <a:p>
                    <a:fld id="{EE12A555-F606-4F18-994E-2CA6C4110CD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D-C0E1-4CD1-BED9-BBD4EF5C2F4A}"/>
                </c:ext>
              </c:extLst>
            </c:dLbl>
            <c:dLbl>
              <c:idx val="20"/>
              <c:tx>
                <c:rich>
                  <a:bodyPr/>
                  <a:lstStyle/>
                  <a:p>
                    <a:fld id="{7D32F3A0-D6AF-4468-B92C-A729EDC76C89}" type="CELLRANGE">
                      <a:rPr lang="en-US"/>
                      <a:pPr/>
                      <a:t>[CELLRANGE]</a:t>
                    </a:fld>
                    <a:endParaRPr lang="en-US" baseline="0"/>
                  </a:p>
                  <a:p>
                    <a:fld id="{905035A4-7C67-4688-A93D-E775C9F641F7}"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E-C0E1-4CD1-BED9-BBD4EF5C2F4A}"/>
                </c:ext>
              </c:extLst>
            </c:dLbl>
            <c:dLbl>
              <c:idx val="21"/>
              <c:tx>
                <c:rich>
                  <a:bodyPr/>
                  <a:lstStyle/>
                  <a:p>
                    <a:fld id="{D28EE92D-5FB0-49D1-BABA-96D14EECE436}" type="CELLRANGE">
                      <a:rPr lang="en-US"/>
                      <a:pPr/>
                      <a:t>[CELLRANGE]</a:t>
                    </a:fld>
                    <a:endParaRPr lang="en-US" baseline="0"/>
                  </a:p>
                  <a:p>
                    <a:fld id="{5F910A1A-E2F3-4421-A640-4F573B4617A5}"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3F-C0E1-4CD1-BED9-BBD4EF5C2F4A}"/>
                </c:ext>
              </c:extLst>
            </c:dLbl>
            <c:dLbl>
              <c:idx val="22"/>
              <c:tx>
                <c:rich>
                  <a:bodyPr/>
                  <a:lstStyle/>
                  <a:p>
                    <a:fld id="{2F9C5F27-1460-4D2D-B035-101FCA265550}" type="CELLRANGE">
                      <a:rPr lang="en-US"/>
                      <a:pPr/>
                      <a:t>[CELLRANGE]</a:t>
                    </a:fld>
                    <a:endParaRPr lang="en-US" baseline="0"/>
                  </a:p>
                  <a:p>
                    <a:fld id="{F3DB698B-9E96-48F7-B8D7-81B5627CAB9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0-C0E1-4CD1-BED9-BBD4EF5C2F4A}"/>
                </c:ext>
              </c:extLst>
            </c:dLbl>
            <c:dLbl>
              <c:idx val="23"/>
              <c:tx>
                <c:rich>
                  <a:bodyPr/>
                  <a:lstStyle/>
                  <a:p>
                    <a:fld id="{3CBA6711-9B90-49FF-A386-48977CE6A8C6}" type="CELLRANGE">
                      <a:rPr lang="en-US"/>
                      <a:pPr/>
                      <a:t>[CELLRANGE]</a:t>
                    </a:fld>
                    <a:endParaRPr lang="en-US" baseline="0"/>
                  </a:p>
                  <a:p>
                    <a:fld id="{F34AE23F-B1E2-4264-8082-21EEE3CC6C1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1-C0E1-4CD1-BED9-BBD4EF5C2F4A}"/>
                </c:ext>
              </c:extLst>
            </c:dLbl>
            <c:dLbl>
              <c:idx val="24"/>
              <c:tx>
                <c:rich>
                  <a:bodyPr/>
                  <a:lstStyle/>
                  <a:p>
                    <a:fld id="{4EF9077B-FCDF-4584-92A2-8E90FB5E0CDA}" type="CELLRANGE">
                      <a:rPr lang="en-US"/>
                      <a:pPr/>
                      <a:t>[CELLRANGE]</a:t>
                    </a:fld>
                    <a:endParaRPr lang="en-US" baseline="0"/>
                  </a:p>
                  <a:p>
                    <a:fld id="{AA7403B1-10A6-44E5-A577-79DD3EF63B0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2-C0E1-4CD1-BED9-BBD4EF5C2F4A}"/>
                </c:ext>
              </c:extLst>
            </c:dLbl>
            <c:dLbl>
              <c:idx val="25"/>
              <c:tx>
                <c:rich>
                  <a:bodyPr/>
                  <a:lstStyle/>
                  <a:p>
                    <a:fld id="{09F2D31E-FA2B-4B85-B477-BC1A19C417CD}" type="CELLRANGE">
                      <a:rPr lang="en-US"/>
                      <a:pPr/>
                      <a:t>[CELLRANGE]</a:t>
                    </a:fld>
                    <a:endParaRPr lang="en-US" baseline="0"/>
                  </a:p>
                  <a:p>
                    <a:fld id="{2CFD31DB-4A90-4B1D-B6AB-AB759D8F7C8E}"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3-C0E1-4CD1-BED9-BBD4EF5C2F4A}"/>
                </c:ext>
              </c:extLst>
            </c:dLbl>
            <c:dLbl>
              <c:idx val="26"/>
              <c:tx>
                <c:rich>
                  <a:bodyPr/>
                  <a:lstStyle/>
                  <a:p>
                    <a:fld id="{9AEA9011-7B2D-4AD5-A189-87DBF0BB750C}" type="CELLRANGE">
                      <a:rPr lang="en-US"/>
                      <a:pPr/>
                      <a:t>[CELLRANGE]</a:t>
                    </a:fld>
                    <a:endParaRPr lang="en-US" baseline="0"/>
                  </a:p>
                  <a:p>
                    <a:fld id="{0A0FEB78-18D5-46A6-B30E-8108FC0E446F}"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4-C0E1-4CD1-BED9-BBD4EF5C2F4A}"/>
                </c:ext>
              </c:extLst>
            </c:dLbl>
            <c:dLbl>
              <c:idx val="27"/>
              <c:tx>
                <c:rich>
                  <a:bodyPr/>
                  <a:lstStyle/>
                  <a:p>
                    <a:fld id="{AC1FF296-D2AF-4F3E-B79D-7D310AC2C94E}" type="CELLRANGE">
                      <a:rPr lang="en-US"/>
                      <a:pPr/>
                      <a:t>[CELLRANGE]</a:t>
                    </a:fld>
                    <a:endParaRPr lang="en-US" baseline="0"/>
                  </a:p>
                  <a:p>
                    <a:fld id="{8857E02C-4B3D-4181-920E-C61CE40719F4}"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5-C0E1-4CD1-BED9-BBD4EF5C2F4A}"/>
                </c:ext>
              </c:extLst>
            </c:dLbl>
            <c:dLbl>
              <c:idx val="28"/>
              <c:tx>
                <c:rich>
                  <a:bodyPr/>
                  <a:lstStyle/>
                  <a:p>
                    <a:fld id="{0FA76C85-3BD1-4B42-98BE-1FD70015FC12}" type="CELLRANGE">
                      <a:rPr lang="en-US"/>
                      <a:pPr/>
                      <a:t>[CELLRANGE]</a:t>
                    </a:fld>
                    <a:endParaRPr lang="en-US" baseline="0"/>
                  </a:p>
                  <a:p>
                    <a:fld id="{CD53276B-157C-4038-AF72-8323EEA86505}"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6-C0E1-4CD1-BED9-BBD4EF5C2F4A}"/>
                </c:ext>
              </c:extLst>
            </c:dLbl>
            <c:dLbl>
              <c:idx val="29"/>
              <c:tx>
                <c:rich>
                  <a:bodyPr/>
                  <a:lstStyle/>
                  <a:p>
                    <a:fld id="{48C16372-86E5-4097-9429-DD3DFE53E1AC}" type="CELLRANGE">
                      <a:rPr lang="en-US"/>
                      <a:pPr/>
                      <a:t>[CELLRANGE]</a:t>
                    </a:fld>
                    <a:endParaRPr lang="en-US" baseline="0"/>
                  </a:p>
                  <a:p>
                    <a:fld id="{FBF8DA1A-7BC6-4EA7-B21D-4172A02034E6}"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7-C0E1-4CD1-BED9-BBD4EF5C2F4A}"/>
                </c:ext>
              </c:extLst>
            </c:dLbl>
            <c:dLbl>
              <c:idx val="30"/>
              <c:tx>
                <c:rich>
                  <a:bodyPr/>
                  <a:lstStyle/>
                  <a:p>
                    <a:fld id="{3515235F-3276-4367-8A4C-A8C49DF23007}" type="CELLRANGE">
                      <a:rPr lang="en-US"/>
                      <a:pPr/>
                      <a:t>[CELLRANGE]</a:t>
                    </a:fld>
                    <a:endParaRPr lang="en-US" baseline="0"/>
                  </a:p>
                  <a:p>
                    <a:fld id="{1272AF27-1C06-45A3-BD7F-94B749B2B768}"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8-C0E1-4CD1-BED9-BBD4EF5C2F4A}"/>
                </c:ext>
              </c:extLst>
            </c:dLbl>
            <c:dLbl>
              <c:idx val="31"/>
              <c:tx>
                <c:rich>
                  <a:bodyPr/>
                  <a:lstStyle/>
                  <a:p>
                    <a:fld id="{8522D6EF-CBEF-4538-9DE1-48A5AF732E4B}" type="CELLRANGE">
                      <a:rPr lang="en-US"/>
                      <a:pPr/>
                      <a:t>[CELLRANGE]</a:t>
                    </a:fld>
                    <a:endParaRPr lang="en-US" baseline="0"/>
                  </a:p>
                  <a:p>
                    <a:fld id="{BBAB784F-6B3E-4D20-830F-8F4B256DBFE9}"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9-C0E1-4CD1-BED9-BBD4EF5C2F4A}"/>
                </c:ext>
              </c:extLst>
            </c:dLbl>
            <c:dLbl>
              <c:idx val="32"/>
              <c:tx>
                <c:rich>
                  <a:bodyPr/>
                  <a:lstStyle/>
                  <a:p>
                    <a:fld id="{2894DDF7-7E40-43F1-AE88-CAE85EE6A949}" type="CELLRANGE">
                      <a:rPr lang="en-US"/>
                      <a:pPr/>
                      <a:t>[CELLRANGE]</a:t>
                    </a:fld>
                    <a:endParaRPr lang="en-US" baseline="0"/>
                  </a:p>
                  <a:p>
                    <a:fld id="{77A2AD06-41CB-4C3D-BE89-2F1DB04F4397}"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A-C0E1-4CD1-BED9-BBD4EF5C2F4A}"/>
                </c:ext>
              </c:extLst>
            </c:dLbl>
            <c:dLbl>
              <c:idx val="33"/>
              <c:tx>
                <c:rich>
                  <a:bodyPr/>
                  <a:lstStyle/>
                  <a:p>
                    <a:fld id="{2D10934F-9185-496D-85A8-698549698F63}" type="CELLRANGE">
                      <a:rPr lang="en-US"/>
                      <a:pPr/>
                      <a:t>[CELLRANGE]</a:t>
                    </a:fld>
                    <a:endParaRPr lang="en-US" baseline="0"/>
                  </a:p>
                  <a:p>
                    <a:fld id="{35ACB39E-4702-408D-869D-BB719C8543FF}"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B-C0E1-4CD1-BED9-BBD4EF5C2F4A}"/>
                </c:ext>
              </c:extLst>
            </c:dLbl>
            <c:dLbl>
              <c:idx val="34"/>
              <c:tx>
                <c:rich>
                  <a:bodyPr/>
                  <a:lstStyle/>
                  <a:p>
                    <a:fld id="{FC13AE2E-A110-49ED-88A1-4169A988F367}" type="CELLRANGE">
                      <a:rPr lang="en-US"/>
                      <a:pPr/>
                      <a:t>[CELLRANGE]</a:t>
                    </a:fld>
                    <a:endParaRPr lang="en-US" baseline="0"/>
                  </a:p>
                  <a:p>
                    <a:fld id="{396CEF80-DFC7-4C4A-8EC8-ED13088E3AD9}"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C-C0E1-4CD1-BED9-BBD4EF5C2F4A}"/>
                </c:ext>
              </c:extLst>
            </c:dLbl>
            <c:dLbl>
              <c:idx val="35"/>
              <c:tx>
                <c:rich>
                  <a:bodyPr/>
                  <a:lstStyle/>
                  <a:p>
                    <a:fld id="{043746A8-9299-4538-A9D6-15AB8542AFD9}" type="CELLRANGE">
                      <a:rPr lang="en-US"/>
                      <a:pPr/>
                      <a:t>[CELLRANGE]</a:t>
                    </a:fld>
                    <a:endParaRPr lang="en-US" baseline="0"/>
                  </a:p>
                  <a:p>
                    <a:fld id="{EA53DB22-28AB-4EFE-82AC-91802B79080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D-C0E1-4CD1-BED9-BBD4EF5C2F4A}"/>
                </c:ext>
              </c:extLst>
            </c:dLbl>
            <c:dLbl>
              <c:idx val="36"/>
              <c:tx>
                <c:rich>
                  <a:bodyPr/>
                  <a:lstStyle/>
                  <a:p>
                    <a:fld id="{8AFE377B-72A5-46E8-97F0-42DD126328A8}" type="CELLRANGE">
                      <a:rPr lang="en-US"/>
                      <a:pPr/>
                      <a:t>[CELLRANGE]</a:t>
                    </a:fld>
                    <a:endParaRPr lang="en-US" baseline="0"/>
                  </a:p>
                  <a:p>
                    <a:fld id="{5C851786-3978-4879-8BD9-BC97FADCC2E0}" type="VALUE">
                      <a:rPr lang="en-US"/>
                      <a:pPr/>
                      <a:t>[VALOR]</a:t>
                    </a:fld>
                    <a:endParaRPr lang="pt-BR"/>
                  </a:p>
                </c:rich>
              </c:tx>
              <c:dLblPos val="outEnd"/>
              <c:showLegendKey val="0"/>
              <c:showVal val="0"/>
              <c:showCatName val="0"/>
              <c:showSerName val="0"/>
              <c:showPercent val="0"/>
              <c:showBubbleSize val="0"/>
              <c:separator>; </c:separator>
              <c:extLst>
                <c:ext xmlns:c15="http://schemas.microsoft.com/office/drawing/2012/chart" uri="{CE6537A1-D6FC-4f65-9D91-7224C49458BB}">
                  <c15:dlblFieldTable/>
                  <c15:showDataLabelsRange val="1"/>
                </c:ext>
                <c:ext xmlns:c16="http://schemas.microsoft.com/office/drawing/2014/chart" uri="{C3380CC4-5D6E-409C-BE32-E72D297353CC}">
                  <c16:uniqueId val="{0000004E-C0E1-4CD1-BED9-BBD4EF5C2F4A}"/>
                </c:ext>
              </c:extLst>
            </c:dLbl>
            <c:dLbl>
              <c:idx val="37"/>
              <c:tx>
                <c:rich>
                  <a:bodyPr rot="0" spcFirstLastPara="1" vertOverflow="clip" horzOverflow="clip" vert="horz" wrap="square" lIns="36576" tIns="18288" rIns="36576" bIns="18288" anchor="ctr" anchorCtr="0">
                    <a:spAutoFit/>
                  </a:bodyPr>
                  <a:lstStyle/>
                  <a:p>
                    <a:pPr algn="ctr" rtl="0">
                      <a:defRPr lang="en-US" sz="500" b="0" i="0" u="none" strike="noStrike" kern="1200" baseline="0">
                        <a:solidFill>
                          <a:sysClr val="window" lastClr="FFFFFF"/>
                        </a:solidFill>
                        <a:latin typeface="+mn-lt"/>
                        <a:ea typeface="+mn-ea"/>
                        <a:cs typeface="+mn-cs"/>
                      </a:defRPr>
                    </a:pPr>
                    <a:endParaRPr lang="en-US" sz="500" b="0" i="0" u="none" strike="noStrike" kern="1200" baseline="0">
                      <a:solidFill>
                        <a:sysClr val="window" lastClr="FFFFFF"/>
                      </a:solidFill>
                      <a:latin typeface="+mn-lt"/>
                      <a:ea typeface="+mn-ea"/>
                      <a:cs typeface="+mn-cs"/>
                    </a:endParaRPr>
                  </a:p>
                </c:rich>
              </c:tx>
              <c:numFmt formatCode="m:ss" sourceLinked="0"/>
              <c:spPr>
                <a:solidFill>
                  <a:schemeClr val="accent2">
                    <a:alpha val="50000"/>
                  </a:schemeClr>
                </a:solidFill>
                <a:ln>
                  <a:noFill/>
                </a:ln>
                <a:effectLst/>
              </c:spPr>
              <c:txPr>
                <a:bodyPr rot="0" spcFirstLastPara="1" vertOverflow="clip" horzOverflow="clip" vert="horz" wrap="square" lIns="36576" tIns="18288" rIns="36576" bIns="18288" anchor="ctr" anchorCtr="0">
                  <a:spAutoFit/>
                </a:bodyPr>
                <a:lstStyle/>
                <a:p>
                  <a:pPr algn="ctr" rtl="0">
                    <a:defRPr lang="en-US" sz="500" b="0" i="0" u="none" strike="noStrike" kern="1200" baseline="0">
                      <a:solidFill>
                        <a:sysClr val="window" lastClr="FFFFFF"/>
                      </a:solidFill>
                      <a:latin typeface="+mn-lt"/>
                      <a:ea typeface="+mn-ea"/>
                      <a:cs typeface="+mn-cs"/>
                    </a:defRPr>
                  </a:pPr>
                  <a:endParaRPr lang="pt-BR"/>
                </a:p>
              </c:txPr>
              <c:dLblPos val="outEnd"/>
              <c:showLegendKey val="0"/>
              <c:showVal val="0"/>
              <c:showCatName val="0"/>
              <c:showSerName val="0"/>
              <c:showPercent val="0"/>
              <c:showBubbleSize val="0"/>
              <c:separator>; </c:separator>
              <c:extLst>
                <c:ext xmlns:c15="http://schemas.microsoft.com/office/drawing/2012/chart" uri="{CE6537A1-D6FC-4f65-9D91-7224C49458BB}">
                  <c15:spPr xmlns:c15="http://schemas.microsoft.com/office/drawing/2012/chart">
                    <a:prstGeom prst="star8">
                      <a:avLst/>
                    </a:prstGeom>
                    <a:noFill/>
                    <a:ln>
                      <a:noFill/>
                    </a:ln>
                  </c15:spPr>
                </c:ext>
                <c:ext xmlns:c16="http://schemas.microsoft.com/office/drawing/2014/chart" uri="{C3380CC4-5D6E-409C-BE32-E72D297353CC}">
                  <c16:uniqueId val="{0000004F-C0E1-4CD1-BED9-BBD4EF5C2F4A}"/>
                </c:ext>
              </c:extLst>
            </c:dLbl>
            <c:dLbl>
              <c:idx val="38"/>
              <c:tx>
                <c:rich>
                  <a:bodyPr/>
                  <a:lstStyle/>
                  <a:p>
                    <a:endParaRPr lang="en-US"/>
                  </a:p>
                </c:rich>
              </c:tx>
              <c:dLblPos val="outEnd"/>
              <c:showLegendKey val="0"/>
              <c:showVal val="0"/>
              <c:showCatName val="0"/>
              <c:showSerName val="0"/>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50-C0E1-4CD1-BED9-BBD4EF5C2F4A}"/>
                </c:ext>
              </c:extLst>
            </c:dLbl>
            <c:dLbl>
              <c:idx val="39"/>
              <c:tx>
                <c:rich>
                  <a:bodyPr/>
                  <a:lstStyle/>
                  <a:p>
                    <a:endParaRPr lang="en-US"/>
                  </a:p>
                </c:rich>
              </c:tx>
              <c:dLblPos val="outEnd"/>
              <c:showLegendKey val="0"/>
              <c:showVal val="0"/>
              <c:showCatName val="0"/>
              <c:showSerName val="0"/>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51-C0E1-4CD1-BED9-BBD4EF5C2F4A}"/>
                </c:ext>
              </c:extLst>
            </c:dLbl>
            <c:dLbl>
              <c:idx val="40"/>
              <c:tx>
                <c:rich>
                  <a:bodyPr/>
                  <a:lstStyle/>
                  <a:p>
                    <a:endParaRPr lang="en-US"/>
                  </a:p>
                </c:rich>
              </c:tx>
              <c:dLblPos val="outEnd"/>
              <c:showLegendKey val="0"/>
              <c:showVal val="0"/>
              <c:showCatName val="0"/>
              <c:showSerName val="0"/>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52-C0E1-4CD1-BED9-BBD4EF5C2F4A}"/>
                </c:ext>
              </c:extLst>
            </c:dLbl>
            <c:numFmt formatCode="m:ss" sourceLinked="0"/>
            <c:spPr>
              <a:solidFill>
                <a:schemeClr val="accent2">
                  <a:alpha val="50000"/>
                </a:schemeClr>
              </a:solidFill>
              <a:ln>
                <a:noFill/>
              </a:ln>
              <a:effectLst/>
            </c:spPr>
            <c:txPr>
              <a:bodyPr rot="0" spcFirstLastPara="1" vertOverflow="clip" horzOverflow="clip" vert="horz" wrap="square" lIns="36576" tIns="18288" rIns="36576" bIns="18288" anchor="ctr" anchorCtr="1">
                <a:spAutoFit/>
              </a:bodyPr>
              <a:lstStyle/>
              <a:p>
                <a:pPr>
                  <a:defRPr sz="500" b="0" i="0" u="none" strike="noStrike" kern="1200" baseline="0">
                    <a:solidFill>
                      <a:schemeClr val="lt1"/>
                    </a:solidFill>
                    <a:latin typeface="+mn-lt"/>
                    <a:ea typeface="+mn-ea"/>
                    <a:cs typeface="+mn-cs"/>
                  </a:defRPr>
                </a:pPr>
                <a:endParaRPr lang="pt-BR"/>
              </a:p>
            </c:txPr>
            <c:dLblPos val="outEnd"/>
            <c:showLegendKey val="0"/>
            <c:showVal val="0"/>
            <c:showCatName val="0"/>
            <c:showSerName val="0"/>
            <c:showPercent val="0"/>
            <c:showBubbleSize val="0"/>
            <c:separator>; </c:separator>
            <c:showLeaderLines val="0"/>
            <c:extLst>
              <c:ext xmlns:c15="http://schemas.microsoft.com/office/drawing/2012/chart" uri="{CE6537A1-D6FC-4f65-9D91-7224C49458BB}">
                <c15:spPr xmlns:c15="http://schemas.microsoft.com/office/drawing/2012/chart">
                  <a:prstGeom prst="star8">
                    <a:avLst/>
                  </a:prstGeom>
                  <a:noFill/>
                  <a:ln>
                    <a:noFill/>
                  </a:ln>
                </c15:spPr>
                <c15:showDataLabelsRange val="1"/>
                <c15:showLeaderLines val="0"/>
              </c:ext>
            </c:extLst>
          </c:dLbls>
          <c:val>
            <c:numRef>
              <c:f>'Verbal Setup'!$DA$3:$DA$43</c:f>
              <c:numCache>
                <c:formatCode>m:ss</c:formatCode>
                <c:ptCount val="41"/>
                <c:pt idx="0">
                  <c:v>-2E-14</c:v>
                </c:pt>
                <c:pt idx="1">
                  <c:v>-2E-14</c:v>
                </c:pt>
                <c:pt idx="2">
                  <c:v>-2E-14</c:v>
                </c:pt>
                <c:pt idx="3">
                  <c:v>-2E-14</c:v>
                </c:pt>
                <c:pt idx="4">
                  <c:v>-2E-14</c:v>
                </c:pt>
                <c:pt idx="5">
                  <c:v>2.2916666666666667E-3</c:v>
                </c:pt>
                <c:pt idx="6">
                  <c:v>-2E-14</c:v>
                </c:pt>
                <c:pt idx="7">
                  <c:v>-2E-14</c:v>
                </c:pt>
                <c:pt idx="8">
                  <c:v>-2E-14</c:v>
                </c:pt>
                <c:pt idx="9">
                  <c:v>-2E-14</c:v>
                </c:pt>
                <c:pt idx="10">
                  <c:v>-2E-14</c:v>
                </c:pt>
                <c:pt idx="11">
                  <c:v>-2E-14</c:v>
                </c:pt>
                <c:pt idx="12">
                  <c:v>-7.0601851851851847E-4</c:v>
                </c:pt>
                <c:pt idx="13">
                  <c:v>-2E-14</c:v>
                </c:pt>
                <c:pt idx="14">
                  <c:v>-2E-14</c:v>
                </c:pt>
                <c:pt idx="15">
                  <c:v>-2E-14</c:v>
                </c:pt>
                <c:pt idx="16">
                  <c:v>-6.4814814814814813E-4</c:v>
                </c:pt>
                <c:pt idx="17">
                  <c:v>1.2847222222222223E-3</c:v>
                </c:pt>
                <c:pt idx="18">
                  <c:v>-2E-14</c:v>
                </c:pt>
                <c:pt idx="19">
                  <c:v>-2E-14</c:v>
                </c:pt>
                <c:pt idx="20">
                  <c:v>-2E-14</c:v>
                </c:pt>
                <c:pt idx="21">
                  <c:v>-2E-14</c:v>
                </c:pt>
                <c:pt idx="22">
                  <c:v>-2E-14</c:v>
                </c:pt>
                <c:pt idx="23">
                  <c:v>-2E-14</c:v>
                </c:pt>
                <c:pt idx="24">
                  <c:v>-2E-14</c:v>
                </c:pt>
                <c:pt idx="25">
                  <c:v>-2E-14</c:v>
                </c:pt>
                <c:pt idx="26">
                  <c:v>-2E-14</c:v>
                </c:pt>
                <c:pt idx="27">
                  <c:v>4.6296296296296298E-4</c:v>
                </c:pt>
                <c:pt idx="28">
                  <c:v>-2E-14</c:v>
                </c:pt>
                <c:pt idx="29">
                  <c:v>-6.8287037037037036E-4</c:v>
                </c:pt>
                <c:pt idx="30">
                  <c:v>-2E-14</c:v>
                </c:pt>
                <c:pt idx="31">
                  <c:v>-2E-14</c:v>
                </c:pt>
                <c:pt idx="32">
                  <c:v>-2E-14</c:v>
                </c:pt>
                <c:pt idx="33">
                  <c:v>-2E-14</c:v>
                </c:pt>
                <c:pt idx="34">
                  <c:v>-2E-14</c:v>
                </c:pt>
                <c:pt idx="35">
                  <c:v>-2E-14</c:v>
                </c:pt>
                <c:pt idx="36">
                  <c:v>-2E-14</c:v>
                </c:pt>
                <c:pt idx="37">
                  <c:v>-2E-14</c:v>
                </c:pt>
                <c:pt idx="38">
                  <c:v>-2E-14</c:v>
                </c:pt>
                <c:pt idx="39">
                  <c:v>-2E-14</c:v>
                </c:pt>
                <c:pt idx="40">
                  <c:v>-2E-14</c:v>
                </c:pt>
              </c:numCache>
            </c:numRef>
          </c:val>
          <c:extLst>
            <c:ext xmlns:c15="http://schemas.microsoft.com/office/drawing/2012/chart" uri="{02D57815-91ED-43cb-92C2-25804820EDAC}">
              <c15:datalabelsRange>
                <c15:f>'Quant Setup'!$AA$3:$AA$39</c15:f>
                <c15:dlblRangeCache>
                  <c:ptCount val="37"/>
                  <c:pt idx="0">
                    <c:v>600 - 700</c:v>
                  </c:pt>
                  <c:pt idx="1">
                    <c:v>700 - 800</c:v>
                  </c:pt>
                  <c:pt idx="2">
                    <c:v>500 - 600</c:v>
                  </c:pt>
                  <c:pt idx="3">
                    <c:v>600 - 700</c:v>
                  </c:pt>
                  <c:pt idx="4">
                    <c:v>600 - 700</c:v>
                  </c:pt>
                  <c:pt idx="5">
                    <c:v>500 - 600</c:v>
                  </c:pt>
                  <c:pt idx="6">
                    <c:v>700 - 800</c:v>
                  </c:pt>
                  <c:pt idx="7">
                    <c:v>600 - 700</c:v>
                  </c:pt>
                  <c:pt idx="8">
                    <c:v>500 - 600</c:v>
                  </c:pt>
                  <c:pt idx="9">
                    <c:v>500 - 600</c:v>
                  </c:pt>
                  <c:pt idx="10">
                    <c:v>500 - 600</c:v>
                  </c:pt>
                  <c:pt idx="11">
                    <c:v>500 - 600</c:v>
                  </c:pt>
                  <c:pt idx="12">
                    <c:v>600 - 700</c:v>
                  </c:pt>
                  <c:pt idx="13">
                    <c:v>500 - 600</c:v>
                  </c:pt>
                  <c:pt idx="14">
                    <c:v>500 - 600</c:v>
                  </c:pt>
                  <c:pt idx="15">
                    <c:v>600 - 700</c:v>
                  </c:pt>
                  <c:pt idx="16">
                    <c:v>500 - 600</c:v>
                  </c:pt>
                  <c:pt idx="17">
                    <c:v>500 - 600</c:v>
                  </c:pt>
                  <c:pt idx="18">
                    <c:v>500 - 600</c:v>
                  </c:pt>
                  <c:pt idx="19">
                    <c:v>600 - 700</c:v>
                  </c:pt>
                  <c:pt idx="20">
                    <c:v>500 - 600</c:v>
                  </c:pt>
                  <c:pt idx="21">
                    <c:v>600 - 700</c:v>
                  </c:pt>
                  <c:pt idx="22">
                    <c:v>500 - 600</c:v>
                  </c:pt>
                  <c:pt idx="23">
                    <c:v>700 - 800</c:v>
                  </c:pt>
                  <c:pt idx="24">
                    <c:v>600 - 700</c:v>
                  </c:pt>
                  <c:pt idx="25">
                    <c:v>500 - 600</c:v>
                  </c:pt>
                  <c:pt idx="26">
                    <c:v>500 - 600</c:v>
                  </c:pt>
                  <c:pt idx="27">
                    <c:v>500 - 600</c:v>
                  </c:pt>
                  <c:pt idx="28">
                    <c:v>500 - 600</c:v>
                  </c:pt>
                  <c:pt idx="29">
                    <c:v>600 - 700</c:v>
                  </c:pt>
                  <c:pt idx="30">
                    <c:v>500 - 600</c:v>
                  </c:pt>
                  <c:pt idx="31">
                    <c:v>600 - 700</c:v>
                  </c:pt>
                  <c:pt idx="32">
                    <c:v>500 - 600</c:v>
                  </c:pt>
                  <c:pt idx="33">
                    <c:v>500 - 600</c:v>
                  </c:pt>
                  <c:pt idx="34">
                    <c:v>600 - 700</c:v>
                  </c:pt>
                  <c:pt idx="35">
                    <c:v>500 - 600</c:v>
                  </c:pt>
                  <c:pt idx="36">
                    <c:v>600 - 700</c:v>
                  </c:pt>
                </c15:dlblRangeCache>
              </c15:datalabelsRange>
            </c:ext>
            <c:ext xmlns:c16="http://schemas.microsoft.com/office/drawing/2014/chart" uri="{C3380CC4-5D6E-409C-BE32-E72D297353CC}">
              <c16:uniqueId val="{00000053-C0E1-4CD1-BED9-BBD4EF5C2F4A}"/>
            </c:ext>
          </c:extLst>
        </c:ser>
        <c:dLbls>
          <c:dLblPos val="outEnd"/>
          <c:showLegendKey val="0"/>
          <c:showVal val="1"/>
          <c:showCatName val="0"/>
          <c:showSerName val="0"/>
          <c:showPercent val="0"/>
          <c:showBubbleSize val="0"/>
        </c:dLbls>
        <c:gapWidth val="255"/>
        <c:axId val="299556536"/>
        <c:axId val="299556144"/>
      </c:barChart>
      <c:lineChart>
        <c:grouping val="standard"/>
        <c:varyColors val="0"/>
        <c:ser>
          <c:idx val="2"/>
          <c:order val="2"/>
          <c:tx>
            <c:strRef>
              <c:f>'Verbal Setup'!$DB$2</c:f>
              <c:strCache>
                <c:ptCount val="1"/>
                <c:pt idx="0">
                  <c:v>Too Fast</c:v>
                </c:pt>
              </c:strCache>
            </c:strRef>
          </c:tx>
          <c:spPr>
            <a:ln w="19050" cap="sq">
              <a:solidFill>
                <a:schemeClr val="accent4"/>
              </a:solidFill>
              <a:prstDash val="sysDot"/>
              <a:round/>
            </a:ln>
            <a:effectLst/>
          </c:spPr>
          <c:marker>
            <c:symbol val="none"/>
          </c:marker>
          <c:val>
            <c:numRef>
              <c:f>'Verbal Setup'!$DB$3:$DB$43</c:f>
              <c:numCache>
                <c:formatCode>m:ss</c:formatCode>
                <c:ptCount val="4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numCache>
            </c:numRef>
          </c:val>
          <c:smooth val="0"/>
          <c:extLst>
            <c:ext xmlns:c16="http://schemas.microsoft.com/office/drawing/2014/chart" uri="{C3380CC4-5D6E-409C-BE32-E72D297353CC}">
              <c16:uniqueId val="{00000054-C0E1-4CD1-BED9-BBD4EF5C2F4A}"/>
            </c:ext>
          </c:extLst>
        </c:ser>
        <c:ser>
          <c:idx val="3"/>
          <c:order val="3"/>
          <c:tx>
            <c:strRef>
              <c:f>'Verbal Setup'!$DC$2</c:f>
              <c:strCache>
                <c:ptCount val="1"/>
                <c:pt idx="0">
                  <c:v>Perfect</c:v>
                </c:pt>
              </c:strCache>
            </c:strRef>
          </c:tx>
          <c:spPr>
            <a:ln w="9525" cap="rnd" cmpd="dbl">
              <a:solidFill>
                <a:srgbClr val="00B050"/>
              </a:solidFill>
              <a:prstDash val="sysDash"/>
              <a:round/>
            </a:ln>
            <a:effectLst/>
          </c:spPr>
          <c:marker>
            <c:symbol val="none"/>
          </c:marker>
          <c:dLbls>
            <c:dLbl>
              <c:idx val="40"/>
              <c:layout>
                <c:manualLayout>
                  <c:x val="-3.6399599532752382E-2"/>
                  <c:y val="-6.468158157162330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55-C0E1-4CD1-BED9-BBD4EF5C2F4A}"/>
                </c:ext>
              </c:extLst>
            </c:dLbl>
            <c:spPr>
              <a:gradFill flip="none" rotWithShape="1">
                <a:gsLst>
                  <a:gs pos="0">
                    <a:srgbClr val="70AD47">
                      <a:lumMod val="67000"/>
                    </a:srgbClr>
                  </a:gs>
                  <a:gs pos="48000">
                    <a:srgbClr val="70AD47">
                      <a:lumMod val="97000"/>
                      <a:lumOff val="3000"/>
                    </a:srgbClr>
                  </a:gs>
                  <a:gs pos="100000">
                    <a:srgbClr val="70AD47">
                      <a:lumMod val="60000"/>
                      <a:lumOff val="40000"/>
                    </a:srgbClr>
                  </a:gs>
                </a:gsLst>
                <a:lin ang="16200000" scaled="1"/>
                <a:tileRect/>
              </a:gradFill>
              <a:ln>
                <a:noFill/>
              </a:ln>
              <a:effectLst/>
            </c:spPr>
            <c:txPr>
              <a:bodyPr rot="0" spcFirstLastPara="1" vertOverflow="clip" horzOverflow="clip" vert="horz" wrap="square" lIns="36576" tIns="18288" rIns="36576" bIns="18288" anchor="ctr" anchorCtr="1">
                <a:spAutoFit/>
              </a:bodyPr>
              <a:lstStyle/>
              <a:p>
                <a:pPr>
                  <a:defRPr sz="700" b="0" i="0" u="none" strike="noStrike" kern="1200" baseline="0">
                    <a:solidFill>
                      <a:schemeClr val="lt1"/>
                    </a:solidFill>
                    <a:latin typeface="+mn-lt"/>
                    <a:ea typeface="+mn-ea"/>
                    <a:cs typeface="+mn-cs"/>
                  </a:defRPr>
                </a:pPr>
                <a:endParaRPr lang="pt-BR"/>
              </a:p>
            </c:txPr>
            <c:showLegendKey val="0"/>
            <c:showVal val="0"/>
            <c:showCatName val="0"/>
            <c:showSerName val="0"/>
            <c:showPercent val="0"/>
            <c:showBubbleSize val="0"/>
            <c:extLst>
              <c:ext xmlns:c15="http://schemas.microsoft.com/office/drawing/2012/chart" uri="{CE6537A1-D6FC-4f65-9D91-7224C49458BB}">
                <c15:spPr xmlns:c15="http://schemas.microsoft.com/office/drawing/2012/chart">
                  <a:prstGeom prst="wedgeRectCallout">
                    <a:avLst/>
                  </a:prstGeom>
                  <a:noFill/>
                  <a:ln>
                    <a:noFill/>
                  </a:ln>
                </c15:spPr>
                <c15:showLeaderLines val="0"/>
              </c:ext>
            </c:extLst>
          </c:dLbls>
          <c:val>
            <c:numRef>
              <c:f>'Verbal Setup'!$DC$3:$DC$43</c:f>
              <c:numCache>
                <c:formatCode>m:ss</c:formatCode>
                <c:ptCount val="41"/>
                <c:pt idx="0">
                  <c:v>6.9444444444444447E-4</c:v>
                </c:pt>
                <c:pt idx="1">
                  <c:v>6.9444444444444447E-4</c:v>
                </c:pt>
                <c:pt idx="2">
                  <c:v>6.9444444444444447E-4</c:v>
                </c:pt>
                <c:pt idx="3">
                  <c:v>6.9444444444444447E-4</c:v>
                </c:pt>
                <c:pt idx="4">
                  <c:v>6.9444444444444447E-4</c:v>
                </c:pt>
                <c:pt idx="5">
                  <c:v>6.9444444444444447E-4</c:v>
                </c:pt>
                <c:pt idx="6">
                  <c:v>6.9444444444444447E-4</c:v>
                </c:pt>
                <c:pt idx="7">
                  <c:v>6.9444444444444447E-4</c:v>
                </c:pt>
                <c:pt idx="8">
                  <c:v>6.9444444444444447E-4</c:v>
                </c:pt>
                <c:pt idx="9">
                  <c:v>6.9444444444444447E-4</c:v>
                </c:pt>
                <c:pt idx="10">
                  <c:v>6.9444444444444447E-4</c:v>
                </c:pt>
                <c:pt idx="11">
                  <c:v>6.9444444444444447E-4</c:v>
                </c:pt>
                <c:pt idx="12">
                  <c:v>6.9444444444444447E-4</c:v>
                </c:pt>
                <c:pt idx="13">
                  <c:v>6.9444444444444447E-4</c:v>
                </c:pt>
                <c:pt idx="14">
                  <c:v>6.9444444444444447E-4</c:v>
                </c:pt>
                <c:pt idx="15">
                  <c:v>6.9444444444444447E-4</c:v>
                </c:pt>
                <c:pt idx="16">
                  <c:v>6.9444444444444447E-4</c:v>
                </c:pt>
                <c:pt idx="17">
                  <c:v>6.9444444444444447E-4</c:v>
                </c:pt>
                <c:pt idx="18">
                  <c:v>6.9444444444444447E-4</c:v>
                </c:pt>
                <c:pt idx="19">
                  <c:v>6.9444444444444447E-4</c:v>
                </c:pt>
                <c:pt idx="20">
                  <c:v>6.9444444444444447E-4</c:v>
                </c:pt>
                <c:pt idx="21">
                  <c:v>6.9444444444444447E-4</c:v>
                </c:pt>
                <c:pt idx="22">
                  <c:v>6.9444444444444447E-4</c:v>
                </c:pt>
                <c:pt idx="23">
                  <c:v>6.9444444444444447E-4</c:v>
                </c:pt>
                <c:pt idx="24">
                  <c:v>6.9444444444444447E-4</c:v>
                </c:pt>
                <c:pt idx="25">
                  <c:v>6.9444444444444447E-4</c:v>
                </c:pt>
                <c:pt idx="26">
                  <c:v>6.9444444444444447E-4</c:v>
                </c:pt>
                <c:pt idx="27">
                  <c:v>6.9444444444444447E-4</c:v>
                </c:pt>
                <c:pt idx="28">
                  <c:v>6.9444444444444447E-4</c:v>
                </c:pt>
                <c:pt idx="29">
                  <c:v>6.9444444444444447E-4</c:v>
                </c:pt>
                <c:pt idx="30">
                  <c:v>6.9444444444444447E-4</c:v>
                </c:pt>
                <c:pt idx="31">
                  <c:v>6.9444444444444447E-4</c:v>
                </c:pt>
                <c:pt idx="32">
                  <c:v>6.9444444444444447E-4</c:v>
                </c:pt>
                <c:pt idx="33">
                  <c:v>6.9444444444444447E-4</c:v>
                </c:pt>
                <c:pt idx="34">
                  <c:v>6.9444444444444447E-4</c:v>
                </c:pt>
                <c:pt idx="35">
                  <c:v>6.9444444444444447E-4</c:v>
                </c:pt>
                <c:pt idx="36">
                  <c:v>6.9444444444444447E-4</c:v>
                </c:pt>
                <c:pt idx="37">
                  <c:v>6.9444444444444447E-4</c:v>
                </c:pt>
                <c:pt idx="38">
                  <c:v>6.9444444444444447E-4</c:v>
                </c:pt>
                <c:pt idx="39">
                  <c:v>6.9444444444444447E-4</c:v>
                </c:pt>
                <c:pt idx="40">
                  <c:v>6.9444444444444447E-4</c:v>
                </c:pt>
              </c:numCache>
            </c:numRef>
          </c:val>
          <c:smooth val="0"/>
          <c:extLst>
            <c:ext xmlns:c16="http://schemas.microsoft.com/office/drawing/2014/chart" uri="{C3380CC4-5D6E-409C-BE32-E72D297353CC}">
              <c16:uniqueId val="{00000056-C0E1-4CD1-BED9-BBD4EF5C2F4A}"/>
            </c:ext>
          </c:extLst>
        </c:ser>
        <c:ser>
          <c:idx val="4"/>
          <c:order val="4"/>
          <c:tx>
            <c:strRef>
              <c:f>'Verbal Setup'!$DD$2</c:f>
              <c:strCache>
                <c:ptCount val="1"/>
                <c:pt idx="0">
                  <c:v>Warning</c:v>
                </c:pt>
              </c:strCache>
            </c:strRef>
          </c:tx>
          <c:spPr>
            <a:ln w="12700" cap="rnd">
              <a:solidFill>
                <a:schemeClr val="accent2">
                  <a:lumMod val="60000"/>
                  <a:lumOff val="40000"/>
                </a:schemeClr>
              </a:solidFill>
              <a:prstDash val="sysDot"/>
              <a:round/>
            </a:ln>
            <a:effectLst>
              <a:outerShdw blurRad="50800" dist="38100" dir="2700000" algn="tl" rotWithShape="0">
                <a:prstClr val="black">
                  <a:alpha val="40000"/>
                </a:prstClr>
              </a:outerShdw>
            </a:effectLst>
          </c:spPr>
          <c:marker>
            <c:symbol val="none"/>
          </c:marker>
          <c:dLbls>
            <c:dLbl>
              <c:idx val="40"/>
              <c:tx>
                <c:rich>
                  <a:bodyPr rot="0" spcFirstLastPara="1" vertOverflow="clip" horzOverflow="clip" vert="horz" wrap="square" lIns="36576" tIns="18288" rIns="36576" bIns="18288" anchor="ctr" anchorCtr="1">
                    <a:spAutoFit/>
                  </a:bodyPr>
                  <a:lstStyle/>
                  <a:p>
                    <a:pPr>
                      <a:defRPr sz="900" b="0" i="0" u="none" strike="noStrike" kern="1200" baseline="0">
                        <a:solidFill>
                          <a:schemeClr val="lt1"/>
                        </a:solidFill>
                        <a:latin typeface="+mn-lt"/>
                        <a:ea typeface="+mn-ea"/>
                        <a:cs typeface="+mn-cs"/>
                      </a:defRPr>
                    </a:pPr>
                    <a:fld id="{AA89E727-384A-4EB9-8E76-1A1BA154B87B}" type="SERIESNAME">
                      <a:rPr lang="en-US" sz="700">
                        <a:solidFill>
                          <a:schemeClr val="lt1"/>
                        </a:solidFill>
                        <a:latin typeface="+mn-lt"/>
                        <a:ea typeface="+mn-ea"/>
                        <a:cs typeface="+mn-cs"/>
                      </a:rPr>
                      <a:pPr>
                        <a:defRPr>
                          <a:solidFill>
                            <a:schemeClr val="lt1"/>
                          </a:solidFill>
                        </a:defRPr>
                      </a:pPr>
                      <a:t>[NOME DA SÉRIE]</a:t>
                    </a:fld>
                    <a:endParaRPr lang="pt-BR"/>
                  </a:p>
                </c:rich>
              </c:tx>
              <c:spPr>
                <a:gradFill flip="none" rotWithShape="1">
                  <a:gsLst>
                    <a:gs pos="0">
                      <a:srgbClr val="ED7D31">
                        <a:lumMod val="67000"/>
                      </a:srgbClr>
                    </a:gs>
                    <a:gs pos="48000">
                      <a:srgbClr val="ED7D31">
                        <a:lumMod val="97000"/>
                        <a:lumOff val="3000"/>
                      </a:srgbClr>
                    </a:gs>
                    <a:gs pos="100000">
                      <a:srgbClr val="ED7D31">
                        <a:lumMod val="60000"/>
                        <a:lumOff val="40000"/>
                      </a:srgbClr>
                    </a:gs>
                  </a:gsLst>
                  <a:lin ang="16200000" scaled="1"/>
                  <a:tileRect/>
                </a:gradFill>
                <a:ln>
                  <a:noFill/>
                </a:ln>
                <a:effectLst/>
              </c:spPr>
              <c:txPr>
                <a:bodyPr rot="0" spcFirstLastPara="1" vertOverflow="clip" horzOverflow="clip" vert="horz" wrap="square" lIns="36576" tIns="18288" rIns="36576" bIns="18288" anchor="ctr" anchorCtr="1">
                  <a:spAutoFit/>
                </a:bodyPr>
                <a:lstStyle/>
                <a:p>
                  <a:pPr>
                    <a:defRPr sz="900" b="0" i="0" u="none" strike="noStrike" kern="1200" baseline="0">
                      <a:solidFill>
                        <a:schemeClr val="lt1"/>
                      </a:solidFill>
                      <a:latin typeface="+mn-lt"/>
                      <a:ea typeface="+mn-ea"/>
                      <a:cs typeface="+mn-cs"/>
                    </a:defRPr>
                  </a:pPr>
                  <a:endParaRPr lang="pt-BR"/>
                </a:p>
              </c:txPr>
              <c:dLblPos val="t"/>
              <c:showLegendKey val="0"/>
              <c:showVal val="0"/>
              <c:showCatName val="0"/>
              <c:showSerName val="1"/>
              <c:showPercent val="0"/>
              <c:showBubbleSize val="0"/>
              <c:extLst>
                <c:ext xmlns:c15="http://schemas.microsoft.com/office/drawing/2012/chart" uri="{CE6537A1-D6FC-4f65-9D91-7224C49458BB}">
                  <c15:spPr xmlns:c15="http://schemas.microsoft.com/office/drawing/2012/chart">
                    <a:prstGeom prst="wedgeRectCallout">
                      <a:avLst/>
                    </a:prstGeom>
                    <a:noFill/>
                    <a:ln>
                      <a:noFill/>
                    </a:ln>
                  </c15:spPr>
                  <c15:dlblFieldTable/>
                  <c15:showDataLabelsRange val="0"/>
                </c:ext>
                <c:ext xmlns:c16="http://schemas.microsoft.com/office/drawing/2014/chart" uri="{C3380CC4-5D6E-409C-BE32-E72D297353CC}">
                  <c16:uniqueId val="{00000057-C0E1-4CD1-BED9-BBD4EF5C2F4A}"/>
                </c:ext>
              </c:extLst>
            </c:dLbl>
            <c:spPr>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pt-BR"/>
              </a:p>
            </c:txPr>
            <c:showLegendKey val="0"/>
            <c:showVal val="0"/>
            <c:showCatName val="0"/>
            <c:showSerName val="0"/>
            <c:showPercent val="0"/>
            <c:showBubbleSize val="0"/>
            <c:extLst>
              <c:ext xmlns:c15="http://schemas.microsoft.com/office/drawing/2012/chart" uri="{CE6537A1-D6FC-4f65-9D91-7224C49458BB}">
                <c15:showLeaderLines val="0"/>
              </c:ext>
            </c:extLst>
          </c:dLbls>
          <c:val>
            <c:numRef>
              <c:f>'Verbal Setup'!$DD$3:$DD$43</c:f>
              <c:numCache>
                <c:formatCode>m:ss</c:formatCode>
                <c:ptCount val="41"/>
                <c:pt idx="0">
                  <c:v>1.3888888888888889E-3</c:v>
                </c:pt>
                <c:pt idx="1">
                  <c:v>1.3888888888888889E-3</c:v>
                </c:pt>
                <c:pt idx="2">
                  <c:v>1.3888888888888889E-3</c:v>
                </c:pt>
                <c:pt idx="3">
                  <c:v>1.3888888888888889E-3</c:v>
                </c:pt>
                <c:pt idx="4">
                  <c:v>1.3888888888888889E-3</c:v>
                </c:pt>
                <c:pt idx="5">
                  <c:v>1.3888888888888889E-3</c:v>
                </c:pt>
                <c:pt idx="6">
                  <c:v>1.3888888888888889E-3</c:v>
                </c:pt>
                <c:pt idx="7">
                  <c:v>1.3888888888888889E-3</c:v>
                </c:pt>
                <c:pt idx="8">
                  <c:v>1.3888888888888889E-3</c:v>
                </c:pt>
                <c:pt idx="9">
                  <c:v>1.3888888888888889E-3</c:v>
                </c:pt>
                <c:pt idx="10">
                  <c:v>1.3888888888888889E-3</c:v>
                </c:pt>
                <c:pt idx="11">
                  <c:v>1.3888888888888889E-3</c:v>
                </c:pt>
                <c:pt idx="12">
                  <c:v>1.3888888888888889E-3</c:v>
                </c:pt>
                <c:pt idx="13">
                  <c:v>1.3888888888888889E-3</c:v>
                </c:pt>
                <c:pt idx="14">
                  <c:v>1.3888888888888889E-3</c:v>
                </c:pt>
                <c:pt idx="15">
                  <c:v>1.3888888888888889E-3</c:v>
                </c:pt>
                <c:pt idx="16">
                  <c:v>1.3888888888888889E-3</c:v>
                </c:pt>
                <c:pt idx="17">
                  <c:v>1.3888888888888889E-3</c:v>
                </c:pt>
                <c:pt idx="18">
                  <c:v>1.3888888888888889E-3</c:v>
                </c:pt>
                <c:pt idx="19">
                  <c:v>1.3888888888888889E-3</c:v>
                </c:pt>
                <c:pt idx="20">
                  <c:v>1.3888888888888889E-3</c:v>
                </c:pt>
                <c:pt idx="21">
                  <c:v>1.3888888888888889E-3</c:v>
                </c:pt>
                <c:pt idx="22">
                  <c:v>1.3888888888888889E-3</c:v>
                </c:pt>
                <c:pt idx="23">
                  <c:v>1.3888888888888889E-3</c:v>
                </c:pt>
                <c:pt idx="24">
                  <c:v>1.3888888888888889E-3</c:v>
                </c:pt>
                <c:pt idx="25">
                  <c:v>1.3888888888888889E-3</c:v>
                </c:pt>
                <c:pt idx="26">
                  <c:v>1.3888888888888889E-3</c:v>
                </c:pt>
                <c:pt idx="27">
                  <c:v>1.3888888888888889E-3</c:v>
                </c:pt>
                <c:pt idx="28">
                  <c:v>1.3888888888888889E-3</c:v>
                </c:pt>
                <c:pt idx="29">
                  <c:v>1.3888888888888889E-3</c:v>
                </c:pt>
                <c:pt idx="30">
                  <c:v>1.3888888888888889E-3</c:v>
                </c:pt>
                <c:pt idx="31">
                  <c:v>1.3888888888888889E-3</c:v>
                </c:pt>
                <c:pt idx="32">
                  <c:v>1.3888888888888889E-3</c:v>
                </c:pt>
                <c:pt idx="33">
                  <c:v>1.3888888888888889E-3</c:v>
                </c:pt>
                <c:pt idx="34">
                  <c:v>1.3888888888888889E-3</c:v>
                </c:pt>
                <c:pt idx="35">
                  <c:v>1.3888888888888889E-3</c:v>
                </c:pt>
                <c:pt idx="36">
                  <c:v>1.3888888888888889E-3</c:v>
                </c:pt>
                <c:pt idx="37">
                  <c:v>1.3888888888888889E-3</c:v>
                </c:pt>
                <c:pt idx="38">
                  <c:v>1.3888888888888889E-3</c:v>
                </c:pt>
                <c:pt idx="39">
                  <c:v>1.3888888888888889E-3</c:v>
                </c:pt>
                <c:pt idx="40">
                  <c:v>1.3888888888888889E-3</c:v>
                </c:pt>
              </c:numCache>
            </c:numRef>
          </c:val>
          <c:smooth val="0"/>
          <c:extLst>
            <c:ext xmlns:c16="http://schemas.microsoft.com/office/drawing/2014/chart" uri="{C3380CC4-5D6E-409C-BE32-E72D297353CC}">
              <c16:uniqueId val="{00000058-C0E1-4CD1-BED9-BBD4EF5C2F4A}"/>
            </c:ext>
          </c:extLst>
        </c:ser>
        <c:ser>
          <c:idx val="5"/>
          <c:order val="5"/>
          <c:tx>
            <c:strRef>
              <c:f>'Verbal Setup'!$DE$2</c:f>
              <c:strCache>
                <c:ptCount val="1"/>
                <c:pt idx="0">
                  <c:v>Too Slow</c:v>
                </c:pt>
              </c:strCache>
            </c:strRef>
          </c:tx>
          <c:spPr>
            <a:ln w="15875" cap="rnd">
              <a:solidFill>
                <a:srgbClr val="C00000"/>
              </a:solidFill>
              <a:prstDash val="sysDot"/>
              <a:round/>
            </a:ln>
            <a:effectLst>
              <a:outerShdw blurRad="50800" dist="50800" dir="5400000" algn="ctr" rotWithShape="0">
                <a:srgbClr val="000000">
                  <a:alpha val="95000"/>
                </a:srgbClr>
              </a:outerShdw>
            </a:effectLst>
          </c:spPr>
          <c:marker>
            <c:symbol val="none"/>
          </c:marker>
          <c:dLbls>
            <c:dLbl>
              <c:idx val="20"/>
              <c:spPr>
                <a:gradFill flip="none" rotWithShape="1">
                  <a:gsLst>
                    <a:gs pos="0">
                      <a:srgbClr val="CC0000">
                        <a:shade val="30000"/>
                        <a:satMod val="115000"/>
                      </a:srgbClr>
                    </a:gs>
                    <a:gs pos="50000">
                      <a:srgbClr val="CC0000">
                        <a:shade val="67500"/>
                        <a:satMod val="115000"/>
                      </a:srgbClr>
                    </a:gs>
                    <a:gs pos="100000">
                      <a:srgbClr val="CC0000">
                        <a:shade val="100000"/>
                        <a:satMod val="115000"/>
                      </a:srgbClr>
                    </a:gs>
                  </a:gsLst>
                  <a:lin ang="2700000" scaled="1"/>
                  <a:tileRect/>
                </a:gradFill>
                <a:ln>
                  <a:noFill/>
                </a:ln>
                <a:effectLst/>
              </c:spPr>
              <c:txPr>
                <a:bodyPr rot="0" spcFirstLastPara="1" vertOverflow="clip" horzOverflow="clip" vert="horz" wrap="square" lIns="36576" tIns="18288" rIns="36576" bIns="18288" anchor="ctr" anchorCtr="1">
                  <a:spAutoFit/>
                </a:bodyPr>
                <a:lstStyle/>
                <a:p>
                  <a:pPr>
                    <a:defRPr sz="700" b="0" i="0" u="none" strike="noStrike" kern="1200" baseline="0">
                      <a:solidFill>
                        <a:schemeClr val="lt1"/>
                      </a:solidFill>
                      <a:latin typeface="+mn-lt"/>
                      <a:ea typeface="+mn-ea"/>
                      <a:cs typeface="+mn-cs"/>
                    </a:defRPr>
                  </a:pPr>
                  <a:endParaRPr lang="pt-BR"/>
                </a:p>
              </c:txPr>
              <c:dLblPos val="t"/>
              <c:showLegendKey val="0"/>
              <c:showVal val="0"/>
              <c:showCatName val="0"/>
              <c:showSerName val="0"/>
              <c:showPercent val="0"/>
              <c:showBubbleSize val="0"/>
              <c:extLst>
                <c:ext xmlns:c15="http://schemas.microsoft.com/office/drawing/2012/chart" uri="{CE6537A1-D6FC-4f65-9D91-7224C49458BB}">
                  <c15:spPr xmlns:c15="http://schemas.microsoft.com/office/drawing/2012/chart">
                    <a:prstGeom prst="plaque">
                      <a:avLst/>
                    </a:prstGeom>
                    <a:noFill/>
                    <a:ln>
                      <a:noFill/>
                    </a:ln>
                  </c15:spPr>
                </c:ext>
                <c:ext xmlns:c16="http://schemas.microsoft.com/office/drawing/2014/chart" uri="{C3380CC4-5D6E-409C-BE32-E72D297353CC}">
                  <c16:uniqueId val="{00000059-C0E1-4CD1-BED9-BBD4EF5C2F4A}"/>
                </c:ext>
              </c:extLst>
            </c:dLbl>
            <c:dLbl>
              <c:idx val="40"/>
              <c:spPr>
                <a:gradFill flip="none" rotWithShape="1">
                  <a:gsLst>
                    <a:gs pos="0">
                      <a:srgbClr val="CC0000">
                        <a:shade val="30000"/>
                        <a:satMod val="115000"/>
                      </a:srgbClr>
                    </a:gs>
                    <a:gs pos="50000">
                      <a:srgbClr val="CC0000">
                        <a:shade val="67500"/>
                        <a:satMod val="115000"/>
                      </a:srgbClr>
                    </a:gs>
                    <a:gs pos="100000">
                      <a:srgbClr val="CC0000">
                        <a:shade val="100000"/>
                        <a:satMod val="115000"/>
                      </a:srgbClr>
                    </a:gs>
                  </a:gsLst>
                  <a:lin ang="2700000" scaled="1"/>
                  <a:tileRect/>
                </a:gradFill>
                <a:ln>
                  <a:noFill/>
                </a:ln>
                <a:effectLst/>
              </c:spPr>
              <c:txPr>
                <a:bodyPr rot="0" spcFirstLastPara="1" vertOverflow="clip" horzOverflow="clip" vert="horz" wrap="square" lIns="36576" tIns="18288" rIns="36576" bIns="18288" anchor="ctr" anchorCtr="1">
                  <a:spAutoFit/>
                </a:bodyPr>
                <a:lstStyle/>
                <a:p>
                  <a:pPr>
                    <a:defRPr sz="700" b="0" i="0" u="none" strike="noStrike" kern="1200" baseline="0">
                      <a:solidFill>
                        <a:schemeClr val="lt1"/>
                      </a:solidFill>
                      <a:latin typeface="+mn-lt"/>
                      <a:ea typeface="+mn-ea"/>
                      <a:cs typeface="+mn-cs"/>
                    </a:defRPr>
                  </a:pPr>
                  <a:endParaRPr lang="pt-BR"/>
                </a:p>
              </c:txPr>
              <c:dLblPos val="t"/>
              <c:showLegendKey val="0"/>
              <c:showVal val="0"/>
              <c:showCatName val="0"/>
              <c:showSerName val="1"/>
              <c:showPercent val="0"/>
              <c:showBubbleSize val="0"/>
              <c:extLst>
                <c:ext xmlns:c15="http://schemas.microsoft.com/office/drawing/2012/chart" uri="{CE6537A1-D6FC-4f65-9D91-7224C49458BB}">
                  <c15:spPr xmlns:c15="http://schemas.microsoft.com/office/drawing/2012/chart">
                    <a:prstGeom prst="wedgeRectCallout">
                      <a:avLst/>
                    </a:prstGeom>
                    <a:noFill/>
                    <a:ln>
                      <a:noFill/>
                    </a:ln>
                  </c15:spPr>
                </c:ext>
                <c:ext xmlns:c16="http://schemas.microsoft.com/office/drawing/2014/chart" uri="{C3380CC4-5D6E-409C-BE32-E72D297353CC}">
                  <c16:uniqueId val="{0000005A-C0E1-4CD1-BED9-BBD4EF5C2F4A}"/>
                </c:ext>
              </c:extLst>
            </c:dLbl>
            <c:spPr>
              <a:gradFill flip="none" rotWithShape="1">
                <a:gsLst>
                  <a:gs pos="0">
                    <a:srgbClr val="CC0000">
                      <a:shade val="30000"/>
                      <a:satMod val="115000"/>
                    </a:srgbClr>
                  </a:gs>
                  <a:gs pos="50000">
                    <a:srgbClr val="CC0000">
                      <a:shade val="67500"/>
                      <a:satMod val="115000"/>
                    </a:srgbClr>
                  </a:gs>
                  <a:gs pos="100000">
                    <a:srgbClr val="CC0000">
                      <a:shade val="100000"/>
                      <a:satMod val="115000"/>
                    </a:srgbClr>
                  </a:gs>
                </a:gsLst>
                <a:lin ang="2700000" scaled="1"/>
                <a:tileRect/>
              </a:gradFill>
              <a:ln>
                <a:noFill/>
              </a:ln>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solidFill>
                    <a:latin typeface="+mn-lt"/>
                    <a:ea typeface="+mn-ea"/>
                    <a:cs typeface="+mn-cs"/>
                  </a:defRPr>
                </a:pPr>
                <a:endParaRPr lang="pt-BR"/>
              </a:p>
            </c:txPr>
            <c:dLblPos val="t"/>
            <c:showLegendKey val="0"/>
            <c:showVal val="0"/>
            <c:showCatName val="0"/>
            <c:showSerName val="0"/>
            <c:showPercent val="0"/>
            <c:showBubbleSize val="0"/>
            <c:extLst>
              <c:ext xmlns:c15="http://schemas.microsoft.com/office/drawing/2012/chart" uri="{CE6537A1-D6FC-4f65-9D91-7224C49458BB}">
                <c15:spPr xmlns:c15="http://schemas.microsoft.com/office/drawing/2012/chart">
                  <a:prstGeom prst="plaque">
                    <a:avLst/>
                  </a:prstGeom>
                  <a:noFill/>
                  <a:ln>
                    <a:noFill/>
                  </a:ln>
                </c15:spPr>
                <c15:showLeaderLines val="0"/>
              </c:ext>
            </c:extLst>
          </c:dLbls>
          <c:val>
            <c:numRef>
              <c:f>'Verbal Setup'!$DE$3:$DE$43</c:f>
              <c:numCache>
                <c:formatCode>m:ss</c:formatCode>
                <c:ptCount val="41"/>
                <c:pt idx="0">
                  <c:v>1.736111111111111E-3</c:v>
                </c:pt>
                <c:pt idx="1">
                  <c:v>1.736111111111111E-3</c:v>
                </c:pt>
                <c:pt idx="2">
                  <c:v>1.736111111111111E-3</c:v>
                </c:pt>
                <c:pt idx="3">
                  <c:v>1.736111111111111E-3</c:v>
                </c:pt>
                <c:pt idx="4">
                  <c:v>1.736111111111111E-3</c:v>
                </c:pt>
                <c:pt idx="5">
                  <c:v>1.736111111111111E-3</c:v>
                </c:pt>
                <c:pt idx="6">
                  <c:v>1.736111111111111E-3</c:v>
                </c:pt>
                <c:pt idx="7">
                  <c:v>1.736111111111111E-3</c:v>
                </c:pt>
                <c:pt idx="8">
                  <c:v>1.736111111111111E-3</c:v>
                </c:pt>
                <c:pt idx="9">
                  <c:v>1.736111111111111E-3</c:v>
                </c:pt>
                <c:pt idx="10">
                  <c:v>1.736111111111111E-3</c:v>
                </c:pt>
                <c:pt idx="11">
                  <c:v>1.736111111111111E-3</c:v>
                </c:pt>
                <c:pt idx="12">
                  <c:v>1.736111111111111E-3</c:v>
                </c:pt>
                <c:pt idx="13">
                  <c:v>1.736111111111111E-3</c:v>
                </c:pt>
                <c:pt idx="14">
                  <c:v>1.736111111111111E-3</c:v>
                </c:pt>
                <c:pt idx="15">
                  <c:v>1.736111111111111E-3</c:v>
                </c:pt>
                <c:pt idx="16">
                  <c:v>1.736111111111111E-3</c:v>
                </c:pt>
                <c:pt idx="17">
                  <c:v>1.736111111111111E-3</c:v>
                </c:pt>
                <c:pt idx="18">
                  <c:v>1.736111111111111E-3</c:v>
                </c:pt>
                <c:pt idx="19">
                  <c:v>1.736111111111111E-3</c:v>
                </c:pt>
                <c:pt idx="20">
                  <c:v>1.736111111111111E-3</c:v>
                </c:pt>
                <c:pt idx="21">
                  <c:v>1.736111111111111E-3</c:v>
                </c:pt>
                <c:pt idx="22">
                  <c:v>1.736111111111111E-3</c:v>
                </c:pt>
                <c:pt idx="23">
                  <c:v>1.736111111111111E-3</c:v>
                </c:pt>
                <c:pt idx="24">
                  <c:v>1.736111111111111E-3</c:v>
                </c:pt>
                <c:pt idx="25">
                  <c:v>1.736111111111111E-3</c:v>
                </c:pt>
                <c:pt idx="26">
                  <c:v>1.736111111111111E-3</c:v>
                </c:pt>
                <c:pt idx="27">
                  <c:v>1.736111111111111E-3</c:v>
                </c:pt>
                <c:pt idx="28">
                  <c:v>1.736111111111111E-3</c:v>
                </c:pt>
                <c:pt idx="29">
                  <c:v>1.736111111111111E-3</c:v>
                </c:pt>
                <c:pt idx="30">
                  <c:v>1.736111111111111E-3</c:v>
                </c:pt>
                <c:pt idx="31">
                  <c:v>1.736111111111111E-3</c:v>
                </c:pt>
                <c:pt idx="32">
                  <c:v>1.736111111111111E-3</c:v>
                </c:pt>
                <c:pt idx="33">
                  <c:v>1.736111111111111E-3</c:v>
                </c:pt>
                <c:pt idx="34">
                  <c:v>1.736111111111111E-3</c:v>
                </c:pt>
                <c:pt idx="35">
                  <c:v>1.736111111111111E-3</c:v>
                </c:pt>
                <c:pt idx="36">
                  <c:v>1.736111111111111E-3</c:v>
                </c:pt>
                <c:pt idx="37">
                  <c:v>1.736111111111111E-3</c:v>
                </c:pt>
                <c:pt idx="38">
                  <c:v>1.736111111111111E-3</c:v>
                </c:pt>
                <c:pt idx="39">
                  <c:v>1.736111111111111E-3</c:v>
                </c:pt>
                <c:pt idx="40">
                  <c:v>1.736111111111111E-3</c:v>
                </c:pt>
              </c:numCache>
            </c:numRef>
          </c:val>
          <c:smooth val="0"/>
          <c:extLst>
            <c:ext xmlns:c16="http://schemas.microsoft.com/office/drawing/2014/chart" uri="{C3380CC4-5D6E-409C-BE32-E72D297353CC}">
              <c16:uniqueId val="{0000005B-C0E1-4CD1-BED9-BBD4EF5C2F4A}"/>
            </c:ext>
          </c:extLst>
        </c:ser>
        <c:dLbls>
          <c:showLegendKey val="0"/>
          <c:showVal val="0"/>
          <c:showCatName val="0"/>
          <c:showSerName val="0"/>
          <c:showPercent val="0"/>
          <c:showBubbleSize val="0"/>
        </c:dLbls>
        <c:marker val="1"/>
        <c:smooth val="0"/>
        <c:axId val="299555360"/>
        <c:axId val="299554968"/>
      </c:lineChart>
      <c:catAx>
        <c:axId val="299556536"/>
        <c:scaling>
          <c:orientation val="minMax"/>
        </c:scaling>
        <c:delete val="1"/>
        <c:axPos val="b"/>
        <c:numFmt formatCode="General" sourceLinked="1"/>
        <c:majorTickMark val="out"/>
        <c:minorTickMark val="none"/>
        <c:tickLblPos val="low"/>
        <c:crossAx val="299556144"/>
        <c:crossesAt val="0"/>
        <c:auto val="0"/>
        <c:lblAlgn val="ctr"/>
        <c:lblOffset val="100"/>
        <c:noMultiLvlLbl val="0"/>
      </c:catAx>
      <c:valAx>
        <c:axId val="299556144"/>
        <c:scaling>
          <c:orientation val="minMax"/>
        </c:scaling>
        <c:delete val="1"/>
        <c:axPos val="r"/>
        <c:numFmt formatCode="m:ss" sourceLinked="1"/>
        <c:majorTickMark val="none"/>
        <c:minorTickMark val="none"/>
        <c:tickLblPos val="nextTo"/>
        <c:crossAx val="299556536"/>
        <c:crosses val="max"/>
        <c:crossBetween val="between"/>
      </c:valAx>
      <c:valAx>
        <c:axId val="299554968"/>
        <c:scaling>
          <c:orientation val="minMax"/>
          <c:min val="0"/>
        </c:scaling>
        <c:delete val="0"/>
        <c:axPos val="l"/>
        <c:numFmt formatCode="m:ss" sourceLinked="1"/>
        <c:majorTickMark val="none"/>
        <c:minorTickMark val="none"/>
        <c:tickLblPos val="high"/>
        <c:spPr>
          <a:noFill/>
          <a:ln>
            <a:noFill/>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pt-BR"/>
          </a:p>
        </c:txPr>
        <c:crossAx val="299555360"/>
        <c:crosses val="autoZero"/>
        <c:crossBetween val="midCat"/>
      </c:valAx>
      <c:catAx>
        <c:axId val="299555360"/>
        <c:scaling>
          <c:orientation val="minMax"/>
        </c:scaling>
        <c:delete val="0"/>
        <c:axPos val="b"/>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700" b="0" i="0" u="none" strike="noStrike" kern="1200" cap="none" spc="0" normalizeH="0" baseline="0">
                <a:solidFill>
                  <a:schemeClr val="tx1">
                    <a:lumMod val="65000"/>
                    <a:lumOff val="35000"/>
                  </a:schemeClr>
                </a:solidFill>
                <a:latin typeface="+mn-lt"/>
                <a:ea typeface="+mn-ea"/>
                <a:cs typeface="+mn-cs"/>
              </a:defRPr>
            </a:pPr>
            <a:endParaRPr lang="pt-BR"/>
          </a:p>
        </c:txPr>
        <c:crossAx val="299554968"/>
        <c:crosses val="autoZero"/>
        <c:auto val="1"/>
        <c:lblAlgn val="ctr"/>
        <c:lblOffset val="100"/>
        <c:tickLblSkip val="3"/>
        <c:tickMarkSkip val="3"/>
        <c:noMultiLvlLbl val="0"/>
      </c:catAx>
      <c:spPr>
        <a:noFill/>
        <a:ln>
          <a:noFill/>
        </a:ln>
        <a:effectLst/>
      </c:spPr>
    </c:plotArea>
    <c:plotVisOnly val="1"/>
    <c:dispBlanksAs val="gap"/>
    <c:showDLblsOverMax val="0"/>
  </c:chart>
  <c:spPr>
    <a:solidFill>
      <a:schemeClr val="bg1"/>
    </a:solidFill>
    <a:ln w="57150" cap="flat" cmpd="sng" algn="ctr">
      <a:solidFill>
        <a:schemeClr val="tx1">
          <a:lumMod val="15000"/>
          <a:lumOff val="85000"/>
        </a:schemeClr>
      </a:solidFill>
      <a:round/>
    </a:ln>
    <a:effectLst/>
  </c:spPr>
  <c:txPr>
    <a:bodyPr/>
    <a:lstStyle/>
    <a:p>
      <a:pPr>
        <a:defRPr/>
      </a:pPr>
      <a:endParaRPr lang="pt-B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80">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46">
  <cs:axisTitle>
    <cs:lnRef idx="0"/>
    <cs:fillRef idx="0"/>
    <cs:effectRef idx="0"/>
    <cs:fontRef idx="minor">
      <a:schemeClr val="dk1">
        <a:lumMod val="65000"/>
        <a:lumOff val="35000"/>
      </a:schemeClr>
    </cs:fontRef>
    <cs:defRPr sz="900" kern="1200"/>
  </cs:axisTitle>
  <cs:categoryAxis>
    <cs:lnRef idx="0"/>
    <cs:fillRef idx="0"/>
    <cs:effectRef idx="0"/>
    <cs:fontRef idx="minor">
      <a:schemeClr val="dk1">
        <a:lumMod val="65000"/>
        <a:lumOff val="35000"/>
      </a:schemeClr>
    </cs:fontRef>
    <cs:spPr>
      <a:ln w="9525" cap="rnd">
        <a:solidFill>
          <a:schemeClr val="dk1">
            <a:lumMod val="20000"/>
            <a:lumOff val="80000"/>
          </a:schemeClr>
        </a:solidFill>
        <a:round/>
      </a:ln>
    </cs:spPr>
    <cs:defRPr sz="900" kern="1200"/>
  </cs:categoryAxis>
  <cs:chartArea mods="allowNoLineOverride">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effectRef idx="1"/>
    <cs:fontRef idx="minor">
      <a:schemeClr val="dk1"/>
    </cs:fontRef>
    <cs:spPr>
      <a:ln w="9525" cap="flat" cmpd="sng" algn="ctr">
        <a:solidFill>
          <a:schemeClr val="phClr">
            <a:alpha val="70000"/>
          </a:schemeClr>
        </a:solidFill>
        <a:prstDash val="sysDot"/>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rnd">
        <a:solidFill>
          <a:schemeClr val="dk1">
            <a:lumMod val="15000"/>
            <a:lumOff val="85000"/>
          </a:schemeClr>
        </a:solidFill>
        <a:round/>
      </a:ln>
    </cs:spPr>
    <cs:defRPr sz="900" kern="1200"/>
  </cs:dataTable>
  <cs:downBar>
    <cs:lnRef idx="0"/>
    <cs:fillRef idx="0"/>
    <cs:effectRef idx="0"/>
    <cs:fontRef idx="minor">
      <a:schemeClr val="dk1"/>
    </cs:fontRef>
    <cs:spPr>
      <a:solidFill>
        <a:schemeClr val="dk1">
          <a:lumMod val="75000"/>
          <a:lumOff val="25000"/>
        </a:schemeClr>
      </a:solidFill>
      <a:ln w="9525" cap="rnd">
        <a:solidFill>
          <a:schemeClr val="dk1">
            <a:lumMod val="65000"/>
            <a:lumOff val="35000"/>
          </a:schemeClr>
        </a:solidFill>
        <a:round/>
      </a:ln>
    </cs:spPr>
  </cs:downBar>
  <cs:dropLine>
    <cs:lnRef idx="0"/>
    <cs:fillRef idx="0"/>
    <cs:effectRef idx="0"/>
    <cs:fontRef idx="minor">
      <a:schemeClr val="dk1"/>
    </cs:fontRef>
    <cs:spPr>
      <a:ln w="9525" cap="rnd">
        <a:solidFill>
          <a:schemeClr val="dk1">
            <a:lumMod val="35000"/>
            <a:lumOff val="65000"/>
          </a:schemeClr>
        </a:solidFill>
        <a:round/>
      </a:ln>
    </cs:spPr>
  </cs:dropLine>
  <cs:errorBar>
    <cs:lnRef idx="0"/>
    <cs:fillRef idx="0"/>
    <cs:effectRef idx="0"/>
    <cs:fontRef idx="minor">
      <a:schemeClr val="dk1"/>
    </cs:fontRef>
    <cs:spPr>
      <a:ln w="9525" cap="rnd">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rnd">
        <a:solidFill>
          <a:schemeClr val="dk1">
            <a:lumMod val="35000"/>
            <a:lumOff val="65000"/>
          </a:schemeClr>
        </a:solidFill>
        <a:round/>
      </a:ln>
    </cs:spPr>
  </cs:hiLoLine>
  <cs:leaderLine>
    <cs:lnRef idx="0"/>
    <cs:fillRef idx="0"/>
    <cs:effectRef idx="0"/>
    <cs:fontRef idx="minor">
      <a:schemeClr val="dk1"/>
    </cs:fontRef>
    <cs:spPr>
      <a:ln w="9525" cap="rnd">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spc="0" baseline="0"/>
  </cs:legend>
  <cs:plotArea>
    <cs:lnRef idx="0"/>
    <cs:fillRef idx="0"/>
    <cs:effectRef idx="0"/>
    <cs:fontRef idx="minor">
      <a:schemeClr val="dk1"/>
    </cs:fontRef>
    <cs:spPr>
      <a:gradFill>
        <a:gsLst>
          <a:gs pos="100000">
            <a:schemeClr val="lt1">
              <a:lumMod val="95000"/>
            </a:schemeClr>
          </a:gs>
          <a:gs pos="0">
            <a:schemeClr val="lt1">
              <a:alpha val="0"/>
            </a:schemeClr>
          </a:gs>
        </a:gsLst>
        <a:lin ang="5400000" scaled="0"/>
      </a:gradFill>
    </cs:spPr>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rnd">
        <a:solidFill>
          <a:schemeClr val="dk1">
            <a:lumMod val="20000"/>
            <a:lumOff val="80000"/>
          </a:schemeClr>
        </a:solidFill>
        <a:round/>
      </a:ln>
    </cs:spPr>
    <cs:defRPr sz="900" kern="1200"/>
  </cs:seriesAxis>
  <cs:seriesLine>
    <cs:lnRef idx="0"/>
    <cs:fillRef idx="0"/>
    <cs:effectRef idx="0"/>
    <cs:fontRef idx="minor">
      <a:schemeClr val="dk1"/>
    </cs:fontRef>
    <cs:spPr>
      <a:ln w="9525" cap="rnd">
        <a:solidFill>
          <a:schemeClr val="dk1">
            <a:lumMod val="35000"/>
            <a:lumOff val="65000"/>
          </a:schemeClr>
        </a:solidFill>
        <a:round/>
      </a:ln>
    </cs:spPr>
  </cs:seriesLine>
  <cs:title>
    <cs:lnRef idx="0"/>
    <cs:fillRef idx="0"/>
    <cs:effectRef idx="0"/>
    <cs:fontRef idx="minor">
      <a:schemeClr val="dk1">
        <a:lumMod val="50000"/>
        <a:lumOff val="50000"/>
      </a:schemeClr>
    </cs:fontRef>
    <cs:defRPr sz="1400" kern="1200" cap="none" spc="20" baseline="0"/>
  </cs:title>
  <cs:trendline>
    <cs:lnRef idx="0">
      <cs:styleClr val="auto"/>
    </cs:lnRef>
    <cs:fillRef idx="0"/>
    <cs:effectRef idx="0"/>
    <cs:fontRef idx="minor">
      <a:schemeClr val="dk1"/>
    </cs:fontRef>
    <cs:spPr>
      <a:ln w="9525"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cs:spPr>
  </cs:upBar>
  <cs:valueAxis>
    <cs:lnRef idx="0"/>
    <cs:fillRef idx="0"/>
    <cs:effectRef idx="0"/>
    <cs:fontRef idx="minor">
      <a:schemeClr val="dk1">
        <a:lumMod val="65000"/>
        <a:lumOff val="35000"/>
      </a:schemeClr>
    </cs:fontRef>
    <cs:spPr>
      <a:ln w="9525" cap="rnd">
        <a:solidFill>
          <a:schemeClr val="dk1">
            <a:lumMod val="25000"/>
            <a:lumOff val="75000"/>
          </a:schemeClr>
        </a:solidFill>
        <a:round/>
      </a:ln>
    </cs:spPr>
    <cs:defRPr sz="900" kern="1200" spc="0" baseline="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225">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b="0" kern="1200" cap="none" spc="0" normalizeH="0" baseline="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75000"/>
        <a:lumOff val="2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3810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8"/>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50000"/>
            <a:lumOff val="50000"/>
          </a:schemeClr>
        </a:solidFill>
        <a:prstDash val="dash"/>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w="9525" cap="flat" cmpd="sng" algn="ctr">
        <a:solidFill>
          <a:schemeClr val="tx1">
            <a:lumMod val="5000"/>
            <a:lumOff val="95000"/>
          </a:schemeClr>
        </a:solidFill>
        <a:round/>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2000" b="0" kern="1200" cap="none" spc="0" normalizeH="0" baseline="0"/>
  </cs:title>
  <cs:trendline>
    <cs:lnRef idx="0">
      <cs:styleClr val="auto"/>
    </cs:lnRef>
    <cs:fillRef idx="0"/>
    <cs:effectRef idx="0"/>
    <cs:fontRef idx="minor">
      <a:schemeClr val="dk1"/>
    </cs:fontRef>
    <cs:spPr>
      <a:ln w="19050" cap="rnd">
        <a:solidFill>
          <a:schemeClr val="phClr"/>
        </a:solidFill>
        <a:round/>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280">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225">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b="0" kern="1200" cap="none" spc="0" normalizeH="0" baseline="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75000"/>
        <a:lumOff val="2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3810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8"/>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50000"/>
            <a:lumOff val="50000"/>
          </a:schemeClr>
        </a:solidFill>
        <a:prstDash val="dash"/>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w="9525" cap="flat" cmpd="sng" algn="ctr">
        <a:solidFill>
          <a:schemeClr val="tx1">
            <a:lumMod val="5000"/>
            <a:lumOff val="95000"/>
          </a:schemeClr>
        </a:solidFill>
        <a:round/>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2000" b="0" kern="1200" cap="none" spc="0" normalizeH="0" baseline="0"/>
  </cs:title>
  <cs:trendline>
    <cs:lnRef idx="0">
      <cs:styleClr val="auto"/>
    </cs:lnRef>
    <cs:fillRef idx="0"/>
    <cs:effectRef idx="0"/>
    <cs:fontRef idx="minor">
      <a:schemeClr val="dk1"/>
    </cs:fontRef>
    <cs:spPr>
      <a:ln w="19050" cap="rnd">
        <a:solidFill>
          <a:schemeClr val="phClr"/>
        </a:solidFill>
        <a:round/>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225">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b="0" kern="1200" cap="none" spc="0" normalizeH="0" baseline="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75000"/>
        <a:lumOff val="2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3810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8"/>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50000"/>
            <a:lumOff val="50000"/>
          </a:schemeClr>
        </a:solidFill>
        <a:prstDash val="dash"/>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w="9525" cap="flat" cmpd="sng" algn="ctr">
        <a:solidFill>
          <a:schemeClr val="tx1">
            <a:lumMod val="5000"/>
            <a:lumOff val="95000"/>
          </a:schemeClr>
        </a:solidFill>
        <a:round/>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2000" b="0" kern="1200" cap="none" spc="0" normalizeH="0" baseline="0"/>
  </cs:title>
  <cs:trendline>
    <cs:lnRef idx="0">
      <cs:styleClr val="auto"/>
    </cs:lnRef>
    <cs:fillRef idx="0"/>
    <cs:effectRef idx="0"/>
    <cs:fontRef idx="minor">
      <a:schemeClr val="dk1"/>
    </cs:fontRef>
    <cs:spPr>
      <a:ln w="19050" cap="rnd">
        <a:solidFill>
          <a:schemeClr val="phClr"/>
        </a:solidFill>
        <a:round/>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225">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b="0" kern="1200" cap="none" spc="0" normalizeH="0" baseline="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75000"/>
        <a:lumOff val="2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3810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8"/>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50000"/>
            <a:lumOff val="50000"/>
          </a:schemeClr>
        </a:solidFill>
        <a:prstDash val="dash"/>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w="9525" cap="flat" cmpd="sng" algn="ctr">
        <a:solidFill>
          <a:schemeClr val="tx1">
            <a:lumMod val="5000"/>
            <a:lumOff val="95000"/>
          </a:schemeClr>
        </a:solidFill>
        <a:round/>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2000" b="0" kern="1200" cap="none" spc="0" normalizeH="0" baseline="0"/>
  </cs:title>
  <cs:trendline>
    <cs:lnRef idx="0">
      <cs:styleClr val="auto"/>
    </cs:lnRef>
    <cs:fillRef idx="0"/>
    <cs:effectRef idx="0"/>
    <cs:fontRef idx="minor">
      <a:schemeClr val="dk1"/>
    </cs:fontRef>
    <cs:spPr>
      <a:ln w="19050" cap="rnd">
        <a:solidFill>
          <a:schemeClr val="phClr"/>
        </a:solidFill>
        <a:round/>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225">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b="0" kern="1200" cap="none" spc="0" normalizeH="0" baseline="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75000"/>
        <a:lumOff val="2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3810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8"/>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50000"/>
            <a:lumOff val="50000"/>
          </a:schemeClr>
        </a:solidFill>
        <a:prstDash val="dash"/>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w="9525" cap="flat" cmpd="sng" algn="ctr">
        <a:solidFill>
          <a:schemeClr val="tx1">
            <a:lumMod val="5000"/>
            <a:lumOff val="95000"/>
          </a:schemeClr>
        </a:solidFill>
        <a:round/>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2000" b="0" kern="1200" cap="none" spc="0" normalizeH="0" baseline="0"/>
  </cs:title>
  <cs:trendline>
    <cs:lnRef idx="0">
      <cs:styleClr val="auto"/>
    </cs:lnRef>
    <cs:fillRef idx="0"/>
    <cs:effectRef idx="0"/>
    <cs:fontRef idx="minor">
      <a:schemeClr val="dk1"/>
    </cs:fontRef>
    <cs:spPr>
      <a:ln w="19050" cap="rnd">
        <a:solidFill>
          <a:schemeClr val="phClr"/>
        </a:solidFill>
        <a:round/>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225">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b="0" kern="1200" cap="none" spc="0" normalizeH="0" baseline="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75000"/>
        <a:lumOff val="2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3810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8"/>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50000"/>
            <a:lumOff val="50000"/>
          </a:schemeClr>
        </a:solidFill>
        <a:prstDash val="dash"/>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w="9525" cap="flat" cmpd="sng" algn="ctr">
        <a:solidFill>
          <a:schemeClr val="tx1">
            <a:lumMod val="5000"/>
            <a:lumOff val="95000"/>
          </a:schemeClr>
        </a:solidFill>
        <a:round/>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2000" b="0" kern="1200" cap="none" spc="0" normalizeH="0" baseline="0"/>
  </cs:title>
  <cs:trendline>
    <cs:lnRef idx="0">
      <cs:styleClr val="auto"/>
    </cs:lnRef>
    <cs:fillRef idx="0"/>
    <cs:effectRef idx="0"/>
    <cs:fontRef idx="minor">
      <a:schemeClr val="dk1"/>
    </cs:fontRef>
    <cs:spPr>
      <a:ln w="19050" cap="rnd">
        <a:solidFill>
          <a:schemeClr val="phClr"/>
        </a:solidFill>
        <a:round/>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chart" Target="../charts/chart6.xml"/><Relationship Id="rId2" Type="http://schemas.openxmlformats.org/officeDocument/2006/relationships/chart" Target="../charts/chart5.xml"/><Relationship Id="rId1" Type="http://schemas.openxmlformats.org/officeDocument/2006/relationships/chart" Target="../charts/chart4.xml"/><Relationship Id="rId6" Type="http://schemas.openxmlformats.org/officeDocument/2006/relationships/chart" Target="../charts/chart9.xml"/><Relationship Id="rId5" Type="http://schemas.openxmlformats.org/officeDocument/2006/relationships/chart" Target="../charts/chart8.xml"/><Relationship Id="rId4"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1</xdr:col>
      <xdr:colOff>34634</xdr:colOff>
      <xdr:row>4</xdr:row>
      <xdr:rowOff>1</xdr:rowOff>
    </xdr:from>
    <xdr:to>
      <xdr:col>6</xdr:col>
      <xdr:colOff>74543</xdr:colOff>
      <xdr:row>20</xdr:row>
      <xdr:rowOff>140804</xdr:rowOff>
    </xdr:to>
    <xdr:graphicFrame macro="">
      <xdr:nvGraphicFramePr>
        <xdr:cNvPr id="3" name="Chart 2">
          <a:extLst>
            <a:ext uri="{FF2B5EF4-FFF2-40B4-BE49-F238E27FC236}">
              <a16:creationId xmlns:a16="http://schemas.microsoft.com/office/drawing/2014/main"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596348</xdr:colOff>
      <xdr:row>2</xdr:row>
      <xdr:rowOff>157370</xdr:rowOff>
    </xdr:from>
    <xdr:to>
      <xdr:col>14</xdr:col>
      <xdr:colOff>0</xdr:colOff>
      <xdr:row>21</xdr:row>
      <xdr:rowOff>82271</xdr:rowOff>
    </xdr:to>
    <xdr:graphicFrame macro="">
      <xdr:nvGraphicFramePr>
        <xdr:cNvPr id="5" name="Chart 4">
          <a:extLst>
            <a:ext uri="{FF2B5EF4-FFF2-40B4-BE49-F238E27FC236}">
              <a16:creationId xmlns:a16="http://schemas.microsoft.com/office/drawing/2014/main" id="{00000000-0008-0000-00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0</xdr:colOff>
      <xdr:row>22</xdr:row>
      <xdr:rowOff>44824</xdr:rowOff>
    </xdr:from>
    <xdr:to>
      <xdr:col>22</xdr:col>
      <xdr:colOff>0</xdr:colOff>
      <xdr:row>44</xdr:row>
      <xdr:rowOff>0</xdr:rowOff>
    </xdr:to>
    <xdr:graphicFrame macro="">
      <xdr:nvGraphicFramePr>
        <xdr:cNvPr id="6" name="Chart 5">
          <a:extLst>
            <a:ext uri="{FF2B5EF4-FFF2-40B4-BE49-F238E27FC236}">
              <a16:creationId xmlns:a16="http://schemas.microsoft.com/office/drawing/2014/main" id="{00000000-0008-0000-00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xdr:col>
      <xdr:colOff>34633</xdr:colOff>
      <xdr:row>4</xdr:row>
      <xdr:rowOff>1</xdr:rowOff>
    </xdr:from>
    <xdr:to>
      <xdr:col>13</xdr:col>
      <xdr:colOff>600074</xdr:colOff>
      <xdr:row>21</xdr:row>
      <xdr:rowOff>0</xdr:rowOff>
    </xdr:to>
    <xdr:graphicFrame macro="">
      <xdr:nvGraphicFramePr>
        <xdr:cNvPr id="2" name="Chart 2">
          <a:extLst>
            <a:ext uri="{FF2B5EF4-FFF2-40B4-BE49-F238E27FC236}">
              <a16:creationId xmlns:a16="http://schemas.microsoft.com/office/drawing/2014/main" id="{8EB05AB3-0F5A-44C1-855D-6B7BBB6AC8E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33130</xdr:colOff>
      <xdr:row>25</xdr:row>
      <xdr:rowOff>0</xdr:rowOff>
    </xdr:from>
    <xdr:to>
      <xdr:col>12</xdr:col>
      <xdr:colOff>0</xdr:colOff>
      <xdr:row>44</xdr:row>
      <xdr:rowOff>0</xdr:rowOff>
    </xdr:to>
    <xdr:graphicFrame macro="">
      <xdr:nvGraphicFramePr>
        <xdr:cNvPr id="4" name="Chart 5">
          <a:extLst>
            <a:ext uri="{FF2B5EF4-FFF2-40B4-BE49-F238E27FC236}">
              <a16:creationId xmlns:a16="http://schemas.microsoft.com/office/drawing/2014/main" id="{F30E2AAF-3F17-40A2-8C12-6ECD79C0A3D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13</xdr:col>
      <xdr:colOff>38100</xdr:colOff>
      <xdr:row>25</xdr:row>
      <xdr:rowOff>0</xdr:rowOff>
    </xdr:from>
    <xdr:to>
      <xdr:col>25</xdr:col>
      <xdr:colOff>342900</xdr:colOff>
      <xdr:row>43</xdr:row>
      <xdr:rowOff>133350</xdr:rowOff>
    </xdr:to>
    <xdr:graphicFrame macro="">
      <xdr:nvGraphicFramePr>
        <xdr:cNvPr id="6" name="Chart 5">
          <a:extLst>
            <a:ext uri="{FF2B5EF4-FFF2-40B4-BE49-F238E27FC236}">
              <a16:creationId xmlns:a16="http://schemas.microsoft.com/office/drawing/2014/main" id="{A938E764-998D-440B-9FC5-DB98DA49318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247649</xdr:colOff>
      <xdr:row>47</xdr:row>
      <xdr:rowOff>1</xdr:rowOff>
    </xdr:from>
    <xdr:to>
      <xdr:col>11</xdr:col>
      <xdr:colOff>600074</xdr:colOff>
      <xdr:row>65</xdr:row>
      <xdr:rowOff>1</xdr:rowOff>
    </xdr:to>
    <xdr:graphicFrame macro="">
      <xdr:nvGraphicFramePr>
        <xdr:cNvPr id="8" name="Chart 5">
          <a:extLst>
            <a:ext uri="{FF2B5EF4-FFF2-40B4-BE49-F238E27FC236}">
              <a16:creationId xmlns:a16="http://schemas.microsoft.com/office/drawing/2014/main" id="{B2A4896E-E45D-4FEF-B51D-347F99C0AE5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13</xdr:col>
      <xdr:colOff>0</xdr:colOff>
      <xdr:row>47</xdr:row>
      <xdr:rowOff>0</xdr:rowOff>
    </xdr:from>
    <xdr:to>
      <xdr:col>20</xdr:col>
      <xdr:colOff>0</xdr:colOff>
      <xdr:row>65</xdr:row>
      <xdr:rowOff>0</xdr:rowOff>
    </xdr:to>
    <xdr:graphicFrame macro="">
      <xdr:nvGraphicFramePr>
        <xdr:cNvPr id="9" name="Chart 5">
          <a:extLst>
            <a:ext uri="{FF2B5EF4-FFF2-40B4-BE49-F238E27FC236}">
              <a16:creationId xmlns:a16="http://schemas.microsoft.com/office/drawing/2014/main" id="{1855393D-2D84-4F36-A7B7-1DF145B652E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20</xdr:col>
      <xdr:colOff>1</xdr:colOff>
      <xdr:row>47</xdr:row>
      <xdr:rowOff>0</xdr:rowOff>
    </xdr:from>
    <xdr:to>
      <xdr:col>27</xdr:col>
      <xdr:colOff>0</xdr:colOff>
      <xdr:row>65</xdr:row>
      <xdr:rowOff>0</xdr:rowOff>
    </xdr:to>
    <xdr:graphicFrame macro="">
      <xdr:nvGraphicFramePr>
        <xdr:cNvPr id="10" name="Chart 5">
          <a:extLst>
            <a:ext uri="{FF2B5EF4-FFF2-40B4-BE49-F238E27FC236}">
              <a16:creationId xmlns:a16="http://schemas.microsoft.com/office/drawing/2014/main" id="{E092437D-A3A7-40AB-83D4-F0729DEB560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W85"/>
  <sheetViews>
    <sheetView showGridLines="0" tabSelected="1" zoomScale="85" zoomScaleNormal="85" workbookViewId="0">
      <selection activeCell="X26" sqref="X26"/>
    </sheetView>
  </sheetViews>
  <sheetFormatPr defaultRowHeight="12.75" outlineLevelRow="1" x14ac:dyDescent="0.2"/>
  <cols>
    <col min="1" max="1" width="3.7109375" customWidth="1"/>
    <col min="4" max="5" width="9" customWidth="1"/>
    <col min="6" max="6" width="9" style="122" customWidth="1"/>
    <col min="7" max="7" width="11.5703125" customWidth="1"/>
    <col min="8" max="10" width="11.5703125" style="122" customWidth="1"/>
    <col min="11" max="14" width="9" customWidth="1"/>
    <col min="15" max="15" width="9.140625" style="122"/>
    <col min="17" max="19" width="9" style="122" customWidth="1"/>
    <col min="20" max="20" width="9" customWidth="1"/>
  </cols>
  <sheetData>
    <row r="1" spans="2:23" ht="25.5" x14ac:dyDescent="0.35">
      <c r="B1" s="250" t="s">
        <v>244</v>
      </c>
      <c r="C1" s="250"/>
      <c r="F1" s="127" t="s">
        <v>272</v>
      </c>
      <c r="G1" s="61" t="s">
        <v>273</v>
      </c>
      <c r="H1" s="127" t="s">
        <v>274</v>
      </c>
      <c r="I1" s="127" t="s">
        <v>275</v>
      </c>
      <c r="J1" s="131" t="s">
        <v>443</v>
      </c>
      <c r="M1" s="251"/>
      <c r="N1" s="251"/>
      <c r="O1" s="251"/>
      <c r="P1" s="251"/>
      <c r="Q1" s="251"/>
      <c r="R1" s="251"/>
      <c r="S1" s="251"/>
      <c r="T1" s="251"/>
    </row>
    <row r="2" spans="2:23" x14ac:dyDescent="0.2">
      <c r="F2" s="269">
        <f>IF($B$1="Todos",0,VLOOKUP($B$1,'Quant Setup'!$A$51:$L$59,3,FALSE))</f>
        <v>42</v>
      </c>
      <c r="G2" s="270">
        <f>IF($B$1="Todos",0,VLOOKUP($B$1,'Quant Setup'!$A$51:$L$59,4,FALSE))</f>
        <v>45</v>
      </c>
      <c r="H2" s="269">
        <f>IF($B$1="Todos",0,VLOOKUP($B$1,'Quant Setup'!$A$51:$L$59,5,FALSE))</f>
        <v>36</v>
      </c>
      <c r="I2" s="269">
        <f>IF($B$1="Todos",0,VLOOKUP($B$1,'Quant Setup'!$A$51:$L$59,6,FALSE))</f>
        <v>45</v>
      </c>
      <c r="J2" s="269">
        <f>IF($B$1="Todos",0,VLOOKUP($B$1,'Quant Setup'!$A$51:$L$59,7,FALSE))</f>
        <v>40</v>
      </c>
      <c r="K2" s="27"/>
      <c r="L2" s="27"/>
      <c r="P2" s="251"/>
      <c r="Q2" s="251"/>
      <c r="R2" s="251"/>
      <c r="S2" s="251"/>
      <c r="T2" s="251"/>
    </row>
    <row r="3" spans="2:23" x14ac:dyDescent="0.2">
      <c r="G3" s="27"/>
      <c r="H3" s="126"/>
      <c r="I3" s="126"/>
      <c r="J3" s="126"/>
      <c r="K3" s="27"/>
      <c r="L3" s="27"/>
    </row>
    <row r="4" spans="2:23" outlineLevel="1" x14ac:dyDescent="0.2">
      <c r="G4" s="27"/>
      <c r="H4" s="126"/>
      <c r="I4" s="126"/>
      <c r="J4" s="126"/>
      <c r="K4" s="27"/>
      <c r="L4" s="27"/>
      <c r="S4" s="148" t="s">
        <v>0</v>
      </c>
      <c r="T4" s="149" t="s">
        <v>444</v>
      </c>
      <c r="U4" s="149" t="s">
        <v>8</v>
      </c>
      <c r="V4" s="149" t="s">
        <v>9</v>
      </c>
      <c r="W4" s="149" t="s">
        <v>10</v>
      </c>
    </row>
    <row r="5" spans="2:23" outlineLevel="1" x14ac:dyDescent="0.2">
      <c r="P5" s="137" t="s">
        <v>285</v>
      </c>
      <c r="Q5" s="136"/>
      <c r="R5" s="138"/>
      <c r="S5" s="139">
        <f>$F$47</f>
        <v>5</v>
      </c>
      <c r="T5" s="140">
        <f>$L$47</f>
        <v>7.0601851851851837E-4</v>
      </c>
      <c r="U5" s="139">
        <f t="shared" ref="U5:W5" si="0">H47</f>
        <v>5</v>
      </c>
      <c r="V5" s="139">
        <f t="shared" si="0"/>
        <v>0</v>
      </c>
      <c r="W5" s="139">
        <f t="shared" si="0"/>
        <v>0</v>
      </c>
    </row>
    <row r="6" spans="2:23" outlineLevel="1" x14ac:dyDescent="0.2">
      <c r="P6" s="135" t="s">
        <v>193</v>
      </c>
      <c r="Q6" s="136"/>
      <c r="R6" s="138"/>
      <c r="S6" s="139">
        <f>$F$54</f>
        <v>4</v>
      </c>
      <c r="T6" s="140">
        <f>$L$54</f>
        <v>1.3686342592592593E-3</v>
      </c>
      <c r="U6" s="139">
        <f t="shared" ref="U6:W6" si="1">H54</f>
        <v>3</v>
      </c>
      <c r="V6" s="139">
        <f t="shared" si="1"/>
        <v>1</v>
      </c>
      <c r="W6" s="139">
        <f t="shared" si="1"/>
        <v>0</v>
      </c>
    </row>
    <row r="7" spans="2:23" outlineLevel="1" x14ac:dyDescent="0.2">
      <c r="P7" s="135" t="s">
        <v>194</v>
      </c>
      <c r="Q7" s="136"/>
      <c r="R7" s="138"/>
      <c r="S7" s="139">
        <f>$F$62</f>
        <v>7</v>
      </c>
      <c r="T7" s="140">
        <f>$L$62</f>
        <v>1.6600529100529102E-3</v>
      </c>
      <c r="U7" s="139">
        <f t="shared" ref="U7:W7" si="2">H62</f>
        <v>4</v>
      </c>
      <c r="V7" s="139">
        <f t="shared" si="2"/>
        <v>2</v>
      </c>
      <c r="W7" s="139">
        <f t="shared" si="2"/>
        <v>1</v>
      </c>
    </row>
    <row r="8" spans="2:23" outlineLevel="1" x14ac:dyDescent="0.2">
      <c r="P8" s="135" t="s">
        <v>115</v>
      </c>
      <c r="Q8" s="136"/>
      <c r="R8" s="138"/>
      <c r="S8" s="139">
        <f>$F$70</f>
        <v>4</v>
      </c>
      <c r="T8" s="140">
        <f>$L$70</f>
        <v>9.722222222222223E-4</v>
      </c>
      <c r="U8" s="139">
        <f t="shared" ref="U8:W8" si="3">H70</f>
        <v>2</v>
      </c>
      <c r="V8" s="139">
        <f t="shared" si="3"/>
        <v>2</v>
      </c>
      <c r="W8" s="139">
        <f t="shared" si="3"/>
        <v>0</v>
      </c>
    </row>
    <row r="9" spans="2:23" outlineLevel="1" x14ac:dyDescent="0.2">
      <c r="P9" s="135" t="s">
        <v>146</v>
      </c>
      <c r="Q9" s="136"/>
      <c r="R9" s="138"/>
      <c r="S9" s="139">
        <f>$F$77</f>
        <v>3</v>
      </c>
      <c r="T9" s="140">
        <f>$L$77</f>
        <v>7.7546296296296304E-4</v>
      </c>
      <c r="U9" s="139">
        <f t="shared" ref="U9:W9" si="4">H77</f>
        <v>1</v>
      </c>
      <c r="V9" s="139">
        <f t="shared" si="4"/>
        <v>2</v>
      </c>
      <c r="W9" s="139">
        <f t="shared" si="4"/>
        <v>0</v>
      </c>
    </row>
    <row r="10" spans="2:23" outlineLevel="1" x14ac:dyDescent="0.2">
      <c r="S10" s="150">
        <f>$F$85</f>
        <v>23</v>
      </c>
      <c r="T10" s="151">
        <f>$L$85</f>
        <v>1.1669685990338163E-3</v>
      </c>
      <c r="U10" s="150">
        <f t="shared" ref="U10:W10" si="5">H85</f>
        <v>15</v>
      </c>
      <c r="V10" s="150">
        <f t="shared" si="5"/>
        <v>7</v>
      </c>
      <c r="W10" s="150">
        <f t="shared" si="5"/>
        <v>1</v>
      </c>
    </row>
    <row r="11" spans="2:23" outlineLevel="1" x14ac:dyDescent="0.2"/>
    <row r="12" spans="2:23" outlineLevel="1" x14ac:dyDescent="0.2">
      <c r="S12" s="141" t="s">
        <v>11</v>
      </c>
      <c r="T12" s="142" t="s">
        <v>444</v>
      </c>
      <c r="U12" s="146" t="s">
        <v>8</v>
      </c>
      <c r="V12" s="146" t="s">
        <v>9</v>
      </c>
      <c r="W12" s="146" t="s">
        <v>10</v>
      </c>
    </row>
    <row r="13" spans="2:23" outlineLevel="1" x14ac:dyDescent="0.2">
      <c r="P13" s="137" t="str">
        <f>P5</f>
        <v>Number Properties</v>
      </c>
      <c r="Q13" s="136"/>
      <c r="R13" s="138"/>
      <c r="S13" s="144">
        <f>$O$47</f>
        <v>3</v>
      </c>
      <c r="T13" s="140">
        <f>$U$47</f>
        <v>1.9868827160493827E-3</v>
      </c>
      <c r="U13" s="139">
        <f t="shared" ref="U13:W13" si="6">Q47</f>
        <v>1</v>
      </c>
      <c r="V13" s="139">
        <f t="shared" si="6"/>
        <v>1</v>
      </c>
      <c r="W13" s="139">
        <f t="shared" si="6"/>
        <v>1</v>
      </c>
    </row>
    <row r="14" spans="2:23" outlineLevel="1" x14ac:dyDescent="0.2">
      <c r="P14" s="135" t="s">
        <v>193</v>
      </c>
      <c r="Q14" s="136"/>
      <c r="R14" s="138"/>
      <c r="S14" s="144">
        <f>$O$54</f>
        <v>1</v>
      </c>
      <c r="T14" s="140">
        <f>$U$54</f>
        <v>2.1990740740740742E-3</v>
      </c>
      <c r="U14" s="139">
        <f t="shared" ref="U14:W14" si="7">Q54</f>
        <v>1</v>
      </c>
      <c r="V14" s="139">
        <f t="shared" si="7"/>
        <v>0</v>
      </c>
      <c r="W14" s="139">
        <f t="shared" si="7"/>
        <v>0</v>
      </c>
    </row>
    <row r="15" spans="2:23" outlineLevel="1" x14ac:dyDescent="0.2">
      <c r="P15" s="135" t="s">
        <v>194</v>
      </c>
      <c r="Q15" s="136"/>
      <c r="R15" s="138"/>
      <c r="S15" s="144">
        <f>$O$62</f>
        <v>7</v>
      </c>
      <c r="T15" s="140">
        <f>$U$62</f>
        <v>1.4649470899470898E-3</v>
      </c>
      <c r="U15" s="139">
        <f t="shared" ref="U15:W15" si="8">Q62</f>
        <v>3</v>
      </c>
      <c r="V15" s="139">
        <f t="shared" si="8"/>
        <v>3</v>
      </c>
      <c r="W15" s="139">
        <f t="shared" si="8"/>
        <v>1</v>
      </c>
    </row>
    <row r="16" spans="2:23" outlineLevel="1" x14ac:dyDescent="0.2">
      <c r="P16" s="135" t="s">
        <v>115</v>
      </c>
      <c r="Q16" s="136"/>
      <c r="R16" s="138"/>
      <c r="S16" s="144">
        <f>$O$70</f>
        <v>2</v>
      </c>
      <c r="T16" s="140">
        <f>$U$70</f>
        <v>2.673611111111111E-3</v>
      </c>
      <c r="U16" s="139">
        <f t="shared" ref="U16:W16" si="9">Q70</f>
        <v>1</v>
      </c>
      <c r="V16" s="139">
        <f t="shared" si="9"/>
        <v>1</v>
      </c>
      <c r="W16" s="139">
        <f t="shared" si="9"/>
        <v>0</v>
      </c>
    </row>
    <row r="17" spans="16:23" outlineLevel="1" x14ac:dyDescent="0.2">
      <c r="P17" s="135" t="s">
        <v>146</v>
      </c>
      <c r="Q17" s="136"/>
      <c r="R17" s="138"/>
      <c r="S17" s="144">
        <f>$O$77</f>
        <v>1</v>
      </c>
      <c r="T17" s="140">
        <f>$U$77</f>
        <v>1.4467592592592592E-3</v>
      </c>
      <c r="U17" s="139">
        <f t="shared" ref="U17:W17" si="10">Q77</f>
        <v>0</v>
      </c>
      <c r="V17" s="139">
        <f t="shared" si="10"/>
        <v>1</v>
      </c>
      <c r="W17" s="139">
        <f t="shared" si="10"/>
        <v>0</v>
      </c>
    </row>
    <row r="18" spans="16:23" outlineLevel="1" x14ac:dyDescent="0.2">
      <c r="S18" s="145">
        <f>$O$85</f>
        <v>14</v>
      </c>
      <c r="T18" s="143">
        <f>$U$85</f>
        <v>1.9171626984126982E-3</v>
      </c>
      <c r="U18" s="147">
        <f t="shared" ref="U18:W18" si="11">Q85</f>
        <v>6</v>
      </c>
      <c r="V18" s="147">
        <f t="shared" si="11"/>
        <v>6</v>
      </c>
      <c r="W18" s="147">
        <f t="shared" si="11"/>
        <v>2</v>
      </c>
    </row>
    <row r="19" spans="16:23" outlineLevel="1" x14ac:dyDescent="0.2"/>
    <row r="20" spans="16:23" outlineLevel="1" x14ac:dyDescent="0.2"/>
    <row r="21" spans="16:23" outlineLevel="1" x14ac:dyDescent="0.2"/>
    <row r="22" spans="16:23" outlineLevel="1" x14ac:dyDescent="0.2"/>
    <row r="23" spans="16:23" outlineLevel="1" x14ac:dyDescent="0.2"/>
    <row r="24" spans="16:23" outlineLevel="1" x14ac:dyDescent="0.2"/>
    <row r="25" spans="16:23" outlineLevel="1" x14ac:dyDescent="0.2"/>
    <row r="26" spans="16:23" outlineLevel="1" x14ac:dyDescent="0.2"/>
    <row r="27" spans="16:23" outlineLevel="1" x14ac:dyDescent="0.2"/>
    <row r="28" spans="16:23" outlineLevel="1" x14ac:dyDescent="0.2"/>
    <row r="29" spans="16:23" outlineLevel="1" x14ac:dyDescent="0.2"/>
    <row r="30" spans="16:23" outlineLevel="1" x14ac:dyDescent="0.2"/>
    <row r="31" spans="16:23" outlineLevel="1" x14ac:dyDescent="0.2"/>
    <row r="32" spans="16:23" outlineLevel="1" x14ac:dyDescent="0.2"/>
    <row r="33" spans="1:22" outlineLevel="1" x14ac:dyDescent="0.2"/>
    <row r="34" spans="1:22" outlineLevel="1" x14ac:dyDescent="0.2"/>
    <row r="35" spans="1:22" outlineLevel="1" x14ac:dyDescent="0.2"/>
    <row r="36" spans="1:22" outlineLevel="1" x14ac:dyDescent="0.2"/>
    <row r="37" spans="1:22" outlineLevel="1" x14ac:dyDescent="0.2"/>
    <row r="38" spans="1:22" outlineLevel="1" x14ac:dyDescent="0.2"/>
    <row r="39" spans="1:22" outlineLevel="1" x14ac:dyDescent="0.2"/>
    <row r="40" spans="1:22" outlineLevel="1" x14ac:dyDescent="0.2"/>
    <row r="41" spans="1:22" outlineLevel="1" x14ac:dyDescent="0.2"/>
    <row r="42" spans="1:22" outlineLevel="1" x14ac:dyDescent="0.2"/>
    <row r="43" spans="1:22" outlineLevel="1" x14ac:dyDescent="0.2"/>
    <row r="44" spans="1:22" outlineLevel="1" x14ac:dyDescent="0.2"/>
    <row r="46" spans="1:22" x14ac:dyDescent="0.2">
      <c r="A46" s="107"/>
      <c r="F46" s="123" t="s">
        <v>0</v>
      </c>
      <c r="H46" s="123" t="s">
        <v>8</v>
      </c>
      <c r="I46" s="123" t="s">
        <v>9</v>
      </c>
      <c r="J46" s="123" t="s">
        <v>10</v>
      </c>
      <c r="L46" s="272" t="s">
        <v>7</v>
      </c>
      <c r="M46" s="273"/>
      <c r="N46" s="134"/>
      <c r="O46" s="123" t="s">
        <v>11</v>
      </c>
      <c r="Q46" s="123" t="s">
        <v>8</v>
      </c>
      <c r="R46" s="123" t="s">
        <v>9</v>
      </c>
      <c r="S46" s="123" t="s">
        <v>10</v>
      </c>
      <c r="U46" s="87" t="s">
        <v>7</v>
      </c>
      <c r="V46" s="79"/>
    </row>
    <row r="47" spans="1:22" x14ac:dyDescent="0.2">
      <c r="A47" s="109" t="s">
        <v>14</v>
      </c>
      <c r="B47" s="110" t="s">
        <v>14</v>
      </c>
      <c r="C47" s="111"/>
      <c r="D47" s="112"/>
      <c r="F47" s="128">
        <f>COUNTIFS(source,selecaoexame,rightwrong,'Analysis by Tests - Quant'!$F$46,first_Area,'Analysis by Tests - Quant'!B47)</f>
        <v>5</v>
      </c>
      <c r="H47" s="128">
        <f>COUNTIFS(source,selecaoexame,rightwrong,'Analysis by Tests - Quant'!$F$46,first_Area,'Analysis by Tests - Quant'!$A47,level,H$46)</f>
        <v>5</v>
      </c>
      <c r="I47" s="128">
        <f>COUNTIFS(source,selecaoexame,rightwrong,'Analysis by Tests - Quant'!$F$46,first_Area,'Analysis by Tests - Quant'!$A47,level,I$46)</f>
        <v>0</v>
      </c>
      <c r="J47" s="128">
        <f>COUNTIFS(source,selecaoexame,rightwrong,'Analysis by Tests - Quant'!$F$46,first_Area,'Analysis by Tests - Quant'!$A47,level,J$46)</f>
        <v>0</v>
      </c>
      <c r="L47" s="114">
        <f>IFERROR(SUMIFS('Quantl log'!$J:$J,source,selecaoexame,first_Area,'Analysis by Tests - Quant'!$A47,rightwrong,'Analysis by Tests - Quant'!$F$46)/F47,"-")</f>
        <v>7.0601851851851837E-4</v>
      </c>
      <c r="M47" s="115"/>
      <c r="N47" s="133"/>
      <c r="O47" s="132">
        <f>COUNTIFS(source,selecaoexame,rightwrong,'Analysis by Tests - Quant'!$O$46,first_Area,'Analysis by Tests - Quant'!A47)</f>
        <v>3</v>
      </c>
      <c r="Q47" s="128">
        <f>COUNTIFS(source,selecaoexame,rightwrong,'Analysis by Tests - Quant'!$O$46,first_Area,'Analysis by Tests - Quant'!$A47,level,Q$46)</f>
        <v>1</v>
      </c>
      <c r="R47" s="128">
        <f>COUNTIFS(source,selecaoexame,rightwrong,'Analysis by Tests - Quant'!$O$46,first_Area,'Analysis by Tests - Quant'!$A47,level,R$46)</f>
        <v>1</v>
      </c>
      <c r="S47" s="128">
        <f>COUNTIFS(source,selecaoexame,rightwrong,'Analysis by Tests - Quant'!$O$46,first_Area,'Analysis by Tests - Quant'!$A47,level,S$46)</f>
        <v>1</v>
      </c>
      <c r="U47" s="114">
        <f>IFERROR(SUMIFS('Quantl log'!$J:$J,source,selecaoexame,first_Area,'Analysis by Tests - Quant'!$A47,rightwrong,'Analysis by Tests - Quant'!$O$46)/O47,"-")</f>
        <v>1.9868827160493827E-3</v>
      </c>
      <c r="V47" s="115"/>
    </row>
    <row r="48" spans="1:22" hidden="1" outlineLevel="1" x14ac:dyDescent="0.2">
      <c r="A48" s="108"/>
      <c r="B48" s="70" t="s">
        <v>15</v>
      </c>
      <c r="C48" s="71"/>
      <c r="D48" s="72"/>
      <c r="F48" s="124">
        <f>COUNTIFS(source,selecaoexame,rightwrong,'Analysis by Tests - Quant'!$F$46,first_subarea,'Analysis by Tests - Quant'!B48)</f>
        <v>2</v>
      </c>
      <c r="H48" s="124">
        <f>COUNTIFS(source,selecaoexame,rightwrong,'Analysis by Tests - Quant'!$F$46,'Quantl log'!$W:$W,'Analysis by Tests - Quant'!$B48,level,H$46)</f>
        <v>2</v>
      </c>
      <c r="I48" s="124">
        <f>COUNTIFS(source,selecaoexame,rightwrong,'Analysis by Tests - Quant'!$F$46,'Quantl log'!$W:$W,'Analysis by Tests - Quant'!$B48,level,I$46)</f>
        <v>0</v>
      </c>
      <c r="J48" s="124">
        <f>COUNTIFS(source,selecaoexame,rightwrong,'Analysis by Tests - Quant'!$F$46,'Quantl log'!$W:$W,'Analysis by Tests - Quant'!$B48,level,J$46)</f>
        <v>0</v>
      </c>
      <c r="L48" s="80">
        <f>IFERROR(SUMIFS('Quantl log'!$J:$J,'Quantl log'!$C:$C,$B$1,'Quantl log'!$W:$W,'Analysis by Tests - Quant'!$B48,'Quantl log'!$G:$G,'Analysis by Tests - Quant'!$F$46)/F48,"-")</f>
        <v>6.3657407407407413E-4</v>
      </c>
      <c r="M48" s="81"/>
      <c r="N48" s="133"/>
      <c r="O48" s="124">
        <f>COUNTIFS('Quantl log'!$C:$C,'Analysis by Tests - Quant'!$B$1,'Quantl log'!$G:$G,'Analysis by Tests - Quant'!$O$46,'Quantl log'!$W:$W,'Analysis by Tests - Quant'!B48)</f>
        <v>0</v>
      </c>
      <c r="Q48" s="124">
        <f>COUNTIFS(source,selecaoexame,rightwrong,'Analysis by Tests - Quant'!$O$46,'Quantl log'!$W:$W,'Analysis by Tests - Quant'!$B48,level,Q$46)</f>
        <v>0</v>
      </c>
      <c r="R48" s="124">
        <f>COUNTIFS(source,selecaoexame,rightwrong,'Analysis by Tests - Quant'!$O$46,'Quantl log'!$W:$W,'Analysis by Tests - Quant'!$B48,level,R$46)</f>
        <v>0</v>
      </c>
      <c r="S48" s="124">
        <f>COUNTIFS(source,selecaoexame,rightwrong,'Analysis by Tests - Quant'!$O$46,'Quantl log'!$W:$W,'Analysis by Tests - Quant'!$B48,level,S$46)</f>
        <v>0</v>
      </c>
      <c r="U48" s="80" t="str">
        <f>IFERROR(SUMIFS('Quantl log'!$J:$J,'Quantl log'!$C:$C,$B$1,'Quantl log'!$W:$W,'Analysis by Tests - Quant'!$B48,'Quantl log'!$G:$G,'Analysis by Tests - Quant'!$O$46)/O48,"-")</f>
        <v>-</v>
      </c>
      <c r="V48" s="81"/>
    </row>
    <row r="49" spans="1:22" hidden="1" outlineLevel="1" x14ac:dyDescent="0.2">
      <c r="A49" s="108"/>
      <c r="B49" s="73" t="s">
        <v>22</v>
      </c>
      <c r="C49" s="74"/>
      <c r="D49" s="72"/>
      <c r="F49" s="124">
        <f>COUNTIFS('Quantl log'!$C:$C,'Analysis by Tests - Quant'!$B$1,'Quantl log'!$G:$G,'Analysis by Tests - Quant'!$F$46,'Quantl log'!$W:$W,'Analysis by Tests - Quant'!B49)</f>
        <v>1</v>
      </c>
      <c r="H49" s="124">
        <f>COUNTIFS(source,selecaoexame,rightwrong,'Analysis by Tests - Quant'!$F$46,'Quantl log'!$W:$W,'Analysis by Tests - Quant'!$B49,level,H$46)</f>
        <v>1</v>
      </c>
      <c r="I49" s="124">
        <f>COUNTIFS(source,selecaoexame,rightwrong,'Analysis by Tests - Quant'!$F$46,'Quantl log'!$W:$W,'Analysis by Tests - Quant'!$B49,level,I$46)</f>
        <v>0</v>
      </c>
      <c r="J49" s="124">
        <f>COUNTIFS(source,selecaoexame,rightwrong,'Analysis by Tests - Quant'!$F$46,'Quantl log'!$W:$W,'Analysis by Tests - Quant'!$B49,level,J$46)</f>
        <v>0</v>
      </c>
      <c r="L49" s="80">
        <f>IFERROR(SUMIFS('Quantl log'!$J:$J,'Quantl log'!$C:$C,$B$1,'Quantl log'!$W:$W,'Analysis by Tests - Quant'!$B49,'Quantl log'!$G:$G,'Analysis by Tests - Quant'!$F$46)/F49,"-")</f>
        <v>1.5046296296296296E-3</v>
      </c>
      <c r="M49" s="81"/>
      <c r="N49" s="133"/>
      <c r="O49" s="124">
        <f>COUNTIFS('Quantl log'!$C:$C,'Analysis by Tests - Quant'!$B$1,'Quantl log'!$G:$G,'Analysis by Tests - Quant'!$O$46,'Quantl log'!$W:$W,'Analysis by Tests - Quant'!B49)</f>
        <v>0</v>
      </c>
      <c r="Q49" s="124">
        <f>COUNTIFS(source,selecaoexame,rightwrong,'Analysis by Tests - Quant'!$O$46,'Quantl log'!$W:$W,'Analysis by Tests - Quant'!$B49,level,Q$46)</f>
        <v>0</v>
      </c>
      <c r="R49" s="124">
        <f>COUNTIFS(source,selecaoexame,rightwrong,'Analysis by Tests - Quant'!$O$46,'Quantl log'!$W:$W,'Analysis by Tests - Quant'!$B49,level,R$46)</f>
        <v>0</v>
      </c>
      <c r="S49" s="124">
        <f>COUNTIFS(source,selecaoexame,rightwrong,'Analysis by Tests - Quant'!$O$46,'Quantl log'!$W:$W,'Analysis by Tests - Quant'!$B49,level,S$46)</f>
        <v>0</v>
      </c>
      <c r="U49" s="80" t="str">
        <f>IFERROR(SUMIFS('Quantl log'!$J:$J,'Quantl log'!$C:$C,$B$1,'Quantl log'!$W:$W,'Analysis by Tests - Quant'!$B49,'Quantl log'!$G:$G,'Analysis by Tests - Quant'!$O$46)/O49,"-")</f>
        <v>-</v>
      </c>
      <c r="V49" s="81"/>
    </row>
    <row r="50" spans="1:22" hidden="1" outlineLevel="1" x14ac:dyDescent="0.2">
      <c r="A50" s="108"/>
      <c r="B50" s="73" t="s">
        <v>25</v>
      </c>
      <c r="C50" s="74"/>
      <c r="D50" s="72"/>
      <c r="F50" s="124">
        <f>COUNTIFS('Quantl log'!$C:$C,'Analysis by Tests - Quant'!$B$1,'Quantl log'!$G:$G,'Analysis by Tests - Quant'!$F$46,'Quantl log'!$W:$W,'Analysis by Tests - Quant'!B50)</f>
        <v>0</v>
      </c>
      <c r="H50" s="124">
        <f>COUNTIFS(source,selecaoexame,rightwrong,'Analysis by Tests - Quant'!$F$46,'Quantl log'!$W:$W,'Analysis by Tests - Quant'!$B50,level,H$46)</f>
        <v>0</v>
      </c>
      <c r="I50" s="124">
        <f>COUNTIFS(source,selecaoexame,rightwrong,'Analysis by Tests - Quant'!$F$46,'Quantl log'!$W:$W,'Analysis by Tests - Quant'!$B50,level,I$46)</f>
        <v>0</v>
      </c>
      <c r="J50" s="124">
        <f>COUNTIFS(source,selecaoexame,rightwrong,'Analysis by Tests - Quant'!$F$46,'Quantl log'!$W:$W,'Analysis by Tests - Quant'!$B50,level,J$46)</f>
        <v>0</v>
      </c>
      <c r="L50" s="80" t="str">
        <f>IFERROR(SUMIFS('Quantl log'!$J:$J,'Quantl log'!$C:$C,$B$1,'Quantl log'!$W:$W,'Analysis by Tests - Quant'!$B50,'Quantl log'!$G:$G,'Analysis by Tests - Quant'!$F$46)/F50,"-")</f>
        <v>-</v>
      </c>
      <c r="M50" s="81"/>
      <c r="N50" s="133"/>
      <c r="O50" s="124">
        <f>COUNTIFS('Quantl log'!$C:$C,'Analysis by Tests - Quant'!$B$1,'Quantl log'!$G:$G,'Analysis by Tests - Quant'!$O$46,'Quantl log'!$W:$W,'Analysis by Tests - Quant'!B50)</f>
        <v>2</v>
      </c>
      <c r="Q50" s="124">
        <f>COUNTIFS(source,selecaoexame,rightwrong,'Analysis by Tests - Quant'!$O$46,'Quantl log'!$W:$W,'Analysis by Tests - Quant'!$B50,level,Q$46)</f>
        <v>0</v>
      </c>
      <c r="R50" s="124">
        <f>COUNTIFS(source,selecaoexame,rightwrong,'Analysis by Tests - Quant'!$O$46,'Quantl log'!$W:$W,'Analysis by Tests - Quant'!$B50,level,R$46)</f>
        <v>1</v>
      </c>
      <c r="S50" s="124">
        <f>COUNTIFS(source,selecaoexame,rightwrong,'Analysis by Tests - Quant'!$O$46,'Quantl log'!$W:$W,'Analysis by Tests - Quant'!$B50,level,S$46)</f>
        <v>1</v>
      </c>
      <c r="U50" s="80">
        <f>IFERROR(SUMIFS('Quantl log'!$J:$J,'Quantl log'!$C:$C,$B$1,'Quantl log'!$W:$W,'Analysis by Tests - Quant'!$B50,'Quantl log'!$G:$G,'Analysis by Tests - Quant'!$O$46)/O50,"-")</f>
        <v>1.8229166666666667E-3</v>
      </c>
      <c r="V50" s="81"/>
    </row>
    <row r="51" spans="1:22" hidden="1" outlineLevel="1" x14ac:dyDescent="0.2">
      <c r="A51" s="108"/>
      <c r="B51" s="73" t="s">
        <v>29</v>
      </c>
      <c r="C51" s="74"/>
      <c r="D51" s="72"/>
      <c r="F51" s="124">
        <f>COUNTIFS('Quantl log'!$C:$C,'Analysis by Tests - Quant'!$B$1,'Quantl log'!$G:$G,'Analysis by Tests - Quant'!$F$46,'Quantl log'!$W:$W,'Analysis by Tests - Quant'!B51)</f>
        <v>2</v>
      </c>
      <c r="H51" s="124">
        <f>COUNTIFS(source,selecaoexame,rightwrong,'Analysis by Tests - Quant'!$F$46,'Quantl log'!$W:$W,'Analysis by Tests - Quant'!$B51,level,H$46)</f>
        <v>2</v>
      </c>
      <c r="I51" s="124">
        <f>COUNTIFS(source,selecaoexame,rightwrong,'Analysis by Tests - Quant'!$F$46,'Quantl log'!$W:$W,'Analysis by Tests - Quant'!$B51,level,I$46)</f>
        <v>0</v>
      </c>
      <c r="J51" s="124">
        <f>COUNTIFS(source,selecaoexame,rightwrong,'Analysis by Tests - Quant'!$F$46,'Quantl log'!$W:$W,'Analysis by Tests - Quant'!$B51,level,J$46)</f>
        <v>0</v>
      </c>
      <c r="L51" s="80">
        <f>IFERROR(SUMIFS('Quantl log'!$J:$J,'Quantl log'!$C:$C,$B$1,'Quantl log'!$W:$W,'Analysis by Tests - Quant'!$B51,'Quantl log'!$G:$G,'Analysis by Tests - Quant'!$F$46)/F51,"-")</f>
        <v>3.7615740740740741E-4</v>
      </c>
      <c r="M51" s="81"/>
      <c r="N51" s="133"/>
      <c r="O51" s="124">
        <f>COUNTIFS('Quantl log'!$C:$C,'Analysis by Tests - Quant'!$B$1,'Quantl log'!$G:$G,'Analysis by Tests - Quant'!$O$46,'Quantl log'!$W:$W,'Analysis by Tests - Quant'!B51)</f>
        <v>0</v>
      </c>
      <c r="Q51" s="124">
        <f>COUNTIFS(source,selecaoexame,rightwrong,'Analysis by Tests - Quant'!$O$46,'Quantl log'!$W:$W,'Analysis by Tests - Quant'!$B51,level,Q$46)</f>
        <v>0</v>
      </c>
      <c r="R51" s="124">
        <f>COUNTIFS(source,selecaoexame,rightwrong,'Analysis by Tests - Quant'!$O$46,'Quantl log'!$W:$W,'Analysis by Tests - Quant'!$B51,level,R$46)</f>
        <v>0</v>
      </c>
      <c r="S51" s="124">
        <f>COUNTIFS(source,selecaoexame,rightwrong,'Analysis by Tests - Quant'!$O$46,'Quantl log'!$W:$W,'Analysis by Tests - Quant'!$B51,level,S$46)</f>
        <v>0</v>
      </c>
      <c r="U51" s="80" t="str">
        <f>IFERROR(SUMIFS('Quantl log'!$J:$J,'Quantl log'!$C:$C,$B$1,'Quantl log'!$W:$W,'Analysis by Tests - Quant'!$B51,'Quantl log'!$G:$G,'Analysis by Tests - Quant'!$O$46)/O51,"-")</f>
        <v>-</v>
      </c>
      <c r="V51" s="81"/>
    </row>
    <row r="52" spans="1:22" hidden="1" outlineLevel="1" x14ac:dyDescent="0.2">
      <c r="A52" s="108"/>
      <c r="B52" s="75" t="s">
        <v>32</v>
      </c>
      <c r="C52" s="76"/>
      <c r="D52" s="77"/>
      <c r="F52" s="125">
        <f>COUNTIFS('Quantl log'!$C:$C,'Analysis by Tests - Quant'!$B$1,'Quantl log'!$G:$G,'Analysis by Tests - Quant'!$F$46,'Quantl log'!$W:$W,'Analysis by Tests - Quant'!B52)</f>
        <v>0</v>
      </c>
      <c r="H52" s="125">
        <f>COUNTIFS(source,selecaoexame,rightwrong,'Analysis by Tests - Quant'!$F$46,'Quantl log'!$W:$W,'Analysis by Tests - Quant'!$B52,level,H$46)</f>
        <v>0</v>
      </c>
      <c r="I52" s="125">
        <f>COUNTIFS(source,selecaoexame,rightwrong,'Analysis by Tests - Quant'!$F$46,'Quantl log'!$W:$W,'Analysis by Tests - Quant'!$B52,level,I$46)</f>
        <v>0</v>
      </c>
      <c r="J52" s="125">
        <f>COUNTIFS(source,selecaoexame,rightwrong,'Analysis by Tests - Quant'!$F$46,'Quantl log'!$W:$W,'Analysis by Tests - Quant'!$B52,level,J$46)</f>
        <v>0</v>
      </c>
      <c r="L52" s="82" t="str">
        <f>IFERROR(SUMIFS('Quantl log'!$J:$J,'Quantl log'!$C:$C,$B$1,'Quantl log'!$W:$W,'Analysis by Tests - Quant'!$B52,'Quantl log'!$G:$G,'Analysis by Tests - Quant'!$F$46)/F52,"-")</f>
        <v>-</v>
      </c>
      <c r="M52" s="83"/>
      <c r="N52" s="133"/>
      <c r="O52" s="125">
        <f>COUNTIFS('Quantl log'!$C:$C,'Analysis by Tests - Quant'!$B$1,'Quantl log'!$G:$G,'Analysis by Tests - Quant'!$O$46,'Quantl log'!$W:$W,'Analysis by Tests - Quant'!B52)</f>
        <v>1</v>
      </c>
      <c r="Q52" s="125">
        <f>COUNTIFS(source,selecaoexame,rightwrong,'Analysis by Tests - Quant'!$O$46,'Quantl log'!$W:$W,'Analysis by Tests - Quant'!$B52,level,Q$46)</f>
        <v>1</v>
      </c>
      <c r="R52" s="125">
        <f>COUNTIFS(source,selecaoexame,rightwrong,'Analysis by Tests - Quant'!$O$46,'Quantl log'!$W:$W,'Analysis by Tests - Quant'!$B52,level,R$46)</f>
        <v>0</v>
      </c>
      <c r="S52" s="125">
        <f>COUNTIFS(source,selecaoexame,rightwrong,'Analysis by Tests - Quant'!$O$46,'Quantl log'!$W:$W,'Analysis by Tests - Quant'!$B52,level,S$46)</f>
        <v>0</v>
      </c>
      <c r="U52" s="82">
        <f>IFERROR(SUMIFS('Quantl log'!$J:$J,'Quantl log'!$C:$C,$B$1,'Quantl log'!$W:$W,'Analysis by Tests - Quant'!$B52,'Quantl log'!$G:$G,'Analysis by Tests - Quant'!$O$46)/O52,"-")</f>
        <v>2.3148148148148147E-3</v>
      </c>
      <c r="V52" s="83"/>
    </row>
    <row r="53" spans="1:22" collapsed="1" x14ac:dyDescent="0.2">
      <c r="A53" s="108"/>
      <c r="B53" s="27"/>
      <c r="N53" s="133"/>
    </row>
    <row r="54" spans="1:22" x14ac:dyDescent="0.2">
      <c r="A54" s="109" t="s">
        <v>40</v>
      </c>
      <c r="B54" s="110" t="s">
        <v>193</v>
      </c>
      <c r="C54" s="111"/>
      <c r="D54" s="112"/>
      <c r="F54" s="128">
        <f>COUNTIFS(source,selecaoexame,rightwrong,'Analysis by Tests - Quant'!$F$46,first_Area,'Analysis by Tests - Quant'!A54)</f>
        <v>4</v>
      </c>
      <c r="H54" s="129">
        <f>COUNTIFS(source,selecaoexame,rightwrong,'Analysis by Tests - Quant'!$F$46,first_Area,'Analysis by Tests - Quant'!$A54,level,H$46)</f>
        <v>3</v>
      </c>
      <c r="I54" s="129">
        <f>COUNTIFS(source,selecaoexame,rightwrong,'Analysis by Tests - Quant'!$F$46,first_Area,'Analysis by Tests - Quant'!$A54,level,I$46)</f>
        <v>1</v>
      </c>
      <c r="J54" s="129">
        <f>COUNTIFS(source,selecaoexame,rightwrong,'Analysis by Tests - Quant'!$F$46,first_Area,'Analysis by Tests - Quant'!$A54,level,J$46)</f>
        <v>0</v>
      </c>
      <c r="L54" s="114">
        <f>IFERROR(SUMIFS('Quantl log'!$J:$J,source,selecaoexame,first_Area,'Analysis by Tests - Quant'!$A54,rightwrong,'Analysis by Tests - Quant'!$F$46)/F54,"-")</f>
        <v>1.3686342592592593E-3</v>
      </c>
      <c r="M54" s="115"/>
      <c r="N54" s="133"/>
      <c r="O54" s="132">
        <f>COUNTIFS(source,selecaoexame,rightwrong,'Analysis by Tests - Quant'!$O$46,first_Area,'Analysis by Tests - Quant'!A54)</f>
        <v>1</v>
      </c>
      <c r="Q54" s="129">
        <f>COUNTIFS(source,selecaoexame,rightwrong,'Analysis by Tests - Quant'!$O$46,first_Area,'Analysis by Tests - Quant'!$A54,level,Q$46)</f>
        <v>1</v>
      </c>
      <c r="R54" s="129">
        <f>COUNTIFS(source,selecaoexame,rightwrong,'Analysis by Tests - Quant'!$O$46,first_Area,'Analysis by Tests - Quant'!$A54,level,R$46)</f>
        <v>0</v>
      </c>
      <c r="S54" s="129">
        <f>COUNTIFS(source,selecaoexame,rightwrong,'Analysis by Tests - Quant'!$O$46,first_Area,'Analysis by Tests - Quant'!$A54,level,S$46)</f>
        <v>0</v>
      </c>
      <c r="U54" s="114">
        <f>IFERROR(SUMIFS('Quantl log'!$J:$J,source,selecaoexame,first_Area,'Analysis by Tests - Quant'!$A54,rightwrong,'Analysis by Tests - Quant'!$O$46)/O54,"-")</f>
        <v>2.1990740740740742E-3</v>
      </c>
      <c r="V54" s="115"/>
    </row>
    <row r="55" spans="1:22" hidden="1" outlineLevel="1" x14ac:dyDescent="0.2">
      <c r="A55" s="108"/>
      <c r="B55" s="70" t="s">
        <v>41</v>
      </c>
      <c r="C55" s="71"/>
      <c r="D55" s="72"/>
      <c r="F55" s="124">
        <f>COUNTIFS('Quantl log'!$C:$C,'Analysis by Tests - Quant'!$B$1,'Quantl log'!$G:$G,'Analysis by Tests - Quant'!$F$46,'Quantl log'!$W:$W,'Analysis by Tests - Quant'!B55)</f>
        <v>0</v>
      </c>
      <c r="H55" s="124">
        <f>COUNTIFS(source,selecaoexame,rightwrong,'Analysis by Tests - Quant'!$F$46,'Quantl log'!$W:$W,'Analysis by Tests - Quant'!$B55,level,H$46)</f>
        <v>0</v>
      </c>
      <c r="I55" s="124">
        <f>COUNTIFS(source,selecaoexame,rightwrong,'Analysis by Tests - Quant'!$F$46,'Quantl log'!$W:$W,'Analysis by Tests - Quant'!$B55,level,I$46)</f>
        <v>0</v>
      </c>
      <c r="J55" s="124">
        <f>COUNTIFS(source,selecaoexame,rightwrong,'Analysis by Tests - Quant'!$F$46,'Quantl log'!$W:$W,'Analysis by Tests - Quant'!$B55,level,J$46)</f>
        <v>0</v>
      </c>
      <c r="L55" s="80" t="str">
        <f>IFERROR(SUMIFS('Quantl log'!$J:$J,'Quantl log'!$C:$C,$B$1,'Quantl log'!$W:$W,'Analysis by Tests - Quant'!$B55,'Quantl log'!$G:$G,'Analysis by Tests - Quant'!$F$46)/F55,"-")</f>
        <v>-</v>
      </c>
      <c r="M55" s="81"/>
      <c r="N55" s="133"/>
      <c r="O55" s="124">
        <f>COUNTIFS('Quantl log'!$C:$C,'Analysis by Tests - Quant'!$B$1,'Quantl log'!$G:$G,'Analysis by Tests - Quant'!$O$46,'Quantl log'!$W:$W,'Analysis by Tests - Quant'!B55)</f>
        <v>0</v>
      </c>
      <c r="Q55" s="124">
        <f>COUNTIFS(source,selecaoexame,rightwrong,'Analysis by Tests - Quant'!$O$46,'Quantl log'!$W:$W,'Analysis by Tests - Quant'!$B55,level,Q$46)</f>
        <v>0</v>
      </c>
      <c r="R55" s="124">
        <f>COUNTIFS(source,selecaoexame,rightwrong,'Analysis by Tests - Quant'!$O$46,'Quantl log'!$W:$W,'Analysis by Tests - Quant'!$B55,level,R$46)</f>
        <v>0</v>
      </c>
      <c r="S55" s="124">
        <f>COUNTIFS(source,selecaoexame,rightwrong,'Analysis by Tests - Quant'!$O$46,'Quantl log'!$W:$W,'Analysis by Tests - Quant'!$B55,level,S$46)</f>
        <v>0</v>
      </c>
      <c r="U55" s="80" t="str">
        <f>IFERROR(SUMIFS('Quantl log'!$J:$J,'Quantl log'!$C:$C,$B$1,'Quantl log'!$W:$W,'Analysis by Tests - Quant'!$B55,'Quantl log'!$G:$G,'Analysis by Tests - Quant'!$O$46)/O55,"-")</f>
        <v>-</v>
      </c>
      <c r="V55" s="81"/>
    </row>
    <row r="56" spans="1:22" hidden="1" outlineLevel="1" x14ac:dyDescent="0.2">
      <c r="A56" s="108"/>
      <c r="B56" s="73" t="s">
        <v>49</v>
      </c>
      <c r="C56" s="74"/>
      <c r="D56" s="72"/>
      <c r="F56" s="124">
        <f>COUNTIFS('Quantl log'!$C:$C,'Analysis by Tests - Quant'!$B$1,'Quantl log'!$G:$G,'Analysis by Tests - Quant'!$F$46,'Quantl log'!$W:$W,'Analysis by Tests - Quant'!B56)</f>
        <v>1</v>
      </c>
      <c r="H56" s="124">
        <f>COUNTIFS(source,selecaoexame,rightwrong,'Analysis by Tests - Quant'!$F$46,'Quantl log'!$W:$W,'Analysis by Tests - Quant'!$B56,level,H$46)</f>
        <v>1</v>
      </c>
      <c r="I56" s="124">
        <f>COUNTIFS(source,selecaoexame,rightwrong,'Analysis by Tests - Quant'!$F$46,'Quantl log'!$W:$W,'Analysis by Tests - Quant'!$B56,level,I$46)</f>
        <v>0</v>
      </c>
      <c r="J56" s="124">
        <f>COUNTIFS(source,selecaoexame,rightwrong,'Analysis by Tests - Quant'!$F$46,'Quantl log'!$W:$W,'Analysis by Tests - Quant'!$B56,level,J$46)</f>
        <v>0</v>
      </c>
      <c r="L56" s="80">
        <f>IFERROR(SUMIFS('Quantl log'!$J:$J,'Quantl log'!$C:$C,$B$1,'Quantl log'!$W:$W,'Analysis by Tests - Quant'!$B56,'Quantl log'!$G:$G,'Analysis by Tests - Quant'!$F$46)/F56,"-")</f>
        <v>5.9027777777777778E-4</v>
      </c>
      <c r="M56" s="81"/>
      <c r="N56" s="133"/>
      <c r="O56" s="124">
        <f>COUNTIFS('Quantl log'!$C:$C,'Analysis by Tests - Quant'!$B$1,'Quantl log'!$G:$G,'Analysis by Tests - Quant'!$O$46,'Quantl log'!$W:$W,'Analysis by Tests - Quant'!B56)</f>
        <v>0</v>
      </c>
      <c r="Q56" s="124">
        <f>COUNTIFS(source,selecaoexame,rightwrong,'Analysis by Tests - Quant'!$O$46,'Quantl log'!$W:$W,'Analysis by Tests - Quant'!$B56,level,Q$46)</f>
        <v>0</v>
      </c>
      <c r="R56" s="124">
        <f>COUNTIFS(source,selecaoexame,rightwrong,'Analysis by Tests - Quant'!$O$46,'Quantl log'!$W:$W,'Analysis by Tests - Quant'!$B56,level,R$46)</f>
        <v>0</v>
      </c>
      <c r="S56" s="124">
        <f>COUNTIFS(source,selecaoexame,rightwrong,'Analysis by Tests - Quant'!$O$46,'Quantl log'!$W:$W,'Analysis by Tests - Quant'!$B56,level,S$46)</f>
        <v>0</v>
      </c>
      <c r="U56" s="80" t="str">
        <f>IFERROR(SUMIFS('Quantl log'!$J:$J,'Quantl log'!$C:$C,$B$1,'Quantl log'!$W:$W,'Analysis by Tests - Quant'!$B56,'Quantl log'!$G:$G,'Analysis by Tests - Quant'!$O$46)/O56,"-")</f>
        <v>-</v>
      </c>
      <c r="V56" s="81"/>
    </row>
    <row r="57" spans="1:22" hidden="1" outlineLevel="1" x14ac:dyDescent="0.2">
      <c r="A57" s="108"/>
      <c r="B57" s="73" t="s">
        <v>53</v>
      </c>
      <c r="C57" s="74"/>
      <c r="D57" s="72"/>
      <c r="F57" s="124">
        <f>COUNTIFS('Quantl log'!$C:$C,'Analysis by Tests - Quant'!$B$1,'Quantl log'!$G:$G,'Analysis by Tests - Quant'!$F$46,'Quantl log'!$W:$W,'Analysis by Tests - Quant'!B57)</f>
        <v>2</v>
      </c>
      <c r="H57" s="124">
        <f>COUNTIFS(source,selecaoexame,rightwrong,'Analysis by Tests - Quant'!$F$46,'Quantl log'!$W:$W,'Analysis by Tests - Quant'!$B57,level,H$46)</f>
        <v>1</v>
      </c>
      <c r="I57" s="124">
        <f>COUNTIFS(source,selecaoexame,rightwrong,'Analysis by Tests - Quant'!$F$46,'Quantl log'!$W:$W,'Analysis by Tests - Quant'!$B57,level,I$46)</f>
        <v>1</v>
      </c>
      <c r="J57" s="124">
        <f>COUNTIFS(source,selecaoexame,rightwrong,'Analysis by Tests - Quant'!$F$46,'Quantl log'!$W:$W,'Analysis by Tests - Quant'!$B57,level,J$46)</f>
        <v>0</v>
      </c>
      <c r="L57" s="80">
        <f>IFERROR(SUMIFS('Quantl log'!$J:$J,'Quantl log'!$C:$C,$B$1,'Quantl log'!$W:$W,'Analysis by Tests - Quant'!$B57,'Quantl log'!$G:$G,'Analysis by Tests - Quant'!$F$46)/F57,"-")</f>
        <v>9.0277777777777774E-4</v>
      </c>
      <c r="M57" s="81"/>
      <c r="N57" s="133"/>
      <c r="O57" s="124">
        <f>COUNTIFS('Quantl log'!$C:$C,'Analysis by Tests - Quant'!$B$1,'Quantl log'!$G:$G,'Analysis by Tests - Quant'!$O$46,'Quantl log'!$W:$W,'Analysis by Tests - Quant'!B57)</f>
        <v>1</v>
      </c>
      <c r="Q57" s="124">
        <f>COUNTIFS(source,selecaoexame,rightwrong,'Analysis by Tests - Quant'!$O$46,'Quantl log'!$W:$W,'Analysis by Tests - Quant'!$B57,level,Q$46)</f>
        <v>1</v>
      </c>
      <c r="R57" s="124">
        <f>COUNTIFS(source,selecaoexame,rightwrong,'Analysis by Tests - Quant'!$O$46,'Quantl log'!$W:$W,'Analysis by Tests - Quant'!$B57,level,R$46)</f>
        <v>0</v>
      </c>
      <c r="S57" s="124">
        <f>COUNTIFS(source,selecaoexame,rightwrong,'Analysis by Tests - Quant'!$O$46,'Quantl log'!$W:$W,'Analysis by Tests - Quant'!$B57,level,S$46)</f>
        <v>0</v>
      </c>
      <c r="U57" s="80">
        <f>IFERROR(SUMIFS('Quantl log'!$J:$J,'Quantl log'!$C:$C,$B$1,'Quantl log'!$W:$W,'Analysis by Tests - Quant'!$B57,'Quantl log'!$G:$G,'Analysis by Tests - Quant'!$O$46)/O57,"-")</f>
        <v>2.1990740740740742E-3</v>
      </c>
      <c r="V57" s="81"/>
    </row>
    <row r="58" spans="1:22" hidden="1" outlineLevel="1" x14ac:dyDescent="0.2">
      <c r="A58" s="108"/>
      <c r="B58" s="73" t="s">
        <v>58</v>
      </c>
      <c r="C58" s="74"/>
      <c r="D58" s="72"/>
      <c r="F58" s="124">
        <f>COUNTIFS('Quantl log'!$C:$C,'Analysis by Tests - Quant'!$B$1,'Quantl log'!$G:$G,'Analysis by Tests - Quant'!$F$46,'Quantl log'!$W:$W,'Analysis by Tests - Quant'!B58)</f>
        <v>0</v>
      </c>
      <c r="H58" s="124">
        <f>COUNTIFS(source,selecaoexame,rightwrong,'Analysis by Tests - Quant'!$F$46,'Quantl log'!$W:$W,'Analysis by Tests - Quant'!$B58,level,H$46)</f>
        <v>0</v>
      </c>
      <c r="I58" s="124">
        <f>COUNTIFS(source,selecaoexame,rightwrong,'Analysis by Tests - Quant'!$F$46,'Quantl log'!$W:$W,'Analysis by Tests - Quant'!$B58,level,I$46)</f>
        <v>0</v>
      </c>
      <c r="J58" s="124">
        <f>COUNTIFS(source,selecaoexame,rightwrong,'Analysis by Tests - Quant'!$F$46,'Quantl log'!$W:$W,'Analysis by Tests - Quant'!$B58,level,J$46)</f>
        <v>0</v>
      </c>
      <c r="L58" s="80" t="str">
        <f>IFERROR(SUMIFS('Quantl log'!$J:$J,'Quantl log'!$C:$C,$B$1,'Quantl log'!$W:$W,'Analysis by Tests - Quant'!$B58,'Quantl log'!$G:$G,'Analysis by Tests - Quant'!$F$46)/F58,"-")</f>
        <v>-</v>
      </c>
      <c r="M58" s="81"/>
      <c r="N58" s="133"/>
      <c r="O58" s="124">
        <f>COUNTIFS('Quantl log'!$C:$C,'Analysis by Tests - Quant'!$B$1,'Quantl log'!$G:$G,'Analysis by Tests - Quant'!$O$46,'Quantl log'!$W:$W,'Analysis by Tests - Quant'!B58)</f>
        <v>0</v>
      </c>
      <c r="Q58" s="124">
        <f>COUNTIFS(source,selecaoexame,rightwrong,'Analysis by Tests - Quant'!$O$46,'Quantl log'!$W:$W,'Analysis by Tests - Quant'!$B58,level,Q$46)</f>
        <v>0</v>
      </c>
      <c r="R58" s="124">
        <f>COUNTIFS(source,selecaoexame,rightwrong,'Analysis by Tests - Quant'!$O$46,'Quantl log'!$W:$W,'Analysis by Tests - Quant'!$B58,level,R$46)</f>
        <v>0</v>
      </c>
      <c r="S58" s="124">
        <f>COUNTIFS(source,selecaoexame,rightwrong,'Analysis by Tests - Quant'!$O$46,'Quantl log'!$W:$W,'Analysis by Tests - Quant'!$B58,level,S$46)</f>
        <v>0</v>
      </c>
      <c r="U58" s="80" t="str">
        <f>IFERROR(SUMIFS('Quantl log'!$J:$J,'Quantl log'!$C:$C,$B$1,'Quantl log'!$W:$W,'Analysis by Tests - Quant'!$B58,'Quantl log'!$G:$G,'Analysis by Tests - Quant'!$O$46)/O58,"-")</f>
        <v>-</v>
      </c>
      <c r="V58" s="81"/>
    </row>
    <row r="59" spans="1:22" hidden="1" outlineLevel="1" x14ac:dyDescent="0.2">
      <c r="A59" s="108"/>
      <c r="B59" s="70" t="s">
        <v>63</v>
      </c>
      <c r="C59" s="74"/>
      <c r="D59" s="72"/>
      <c r="F59" s="124">
        <f>COUNTIFS('Quantl log'!$C:$C,'Analysis by Tests - Quant'!$B$1,'Quantl log'!$G:$G,'Analysis by Tests - Quant'!$F$46,'Quantl log'!$W:$W,'Analysis by Tests - Quant'!B59)</f>
        <v>1</v>
      </c>
      <c r="H59" s="124">
        <f>COUNTIFS(source,selecaoexame,rightwrong,'Analysis by Tests - Quant'!$F$46,'Quantl log'!$W:$W,'Analysis by Tests - Quant'!$B59,level,H$46)</f>
        <v>1</v>
      </c>
      <c r="I59" s="124">
        <f>COUNTIFS(source,selecaoexame,rightwrong,'Analysis by Tests - Quant'!$F$46,'Quantl log'!$W:$W,'Analysis by Tests - Quant'!$B59,level,I$46)</f>
        <v>0</v>
      </c>
      <c r="J59" s="124">
        <f>COUNTIFS(source,selecaoexame,rightwrong,'Analysis by Tests - Quant'!$F$46,'Quantl log'!$W:$W,'Analysis by Tests - Quant'!$B59,level,J$46)</f>
        <v>0</v>
      </c>
      <c r="L59" s="80">
        <f>IFERROR(SUMIFS('Quantl log'!$J:$J,'Quantl log'!$C:$C,$B$1,'Quantl log'!$W:$W,'Analysis by Tests - Quant'!$B59,'Quantl log'!$G:$G,'Analysis by Tests - Quant'!$F$46)/F59,"-")</f>
        <v>3.0787037037037037E-3</v>
      </c>
      <c r="M59" s="81"/>
      <c r="N59" s="133"/>
      <c r="O59" s="124">
        <f>COUNTIFS('Quantl log'!$C:$C,'Analysis by Tests - Quant'!$B$1,'Quantl log'!$G:$G,'Analysis by Tests - Quant'!$O$46,'Quantl log'!$W:$W,'Analysis by Tests - Quant'!B59)</f>
        <v>0</v>
      </c>
      <c r="Q59" s="124">
        <f>COUNTIFS(source,selecaoexame,rightwrong,'Analysis by Tests - Quant'!$O$46,'Quantl log'!$W:$W,'Analysis by Tests - Quant'!$B59,level,Q$46)</f>
        <v>0</v>
      </c>
      <c r="R59" s="124">
        <f>COUNTIFS(source,selecaoexame,rightwrong,'Analysis by Tests - Quant'!$O$46,'Quantl log'!$W:$W,'Analysis by Tests - Quant'!$B59,level,R$46)</f>
        <v>0</v>
      </c>
      <c r="S59" s="124">
        <f>COUNTIFS(source,selecaoexame,rightwrong,'Analysis by Tests - Quant'!$O$46,'Quantl log'!$W:$W,'Analysis by Tests - Quant'!$B59,level,S$46)</f>
        <v>0</v>
      </c>
      <c r="U59" s="80" t="str">
        <f>IFERROR(SUMIFS('Quantl log'!$J:$J,'Quantl log'!$C:$C,$B$1,'Quantl log'!$W:$W,'Analysis by Tests - Quant'!$B59,'Quantl log'!$G:$G,'Analysis by Tests - Quant'!$O$46)/O59,"-")</f>
        <v>-</v>
      </c>
      <c r="V59" s="81"/>
    </row>
    <row r="60" spans="1:22" hidden="1" outlineLevel="1" x14ac:dyDescent="0.2">
      <c r="A60" s="108"/>
      <c r="B60" s="75" t="s">
        <v>67</v>
      </c>
      <c r="C60" s="76"/>
      <c r="D60" s="77"/>
      <c r="F60" s="125">
        <f>COUNTIFS('Quantl log'!$C:$C,'Analysis by Tests - Quant'!$B$1,'Quantl log'!$G:$G,'Analysis by Tests - Quant'!$F$46,'Quantl log'!$W:$W,'Analysis by Tests - Quant'!B60)</f>
        <v>0</v>
      </c>
      <c r="H60" s="125">
        <f>COUNTIFS(source,selecaoexame,rightwrong,'Analysis by Tests - Quant'!$F$46,'Quantl log'!$W:$W,'Analysis by Tests - Quant'!$B60,level,H$46)</f>
        <v>0</v>
      </c>
      <c r="I60" s="125">
        <f>COUNTIFS(source,selecaoexame,rightwrong,'Analysis by Tests - Quant'!$F$46,'Quantl log'!$W:$W,'Analysis by Tests - Quant'!$B60,level,I$46)</f>
        <v>0</v>
      </c>
      <c r="J60" s="125">
        <f>COUNTIFS(source,selecaoexame,rightwrong,'Analysis by Tests - Quant'!$F$46,'Quantl log'!$W:$W,'Analysis by Tests - Quant'!$B60,level,J$46)</f>
        <v>0</v>
      </c>
      <c r="L60" s="82" t="str">
        <f>IFERROR(SUMIFS('Quantl log'!$J:$J,'Quantl log'!$C:$C,$B$1,'Quantl log'!$W:$W,'Analysis by Tests - Quant'!$B60,'Quantl log'!$G:$G,'Analysis by Tests - Quant'!$F$46)/F60,"-")</f>
        <v>-</v>
      </c>
      <c r="M60" s="83"/>
      <c r="N60" s="133"/>
      <c r="O60" s="125">
        <f>COUNTIFS('Quantl log'!$C:$C,'Analysis by Tests - Quant'!$B$1,'Quantl log'!$G:$G,'Analysis by Tests - Quant'!$O$46,'Quantl log'!$W:$W,'Analysis by Tests - Quant'!B60)</f>
        <v>0</v>
      </c>
      <c r="Q60" s="125">
        <f>COUNTIFS(source,selecaoexame,rightwrong,'Analysis by Tests - Quant'!$O$46,'Quantl log'!$W:$W,'Analysis by Tests - Quant'!$B60,level,Q$46)</f>
        <v>0</v>
      </c>
      <c r="R60" s="125">
        <f>COUNTIFS(source,selecaoexame,rightwrong,'Analysis by Tests - Quant'!$O$46,'Quantl log'!$W:$W,'Analysis by Tests - Quant'!$B60,level,R$46)</f>
        <v>0</v>
      </c>
      <c r="S60" s="125">
        <f>COUNTIFS(source,selecaoexame,rightwrong,'Analysis by Tests - Quant'!$O$46,'Quantl log'!$W:$W,'Analysis by Tests - Quant'!$B60,level,S$46)</f>
        <v>0</v>
      </c>
      <c r="U60" s="82" t="str">
        <f>IFERROR(SUMIFS('Quantl log'!$J:$J,'Quantl log'!$C:$C,$B$1,'Quantl log'!$W:$W,'Analysis by Tests - Quant'!$B60,'Quantl log'!$G:$G,'Analysis by Tests - Quant'!$O$46)/O60,"-")</f>
        <v>-</v>
      </c>
      <c r="V60" s="83"/>
    </row>
    <row r="61" spans="1:22" collapsed="1" x14ac:dyDescent="0.2">
      <c r="A61" s="108"/>
      <c r="B61" s="27"/>
      <c r="N61" s="133"/>
    </row>
    <row r="62" spans="1:22" x14ac:dyDescent="0.2">
      <c r="A62" s="109" t="s">
        <v>75</v>
      </c>
      <c r="B62" s="110" t="s">
        <v>194</v>
      </c>
      <c r="C62" s="111"/>
      <c r="D62" s="112"/>
      <c r="F62" s="128">
        <f>COUNTIFS(source,selecaoexame,rightwrong,'Analysis by Tests - Quant'!$F$46,first_Area,'Analysis by Tests - Quant'!A62)</f>
        <v>7</v>
      </c>
      <c r="H62" s="129">
        <f>COUNTIFS(source,selecaoexame,rightwrong,'Analysis by Tests - Quant'!$F$46,first_Area,'Analysis by Tests - Quant'!$A62,level,H$46)</f>
        <v>4</v>
      </c>
      <c r="I62" s="129">
        <f>COUNTIFS(source,selecaoexame,rightwrong,'Analysis by Tests - Quant'!$F$46,first_Area,'Analysis by Tests - Quant'!$A62,level,I$46)</f>
        <v>2</v>
      </c>
      <c r="J62" s="129">
        <f>COUNTIFS(source,selecaoexame,rightwrong,'Analysis by Tests - Quant'!$F$46,first_Area,'Analysis by Tests - Quant'!$A62,level,J$46)</f>
        <v>1</v>
      </c>
      <c r="L62" s="118">
        <f>IFERROR(SUMIFS('Quantl log'!$J:$J,source,selecaoexame,first_Area,'Analysis by Tests - Quant'!$A62,rightwrong,'Analysis by Tests - Quant'!$F$46)/F62,"-")</f>
        <v>1.6600529100529102E-3</v>
      </c>
      <c r="M62" s="119"/>
      <c r="N62" s="133"/>
      <c r="O62" s="132">
        <f>COUNTIFS(source,selecaoexame,rightwrong,'Analysis by Tests - Quant'!$O$46,first_Area,'Analysis by Tests - Quant'!A62)</f>
        <v>7</v>
      </c>
      <c r="Q62" s="129">
        <f>COUNTIFS(source,selecaoexame,rightwrong,'Analysis by Tests - Quant'!$O$46,first_Area,'Analysis by Tests - Quant'!$A62,level,Q$46)</f>
        <v>3</v>
      </c>
      <c r="R62" s="129">
        <f>COUNTIFS(source,selecaoexame,rightwrong,'Analysis by Tests - Quant'!$O$46,first_Area,'Analysis by Tests - Quant'!$A62,level,R$46)</f>
        <v>3</v>
      </c>
      <c r="S62" s="129">
        <f>COUNTIFS(source,selecaoexame,rightwrong,'Analysis by Tests - Quant'!$O$46,first_Area,'Analysis by Tests - Quant'!$A62,level,S$46)</f>
        <v>1</v>
      </c>
      <c r="U62" s="114">
        <f>IFERROR(SUMIFS('Quantl log'!$J:$J,source,selecaoexame,first_Area,'Analysis by Tests - Quant'!$A62,rightwrong,'Analysis by Tests - Quant'!$O$46)/O62,"-")</f>
        <v>1.4649470899470898E-3</v>
      </c>
      <c r="V62" s="115"/>
    </row>
    <row r="63" spans="1:22" hidden="1" outlineLevel="1" x14ac:dyDescent="0.2">
      <c r="A63" s="107"/>
      <c r="B63" s="70" t="s">
        <v>76</v>
      </c>
      <c r="C63" s="71"/>
      <c r="D63" s="72"/>
      <c r="F63" s="124">
        <f>COUNTIFS('Quantl log'!$C:$C,'Analysis by Tests - Quant'!$B$1,'Quantl log'!$G:$G,'Analysis by Tests - Quant'!$F$46,'Quantl log'!$W:$W,'Analysis by Tests - Quant'!B63)</f>
        <v>1</v>
      </c>
      <c r="H63" s="124">
        <f>COUNTIFS(source,selecaoexame,rightwrong,'Analysis by Tests - Quant'!$F$46,'Quantl log'!$W:$W,'Analysis by Tests - Quant'!$B63,level,H$46)</f>
        <v>0</v>
      </c>
      <c r="I63" s="124">
        <f>COUNTIFS(source,selecaoexame,rightwrong,'Analysis by Tests - Quant'!$F$46,'Quantl log'!$W:$W,'Analysis by Tests - Quant'!$B63,level,I$46)</f>
        <v>1</v>
      </c>
      <c r="J63" s="124">
        <f>COUNTIFS(source,selecaoexame,rightwrong,'Analysis by Tests - Quant'!$F$46,'Quantl log'!$W:$W,'Analysis by Tests - Quant'!$B63,level,J$46)</f>
        <v>0</v>
      </c>
      <c r="L63" s="80">
        <f>IFERROR(SUMIFS('Quantl log'!$J:$J,'Quantl log'!$C:$C,$B$1,'Quantl log'!$W:$W,'Analysis by Tests - Quant'!$B63,'Quantl log'!$G:$G,'Analysis by Tests - Quant'!$F$46)/F63,"-")</f>
        <v>1.8981481481481482E-3</v>
      </c>
      <c r="M63" s="81"/>
      <c r="N63" s="133"/>
      <c r="O63" s="124">
        <f>COUNTIFS('Quantl log'!$C:$C,'Analysis by Tests - Quant'!$B$1,'Quantl log'!$G:$G,'Analysis by Tests - Quant'!$O$46,'Quantl log'!$W:$W,'Analysis by Tests - Quant'!B63)</f>
        <v>2</v>
      </c>
      <c r="Q63" s="124">
        <f>COUNTIFS(source,selecaoexame,rightwrong,'Analysis by Tests - Quant'!$O$46,'Quantl log'!$W:$W,'Analysis by Tests - Quant'!$B63,level,Q$46)</f>
        <v>1</v>
      </c>
      <c r="R63" s="124">
        <f>COUNTIFS(source,selecaoexame,rightwrong,'Analysis by Tests - Quant'!$O$46,'Quantl log'!$W:$W,'Analysis by Tests - Quant'!$B63,level,R$46)</f>
        <v>1</v>
      </c>
      <c r="S63" s="124">
        <f>COUNTIFS(source,selecaoexame,rightwrong,'Analysis by Tests - Quant'!$O$46,'Quantl log'!$W:$W,'Analysis by Tests - Quant'!$B63,level,S$46)</f>
        <v>0</v>
      </c>
      <c r="U63" s="80">
        <f>IFERROR(SUMIFS('Quantl log'!$J:$J,'Quantl log'!$C:$C,$B$1,'Quantl log'!$W:$W,'Analysis by Tests - Quant'!$B63,'Quantl log'!$G:$G,'Analysis by Tests - Quant'!$O$46)/O63,"-")</f>
        <v>1.6493055555555556E-3</v>
      </c>
      <c r="V63" s="81"/>
    </row>
    <row r="64" spans="1:22" hidden="1" outlineLevel="1" x14ac:dyDescent="0.2">
      <c r="A64" s="107"/>
      <c r="B64" s="73" t="s">
        <v>83</v>
      </c>
      <c r="C64" s="74"/>
      <c r="D64" s="72"/>
      <c r="F64" s="124">
        <f>COUNTIFS('Quantl log'!$C:$C,'Analysis by Tests - Quant'!$B$1,'Quantl log'!$G:$G,'Analysis by Tests - Quant'!$F$46,'Quantl log'!$W:$W,'Analysis by Tests - Quant'!B64)</f>
        <v>1</v>
      </c>
      <c r="H64" s="124">
        <f>COUNTIFS(source,selecaoexame,rightwrong,'Analysis by Tests - Quant'!$F$46,'Quantl log'!$W:$W,'Analysis by Tests - Quant'!$B64,level,H$46)</f>
        <v>1</v>
      </c>
      <c r="I64" s="124">
        <f>COUNTIFS(source,selecaoexame,rightwrong,'Analysis by Tests - Quant'!$F$46,'Quantl log'!$W:$W,'Analysis by Tests - Quant'!$B64,level,I$46)</f>
        <v>0</v>
      </c>
      <c r="J64" s="124">
        <f>COUNTIFS(source,selecaoexame,rightwrong,'Analysis by Tests - Quant'!$F$46,'Quantl log'!$W:$W,'Analysis by Tests - Quant'!$B64,level,J$46)</f>
        <v>0</v>
      </c>
      <c r="L64" s="80">
        <f>IFERROR(SUMIFS('Quantl log'!$J:$J,'Quantl log'!$C:$C,$B$1,'Quantl log'!$W:$W,'Analysis by Tests - Quant'!$B64,'Quantl log'!$G:$G,'Analysis by Tests - Quant'!$F$46)/F64,"-")</f>
        <v>2.8009259259259259E-3</v>
      </c>
      <c r="M64" s="81"/>
      <c r="N64" s="133"/>
      <c r="O64" s="124">
        <f>COUNTIFS('Quantl log'!$C:$C,'Analysis by Tests - Quant'!$B$1,'Quantl log'!$G:$G,'Analysis by Tests - Quant'!$O$46,'Quantl log'!$W:$W,'Analysis by Tests - Quant'!B64)</f>
        <v>0</v>
      </c>
      <c r="Q64" s="124">
        <f>COUNTIFS(source,selecaoexame,rightwrong,'Analysis by Tests - Quant'!$O$46,'Quantl log'!$W:$W,'Analysis by Tests - Quant'!$B64,level,Q$46)</f>
        <v>0</v>
      </c>
      <c r="R64" s="124">
        <f>COUNTIFS(source,selecaoexame,rightwrong,'Analysis by Tests - Quant'!$O$46,'Quantl log'!$W:$W,'Analysis by Tests - Quant'!$B64,level,R$46)</f>
        <v>0</v>
      </c>
      <c r="S64" s="124">
        <f>COUNTIFS(source,selecaoexame,rightwrong,'Analysis by Tests - Quant'!$O$46,'Quantl log'!$W:$W,'Analysis by Tests - Quant'!$B64,level,S$46)</f>
        <v>0</v>
      </c>
      <c r="U64" s="80" t="str">
        <f>IFERROR(SUMIFS('Quantl log'!$J:$J,'Quantl log'!$C:$C,$B$1,'Quantl log'!$W:$W,'Analysis by Tests - Quant'!$B64,'Quantl log'!$G:$G,'Analysis by Tests - Quant'!$O$46)/O64,"-")</f>
        <v>-</v>
      </c>
      <c r="V64" s="81"/>
    </row>
    <row r="65" spans="1:22" hidden="1" outlineLevel="1" x14ac:dyDescent="0.2">
      <c r="A65" s="107"/>
      <c r="B65" s="73" t="s">
        <v>91</v>
      </c>
      <c r="C65" s="74"/>
      <c r="D65" s="72"/>
      <c r="F65" s="124">
        <f>COUNTIFS('Quantl log'!$C:$C,'Analysis by Tests - Quant'!$B$1,'Quantl log'!$G:$G,'Analysis by Tests - Quant'!$F$46,'Quantl log'!$W:$W,'Analysis by Tests - Quant'!B65)</f>
        <v>3</v>
      </c>
      <c r="H65" s="124">
        <f>COUNTIFS(source,selecaoexame,rightwrong,'Analysis by Tests - Quant'!$F$46,'Quantl log'!$W:$W,'Analysis by Tests - Quant'!$B65,level,H$46)</f>
        <v>2</v>
      </c>
      <c r="I65" s="124">
        <f>COUNTIFS(source,selecaoexame,rightwrong,'Analysis by Tests - Quant'!$F$46,'Quantl log'!$W:$W,'Analysis by Tests - Quant'!$B65,level,I$46)</f>
        <v>1</v>
      </c>
      <c r="J65" s="124">
        <f>COUNTIFS(source,selecaoexame,rightwrong,'Analysis by Tests - Quant'!$F$46,'Quantl log'!$W:$W,'Analysis by Tests - Quant'!$B65,level,J$46)</f>
        <v>0</v>
      </c>
      <c r="L65" s="80">
        <f>IFERROR(SUMIFS('Quantl log'!$J:$J,'Quantl log'!$C:$C,$B$1,'Quantl log'!$W:$W,'Analysis by Tests - Quant'!$B65,'Quantl log'!$G:$G,'Analysis by Tests - Quant'!$F$46)/F65,"-")</f>
        <v>1.2577160493827159E-3</v>
      </c>
      <c r="M65" s="81"/>
      <c r="N65" s="133"/>
      <c r="O65" s="124">
        <f>COUNTIFS('Quantl log'!$C:$C,'Analysis by Tests - Quant'!$B$1,'Quantl log'!$G:$G,'Analysis by Tests - Quant'!$O$46,'Quantl log'!$W:$W,'Analysis by Tests - Quant'!B65)</f>
        <v>0</v>
      </c>
      <c r="Q65" s="124">
        <f>COUNTIFS(source,selecaoexame,rightwrong,'Analysis by Tests - Quant'!$O$46,'Quantl log'!$W:$W,'Analysis by Tests - Quant'!$B65,level,Q$46)</f>
        <v>0</v>
      </c>
      <c r="R65" s="124">
        <f>COUNTIFS(source,selecaoexame,rightwrong,'Analysis by Tests - Quant'!$O$46,'Quantl log'!$W:$W,'Analysis by Tests - Quant'!$B65,level,R$46)</f>
        <v>0</v>
      </c>
      <c r="S65" s="124">
        <f>COUNTIFS(source,selecaoexame,rightwrong,'Analysis by Tests - Quant'!$O$46,'Quantl log'!$W:$W,'Analysis by Tests - Quant'!$B65,level,S$46)</f>
        <v>0</v>
      </c>
      <c r="U65" s="80" t="str">
        <f>IFERROR(SUMIFS('Quantl log'!$J:$J,'Quantl log'!$C:$C,$B$1,'Quantl log'!$W:$W,'Analysis by Tests - Quant'!$B65,'Quantl log'!$G:$G,'Analysis by Tests - Quant'!$O$46)/O65,"-")</f>
        <v>-</v>
      </c>
      <c r="V65" s="81"/>
    </row>
    <row r="66" spans="1:22" hidden="1" outlineLevel="1" x14ac:dyDescent="0.2">
      <c r="A66" s="107"/>
      <c r="B66" s="73" t="s">
        <v>97</v>
      </c>
      <c r="C66" s="74"/>
      <c r="D66" s="72"/>
      <c r="F66" s="124">
        <f>COUNTIFS('Quantl log'!$C:$C,'Analysis by Tests - Quant'!$B$1,'Quantl log'!$G:$G,'Analysis by Tests - Quant'!$F$46,'Quantl log'!$W:$W,'Analysis by Tests - Quant'!B66)</f>
        <v>1</v>
      </c>
      <c r="H66" s="124">
        <f>COUNTIFS(source,selecaoexame,rightwrong,'Analysis by Tests - Quant'!$F$46,'Quantl log'!$W:$W,'Analysis by Tests - Quant'!$B66,level,H$46)</f>
        <v>1</v>
      </c>
      <c r="I66" s="124">
        <f>COUNTIFS(source,selecaoexame,rightwrong,'Analysis by Tests - Quant'!$F$46,'Quantl log'!$W:$W,'Analysis by Tests - Quant'!$B66,level,I$46)</f>
        <v>0</v>
      </c>
      <c r="J66" s="124">
        <f>COUNTIFS(source,selecaoexame,rightwrong,'Analysis by Tests - Quant'!$F$46,'Quantl log'!$W:$W,'Analysis by Tests - Quant'!$B66,level,J$46)</f>
        <v>0</v>
      </c>
      <c r="L66" s="80">
        <f>IFERROR(SUMIFS('Quantl log'!$J:$J,'Quantl log'!$C:$C,$B$1,'Quantl log'!$W:$W,'Analysis by Tests - Quant'!$B66,'Quantl log'!$G:$G,'Analysis by Tests - Quant'!$F$46)/F66,"-")</f>
        <v>1.6203703703703703E-3</v>
      </c>
      <c r="M66" s="81"/>
      <c r="N66" s="133"/>
      <c r="O66" s="124">
        <f>COUNTIFS('Quantl log'!$C:$C,'Analysis by Tests - Quant'!$B$1,'Quantl log'!$G:$G,'Analysis by Tests - Quant'!$O$46,'Quantl log'!$W:$W,'Analysis by Tests - Quant'!B66)</f>
        <v>0</v>
      </c>
      <c r="Q66" s="124">
        <f>COUNTIFS(source,selecaoexame,rightwrong,'Analysis by Tests - Quant'!$O$46,'Quantl log'!$W:$W,'Analysis by Tests - Quant'!$B66,level,Q$46)</f>
        <v>0</v>
      </c>
      <c r="R66" s="124">
        <f>COUNTIFS(source,selecaoexame,rightwrong,'Analysis by Tests - Quant'!$O$46,'Quantl log'!$W:$W,'Analysis by Tests - Quant'!$B66,level,R$46)</f>
        <v>0</v>
      </c>
      <c r="S66" s="124">
        <f>COUNTIFS(source,selecaoexame,rightwrong,'Analysis by Tests - Quant'!$O$46,'Quantl log'!$W:$W,'Analysis by Tests - Quant'!$B66,level,S$46)</f>
        <v>0</v>
      </c>
      <c r="U66" s="80" t="str">
        <f>IFERROR(SUMIFS('Quantl log'!$J:$J,'Quantl log'!$C:$C,$B$1,'Quantl log'!$W:$W,'Analysis by Tests - Quant'!$B66,'Quantl log'!$G:$G,'Analysis by Tests - Quant'!$O$46)/O66,"-")</f>
        <v>-</v>
      </c>
      <c r="V66" s="81"/>
    </row>
    <row r="67" spans="1:22" hidden="1" outlineLevel="1" x14ac:dyDescent="0.2">
      <c r="A67" s="107"/>
      <c r="B67" s="70" t="s">
        <v>103</v>
      </c>
      <c r="C67" s="74"/>
      <c r="D67" s="72"/>
      <c r="F67" s="124">
        <f>COUNTIFS('Quantl log'!$C:$C,'Analysis by Tests - Quant'!$B$1,'Quantl log'!$G:$G,'Analysis by Tests - Quant'!$F$46,'Quantl log'!$W:$W,'Analysis by Tests - Quant'!B67)</f>
        <v>0</v>
      </c>
      <c r="H67" s="124">
        <f>COUNTIFS(source,selecaoexame,rightwrong,'Analysis by Tests - Quant'!$F$46,'Quantl log'!$W:$W,'Analysis by Tests - Quant'!$B67,level,H$46)</f>
        <v>0</v>
      </c>
      <c r="I67" s="124">
        <f>COUNTIFS(source,selecaoexame,rightwrong,'Analysis by Tests - Quant'!$F$46,'Quantl log'!$W:$W,'Analysis by Tests - Quant'!$B67,level,I$46)</f>
        <v>0</v>
      </c>
      <c r="J67" s="124">
        <f>COUNTIFS(source,selecaoexame,rightwrong,'Analysis by Tests - Quant'!$F$46,'Quantl log'!$W:$W,'Analysis by Tests - Quant'!$B67,level,J$46)</f>
        <v>0</v>
      </c>
      <c r="L67" s="80" t="str">
        <f>IFERROR(SUMIFS('Quantl log'!$J:$J,'Quantl log'!$C:$C,$B$1,'Quantl log'!$W:$W,'Analysis by Tests - Quant'!$B67,'Quantl log'!$G:$G,'Analysis by Tests - Quant'!$F$46)/F67,"-")</f>
        <v>-</v>
      </c>
      <c r="M67" s="81"/>
      <c r="N67" s="133"/>
      <c r="O67" s="124">
        <f>COUNTIFS('Quantl log'!$C:$C,'Analysis by Tests - Quant'!$B$1,'Quantl log'!$G:$G,'Analysis by Tests - Quant'!$O$46,'Quantl log'!$W:$W,'Analysis by Tests - Quant'!B67)</f>
        <v>2</v>
      </c>
      <c r="Q67" s="124">
        <f>COUNTIFS(source,selecaoexame,rightwrong,'Analysis by Tests - Quant'!$O$46,'Quantl log'!$W:$W,'Analysis by Tests - Quant'!$B67,level,Q$46)</f>
        <v>1</v>
      </c>
      <c r="R67" s="124">
        <f>COUNTIFS(source,selecaoexame,rightwrong,'Analysis by Tests - Quant'!$O$46,'Quantl log'!$W:$W,'Analysis by Tests - Quant'!$B67,level,R$46)</f>
        <v>1</v>
      </c>
      <c r="S67" s="124">
        <f>COUNTIFS(source,selecaoexame,rightwrong,'Analysis by Tests - Quant'!$O$46,'Quantl log'!$W:$W,'Analysis by Tests - Quant'!$B67,level,S$46)</f>
        <v>0</v>
      </c>
      <c r="U67" s="80">
        <f>IFERROR(SUMIFS('Quantl log'!$J:$J,'Quantl log'!$C:$C,$B$1,'Quantl log'!$W:$W,'Analysis by Tests - Quant'!$B67,'Quantl log'!$G:$G,'Analysis by Tests - Quant'!$O$46)/O67,"-")</f>
        <v>1.1226851851851851E-3</v>
      </c>
      <c r="V67" s="81"/>
    </row>
    <row r="68" spans="1:22" hidden="1" outlineLevel="1" x14ac:dyDescent="0.2">
      <c r="A68" s="107"/>
      <c r="B68" s="75" t="s">
        <v>109</v>
      </c>
      <c r="C68" s="76"/>
      <c r="D68" s="77"/>
      <c r="F68" s="125">
        <f>COUNTIFS('Quantl log'!$C:$C,'Analysis by Tests - Quant'!$B$1,'Quantl log'!$G:$G,'Analysis by Tests - Quant'!$F$46,'Quantl log'!$W:$W,'Analysis by Tests - Quant'!B68)</f>
        <v>1</v>
      </c>
      <c r="H68" s="125">
        <f>COUNTIFS(source,selecaoexame,rightwrong,'Analysis by Tests - Quant'!$F$46,'Quantl log'!$W:$W,'Analysis by Tests - Quant'!$B68,level,H$46)</f>
        <v>0</v>
      </c>
      <c r="I68" s="125">
        <f>COUNTIFS(source,selecaoexame,rightwrong,'Analysis by Tests - Quant'!$F$46,'Quantl log'!$W:$W,'Analysis by Tests - Quant'!$B68,level,I$46)</f>
        <v>0</v>
      </c>
      <c r="J68" s="125">
        <f>COUNTIFS(source,selecaoexame,rightwrong,'Analysis by Tests - Quant'!$F$46,'Quantl log'!$W:$W,'Analysis by Tests - Quant'!$B68,level,J$46)</f>
        <v>1</v>
      </c>
      <c r="L68" s="82">
        <f>IFERROR(SUMIFS('Quantl log'!$J:$J,'Quantl log'!$C:$C,$B$1,'Quantl log'!$W:$W,'Analysis by Tests - Quant'!$B68,'Quantl log'!$G:$G,'Analysis by Tests - Quant'!$F$46)/F68,"-")</f>
        <v>1.5277777777777779E-3</v>
      </c>
      <c r="M68" s="83"/>
      <c r="N68" s="133"/>
      <c r="O68" s="125">
        <f>COUNTIFS('Quantl log'!$C:$C,'Analysis by Tests - Quant'!$B$1,'Quantl log'!$G:$G,'Analysis by Tests - Quant'!$O$46,'Quantl log'!$W:$W,'Analysis by Tests - Quant'!B68)</f>
        <v>3</v>
      </c>
      <c r="Q68" s="125">
        <f>COUNTIFS(source,selecaoexame,rightwrong,'Analysis by Tests - Quant'!$O$46,'Quantl log'!$W:$W,'Analysis by Tests - Quant'!$B68,level,Q$46)</f>
        <v>1</v>
      </c>
      <c r="R68" s="125">
        <f>COUNTIFS(source,selecaoexame,rightwrong,'Analysis by Tests - Quant'!$O$46,'Quantl log'!$W:$W,'Analysis by Tests - Quant'!$B68,level,R$46)</f>
        <v>1</v>
      </c>
      <c r="S68" s="125">
        <f>COUNTIFS(source,selecaoexame,rightwrong,'Analysis by Tests - Quant'!$O$46,'Quantl log'!$W:$W,'Analysis by Tests - Quant'!$B68,level,S$46)</f>
        <v>1</v>
      </c>
      <c r="U68" s="82">
        <f>IFERROR(SUMIFS('Quantl log'!$J:$J,'Quantl log'!$C:$C,$B$1,'Quantl log'!$W:$W,'Analysis by Tests - Quant'!$B68,'Quantl log'!$G:$G,'Analysis by Tests - Quant'!$O$46)/O68,"-")</f>
        <v>1.5702160493827159E-3</v>
      </c>
      <c r="V68" s="83"/>
    </row>
    <row r="69" spans="1:22" collapsed="1" x14ac:dyDescent="0.2">
      <c r="A69" s="107"/>
      <c r="B69" s="27"/>
      <c r="N69" s="133"/>
    </row>
    <row r="70" spans="1:22" x14ac:dyDescent="0.2">
      <c r="A70" s="109" t="s">
        <v>115</v>
      </c>
      <c r="B70" s="110" t="s">
        <v>115</v>
      </c>
      <c r="C70" s="111"/>
      <c r="D70" s="112"/>
      <c r="F70" s="129">
        <f>COUNTIFS(source,selecaoexame,rightwrong,'Analysis by Tests - Quant'!$F$46,first_Area,'Analysis by Tests - Quant'!A70)</f>
        <v>4</v>
      </c>
      <c r="H70" s="129">
        <f>COUNTIFS(source,selecaoexame,rightwrong,'Analysis by Tests - Quant'!$F$46,first_Area,'Analysis by Tests - Quant'!$A70,level,H$46)</f>
        <v>2</v>
      </c>
      <c r="I70" s="129">
        <f>COUNTIFS(source,selecaoexame,rightwrong,'Analysis by Tests - Quant'!$F$46,first_Area,'Analysis by Tests - Quant'!$A70,level,I$46)</f>
        <v>2</v>
      </c>
      <c r="J70" s="129">
        <f>COUNTIFS(source,selecaoexame,rightwrong,'Analysis by Tests - Quant'!$F$46,first_Area,'Analysis by Tests - Quant'!$A70,level,J$46)</f>
        <v>0</v>
      </c>
      <c r="L70" s="114">
        <f>IFERROR(SUMIFS('Quantl log'!$J:$J,source,selecaoexame,first_Area,'Analysis by Tests - Quant'!$A70,rightwrong,'Analysis by Tests - Quant'!$F$46)/F70,"-")</f>
        <v>9.722222222222223E-4</v>
      </c>
      <c r="M70" s="115"/>
      <c r="N70" s="133"/>
      <c r="O70" s="132">
        <f>COUNTIFS(source,selecaoexame,rightwrong,'Analysis by Tests - Quant'!$O$46,first_Area,'Analysis by Tests - Quant'!A70)</f>
        <v>2</v>
      </c>
      <c r="Q70" s="128">
        <f>COUNTIFS(source,selecaoexame,rightwrong,'Analysis by Tests - Quant'!$O$46,first_Area,'Analysis by Tests - Quant'!$A70,level,Q$46)</f>
        <v>1</v>
      </c>
      <c r="R70" s="128">
        <f>COUNTIFS(source,selecaoexame,rightwrong,'Analysis by Tests - Quant'!$O$46,first_Area,'Analysis by Tests - Quant'!$A70,level,R$46)</f>
        <v>1</v>
      </c>
      <c r="S70" s="128">
        <f>COUNTIFS(source,selecaoexame,rightwrong,'Analysis by Tests - Quant'!$O$46,first_Area,'Analysis by Tests - Quant'!$A70,level,S$46)</f>
        <v>0</v>
      </c>
      <c r="U70" s="118">
        <f>IFERROR(SUMIFS('Quantl log'!$J:$J,source,selecaoexame,first_Area,'Analysis by Tests - Quant'!$A70,rightwrong,'Analysis by Tests - Quant'!$O$46)/O70,"-")</f>
        <v>2.673611111111111E-3</v>
      </c>
      <c r="V70" s="119"/>
    </row>
    <row r="71" spans="1:22" hidden="1" outlineLevel="1" x14ac:dyDescent="0.2">
      <c r="A71" s="107"/>
      <c r="B71" s="70" t="s">
        <v>116</v>
      </c>
      <c r="C71" s="71"/>
      <c r="D71" s="72"/>
      <c r="F71" s="124">
        <f>COUNTIFS('Quantl log'!$C:$C,'Analysis by Tests - Quant'!$B$1,'Quantl log'!$G:$G,'Analysis by Tests - Quant'!$F$46,'Quantl log'!$W:$W,'Analysis by Tests - Quant'!B71)</f>
        <v>0</v>
      </c>
      <c r="H71" s="124">
        <f>COUNTIFS(source,selecaoexame,rightwrong,'Analysis by Tests - Quant'!$F$46,'Quantl log'!$W:$W,'Analysis by Tests - Quant'!$B71,level,H$46)</f>
        <v>0</v>
      </c>
      <c r="I71" s="124">
        <f>COUNTIFS(source,selecaoexame,rightwrong,'Analysis by Tests - Quant'!$F$46,'Quantl log'!$W:$W,'Analysis by Tests - Quant'!$B71,level,I$46)</f>
        <v>0</v>
      </c>
      <c r="J71" s="124">
        <f>COUNTIFS(source,selecaoexame,rightwrong,'Analysis by Tests - Quant'!$F$46,'Quantl log'!$W:$W,'Analysis by Tests - Quant'!$B71,level,J$46)</f>
        <v>0</v>
      </c>
      <c r="L71" s="80" t="str">
        <f>IFERROR(SUMIFS('Quantl log'!$J:$J,'Quantl log'!$C:$C,$B$1,'Quantl log'!$W:$W,'Analysis by Tests - Quant'!$B71,'Quantl log'!$G:$G,'Analysis by Tests - Quant'!$F$46)/F71,"-")</f>
        <v>-</v>
      </c>
      <c r="M71" s="81"/>
      <c r="N71" s="133"/>
      <c r="O71" s="124">
        <f>COUNTIFS('Quantl log'!$C:$C,'Analysis by Tests - Quant'!$B$1,'Quantl log'!$G:$G,'Analysis by Tests - Quant'!$O$46,'Quantl log'!$W:$W,'Analysis by Tests - Quant'!B71)</f>
        <v>0</v>
      </c>
      <c r="Q71" s="124">
        <f>COUNTIFS(source,selecaoexame,rightwrong,'Analysis by Tests - Quant'!$O$46,'Quantl log'!$W:$W,'Analysis by Tests - Quant'!$B71,level,Q$46)</f>
        <v>0</v>
      </c>
      <c r="R71" s="124">
        <f>COUNTIFS(source,selecaoexame,rightwrong,'Analysis by Tests - Quant'!$O$46,'Quantl log'!$W:$W,'Analysis by Tests - Quant'!$B71,level,R$46)</f>
        <v>0</v>
      </c>
      <c r="S71" s="124">
        <f>COUNTIFS(source,selecaoexame,rightwrong,'Analysis by Tests - Quant'!$O$46,'Quantl log'!$W:$W,'Analysis by Tests - Quant'!$B71,level,S$46)</f>
        <v>0</v>
      </c>
      <c r="U71" s="80" t="str">
        <f>IFERROR(SUMIFS('Quantl log'!$J:$J,'Quantl log'!$C:$C,$B$1,'Quantl log'!$W:$W,'Analysis by Tests - Quant'!$B71,'Quantl log'!$G:$G,'Analysis by Tests - Quant'!$O$46)/O71,"-")</f>
        <v>-</v>
      </c>
      <c r="V71" s="81"/>
    </row>
    <row r="72" spans="1:22" hidden="1" outlineLevel="1" x14ac:dyDescent="0.2">
      <c r="A72" s="107"/>
      <c r="B72" s="70" t="s">
        <v>121</v>
      </c>
      <c r="C72" s="71"/>
      <c r="D72" s="72"/>
      <c r="F72" s="124">
        <f>COUNTIFS('Quantl log'!$C:$C,'Analysis by Tests - Quant'!$B$1,'Quantl log'!$G:$G,'Analysis by Tests - Quant'!$F$46,'Quantl log'!$W:$W,'Analysis by Tests - Quant'!B72)</f>
        <v>1</v>
      </c>
      <c r="H72" s="124">
        <f>COUNTIFS(source,selecaoexame,rightwrong,'Analysis by Tests - Quant'!$F$46,'Quantl log'!$W:$W,'Analysis by Tests - Quant'!$B72,level,H$46)</f>
        <v>0</v>
      </c>
      <c r="I72" s="124">
        <f>COUNTIFS(source,selecaoexame,rightwrong,'Analysis by Tests - Quant'!$F$46,'Quantl log'!$W:$W,'Analysis by Tests - Quant'!$B72,level,I$46)</f>
        <v>1</v>
      </c>
      <c r="J72" s="124">
        <f>COUNTIFS(source,selecaoexame,rightwrong,'Analysis by Tests - Quant'!$F$46,'Quantl log'!$W:$W,'Analysis by Tests - Quant'!$B72,level,J$46)</f>
        <v>0</v>
      </c>
      <c r="L72" s="80">
        <f>IFERROR(SUMIFS('Quantl log'!$J:$J,'Quantl log'!$C:$C,$B$1,'Quantl log'!$W:$W,'Analysis by Tests - Quant'!$B72,'Quantl log'!$G:$G,'Analysis by Tests - Quant'!$F$46)/F72,"-")</f>
        <v>4.6296296296296294E-5</v>
      </c>
      <c r="M72" s="81"/>
      <c r="N72" s="133"/>
      <c r="O72" s="124">
        <f>COUNTIFS('Quantl log'!$C:$C,'Analysis by Tests - Quant'!$B$1,'Quantl log'!$G:$G,'Analysis by Tests - Quant'!$O$46,'Quantl log'!$W:$W,'Analysis by Tests - Quant'!B72)</f>
        <v>2</v>
      </c>
      <c r="Q72" s="124">
        <f>COUNTIFS(source,selecaoexame,rightwrong,'Analysis by Tests - Quant'!$O$46,'Quantl log'!$W:$W,'Analysis by Tests - Quant'!$B72,level,Q$46)</f>
        <v>1</v>
      </c>
      <c r="R72" s="124">
        <f>COUNTIFS(source,selecaoexame,rightwrong,'Analysis by Tests - Quant'!$O$46,'Quantl log'!$W:$W,'Analysis by Tests - Quant'!$B72,level,R$46)</f>
        <v>1</v>
      </c>
      <c r="S72" s="124">
        <f>COUNTIFS(source,selecaoexame,rightwrong,'Analysis by Tests - Quant'!$O$46,'Quantl log'!$W:$W,'Analysis by Tests - Quant'!$B72,level,S$46)</f>
        <v>0</v>
      </c>
      <c r="U72" s="80">
        <f>IFERROR(SUMIFS('Quantl log'!$J:$J,'Quantl log'!$C:$C,$B$1,'Quantl log'!$W:$W,'Analysis by Tests - Quant'!$B72,'Quantl log'!$G:$G,'Analysis by Tests - Quant'!$O$46)/O72,"-")</f>
        <v>2.673611111111111E-3</v>
      </c>
      <c r="V72" s="81"/>
    </row>
    <row r="73" spans="1:22" hidden="1" outlineLevel="1" x14ac:dyDescent="0.2">
      <c r="A73" s="107"/>
      <c r="B73" s="70" t="s">
        <v>127</v>
      </c>
      <c r="C73" s="71"/>
      <c r="D73" s="72"/>
      <c r="F73" s="124">
        <f>COUNTIFS('Quantl log'!$C:$C,'Analysis by Tests - Quant'!$B$1,'Quantl log'!$G:$G,'Analysis by Tests - Quant'!$F$46,'Quantl log'!$W:$W,'Analysis by Tests - Quant'!B73)</f>
        <v>2</v>
      </c>
      <c r="H73" s="124">
        <f>COUNTIFS(source,selecaoexame,rightwrong,'Analysis by Tests - Quant'!$F$46,'Quantl log'!$W:$W,'Analysis by Tests - Quant'!$B73,level,H$46)</f>
        <v>1</v>
      </c>
      <c r="I73" s="124">
        <f>COUNTIFS(source,selecaoexame,rightwrong,'Analysis by Tests - Quant'!$F$46,'Quantl log'!$W:$W,'Analysis by Tests - Quant'!$B73,level,I$46)</f>
        <v>1</v>
      </c>
      <c r="J73" s="124">
        <f>COUNTIFS(source,selecaoexame,rightwrong,'Analysis by Tests - Quant'!$F$46,'Quantl log'!$W:$W,'Analysis by Tests - Quant'!$B73,level,J$46)</f>
        <v>0</v>
      </c>
      <c r="L73" s="80">
        <f>IFERROR(SUMIFS('Quantl log'!$J:$J,'Quantl log'!$C:$C,$B$1,'Quantl log'!$W:$W,'Analysis by Tests - Quant'!$B73,'Quantl log'!$G:$G,'Analysis by Tests - Quant'!$F$46)/F73,"-")</f>
        <v>1.3831018518518519E-3</v>
      </c>
      <c r="M73" s="81"/>
      <c r="N73" s="133"/>
      <c r="O73" s="124">
        <f>COUNTIFS('Quantl log'!$C:$C,'Analysis by Tests - Quant'!$B$1,'Quantl log'!$G:$G,'Analysis by Tests - Quant'!$O$46,'Quantl log'!$W:$W,'Analysis by Tests - Quant'!B73)</f>
        <v>0</v>
      </c>
      <c r="Q73" s="124">
        <f>COUNTIFS(source,selecaoexame,rightwrong,'Analysis by Tests - Quant'!$O$46,'Quantl log'!$W:$W,'Analysis by Tests - Quant'!$B73,level,Q$46)</f>
        <v>0</v>
      </c>
      <c r="R73" s="124">
        <f>COUNTIFS(source,selecaoexame,rightwrong,'Analysis by Tests - Quant'!$O$46,'Quantl log'!$W:$W,'Analysis by Tests - Quant'!$B73,level,R$46)</f>
        <v>0</v>
      </c>
      <c r="S73" s="124">
        <f>COUNTIFS(source,selecaoexame,rightwrong,'Analysis by Tests - Quant'!$O$46,'Quantl log'!$W:$W,'Analysis by Tests - Quant'!$B73,level,S$46)</f>
        <v>0</v>
      </c>
      <c r="U73" s="80" t="str">
        <f>IFERROR(SUMIFS('Quantl log'!$J:$J,'Quantl log'!$C:$C,$B$1,'Quantl log'!$W:$W,'Analysis by Tests - Quant'!$B73,'Quantl log'!$G:$G,'Analysis by Tests - Quant'!$O$46)/O73,"-")</f>
        <v>-</v>
      </c>
      <c r="V73" s="81"/>
    </row>
    <row r="74" spans="1:22" hidden="1" outlineLevel="1" x14ac:dyDescent="0.2">
      <c r="A74" s="107"/>
      <c r="B74" s="70" t="s">
        <v>133</v>
      </c>
      <c r="C74" s="71"/>
      <c r="D74" s="72"/>
      <c r="F74" s="124">
        <f>COUNTIFS('Quantl log'!$C:$C,'Analysis by Tests - Quant'!$B$1,'Quantl log'!$G:$G,'Analysis by Tests - Quant'!$F$46,'Quantl log'!$W:$W,'Analysis by Tests - Quant'!B74)</f>
        <v>0</v>
      </c>
      <c r="H74" s="124">
        <f>COUNTIFS(source,selecaoexame,rightwrong,'Analysis by Tests - Quant'!$F$46,'Quantl log'!$W:$W,'Analysis by Tests - Quant'!$B74,level,H$46)</f>
        <v>0</v>
      </c>
      <c r="I74" s="124">
        <f>COUNTIFS(source,selecaoexame,rightwrong,'Analysis by Tests - Quant'!$F$46,'Quantl log'!$W:$W,'Analysis by Tests - Quant'!$B74,level,I$46)</f>
        <v>0</v>
      </c>
      <c r="J74" s="124">
        <f>COUNTIFS(source,selecaoexame,rightwrong,'Analysis by Tests - Quant'!$F$46,'Quantl log'!$W:$W,'Analysis by Tests - Quant'!$B74,level,J$46)</f>
        <v>0</v>
      </c>
      <c r="L74" s="80" t="str">
        <f>IFERROR(SUMIFS('Quantl log'!$J:$J,'Quantl log'!$C:$C,$B$1,'Quantl log'!$W:$W,'Analysis by Tests - Quant'!$B74,'Quantl log'!$G:$G,'Analysis by Tests - Quant'!$F$46)/F74,"-")</f>
        <v>-</v>
      </c>
      <c r="M74" s="81"/>
      <c r="N74" s="133"/>
      <c r="O74" s="124">
        <f>COUNTIFS('Quantl log'!$C:$C,'Analysis by Tests - Quant'!$B$1,'Quantl log'!$G:$G,'Analysis by Tests - Quant'!$O$46,'Quantl log'!$W:$W,'Analysis by Tests - Quant'!B74)</f>
        <v>0</v>
      </c>
      <c r="Q74" s="124">
        <f>COUNTIFS(source,selecaoexame,rightwrong,'Analysis by Tests - Quant'!$O$46,'Quantl log'!$W:$W,'Analysis by Tests - Quant'!$B74,level,Q$46)</f>
        <v>0</v>
      </c>
      <c r="R74" s="124">
        <f>COUNTIFS(source,selecaoexame,rightwrong,'Analysis by Tests - Quant'!$O$46,'Quantl log'!$W:$W,'Analysis by Tests - Quant'!$B74,level,R$46)</f>
        <v>0</v>
      </c>
      <c r="S74" s="124">
        <f>COUNTIFS(source,selecaoexame,rightwrong,'Analysis by Tests - Quant'!$O$46,'Quantl log'!$W:$W,'Analysis by Tests - Quant'!$B74,level,S$46)</f>
        <v>0</v>
      </c>
      <c r="U74" s="80" t="str">
        <f>IFERROR(SUMIFS('Quantl log'!$J:$J,'Quantl log'!$C:$C,$B$1,'Quantl log'!$W:$W,'Analysis by Tests - Quant'!$B74,'Quantl log'!$G:$G,'Analysis by Tests - Quant'!$O$46)/O74,"-")</f>
        <v>-</v>
      </c>
      <c r="V74" s="81"/>
    </row>
    <row r="75" spans="1:22" hidden="1" outlineLevel="1" x14ac:dyDescent="0.2">
      <c r="A75" s="107"/>
      <c r="B75" s="89" t="s">
        <v>138</v>
      </c>
      <c r="C75" s="90"/>
      <c r="D75" s="77"/>
      <c r="F75" s="125">
        <f>COUNTIFS('Quantl log'!$C:$C,'Analysis by Tests - Quant'!$B$1,'Quantl log'!$G:$G,'Analysis by Tests - Quant'!$F$46,'Quantl log'!$W:$W,'Analysis by Tests - Quant'!B75)</f>
        <v>1</v>
      </c>
      <c r="H75" s="125">
        <f>COUNTIFS(source,selecaoexame,rightwrong,'Analysis by Tests - Quant'!$F$46,'Quantl log'!$W:$W,'Analysis by Tests - Quant'!$B75,level,H$46)</f>
        <v>1</v>
      </c>
      <c r="I75" s="125">
        <f>COUNTIFS(source,selecaoexame,rightwrong,'Analysis by Tests - Quant'!$F$46,'Quantl log'!$W:$W,'Analysis by Tests - Quant'!$B75,level,I$46)</f>
        <v>0</v>
      </c>
      <c r="J75" s="125">
        <f>COUNTIFS(source,selecaoexame,rightwrong,'Analysis by Tests - Quant'!$F$46,'Quantl log'!$W:$W,'Analysis by Tests - Quant'!$B75,level,J$46)</f>
        <v>0</v>
      </c>
      <c r="L75" s="82">
        <f>IFERROR(SUMIFS('Quantl log'!$J:$J,'Quantl log'!$C:$C,$B$1,'Quantl log'!$W:$W,'Analysis by Tests - Quant'!$B75,'Quantl log'!$G:$G,'Analysis by Tests - Quant'!$F$46)/F75,"-")</f>
        <v>1.0763888888888889E-3</v>
      </c>
      <c r="M75" s="83"/>
      <c r="N75" s="133"/>
      <c r="O75" s="125">
        <f>COUNTIFS('Quantl log'!$C:$C,'Analysis by Tests - Quant'!$B$1,'Quantl log'!$G:$G,'Analysis by Tests - Quant'!$O$46,'Quantl log'!$W:$W,'Analysis by Tests - Quant'!B75)</f>
        <v>0</v>
      </c>
      <c r="Q75" s="124">
        <f>COUNTIFS(source,selecaoexame,rightwrong,'Analysis by Tests - Quant'!$O$46,'Quantl log'!$W:$W,'Analysis by Tests - Quant'!$B75,level,Q$46)</f>
        <v>0</v>
      </c>
      <c r="R75" s="124">
        <f>COUNTIFS(source,selecaoexame,rightwrong,'Analysis by Tests - Quant'!$O$46,'Quantl log'!$W:$W,'Analysis by Tests - Quant'!$B75,level,R$46)</f>
        <v>0</v>
      </c>
      <c r="S75" s="124">
        <f>COUNTIFS(source,selecaoexame,rightwrong,'Analysis by Tests - Quant'!$O$46,'Quantl log'!$W:$W,'Analysis by Tests - Quant'!$B75,level,S$46)</f>
        <v>0</v>
      </c>
      <c r="U75" s="82" t="str">
        <f>IFERROR(SUMIFS('Quantl log'!$J:$J,'Quantl log'!$C:$C,$B$1,'Quantl log'!$W:$W,'Analysis by Tests - Quant'!$B75,'Quantl log'!$G:$G,'Analysis by Tests - Quant'!$O$46)/O75,"-")</f>
        <v>-</v>
      </c>
      <c r="V75" s="83"/>
    </row>
    <row r="76" spans="1:22" collapsed="1" x14ac:dyDescent="0.2">
      <c r="A76" s="107"/>
      <c r="N76" s="133"/>
    </row>
    <row r="77" spans="1:22" x14ac:dyDescent="0.2">
      <c r="A77" s="109" t="s">
        <v>146</v>
      </c>
      <c r="B77" s="110" t="s">
        <v>146</v>
      </c>
      <c r="C77" s="111"/>
      <c r="D77" s="112"/>
      <c r="F77" s="129">
        <f>COUNTIFS(source,selecaoexame,rightwrong,'Analysis by Tests - Quant'!$F$46,first_Area,'Analysis by Tests - Quant'!A77)</f>
        <v>3</v>
      </c>
      <c r="H77" s="129">
        <f>COUNTIFS(source,selecaoexame,rightwrong,'Analysis by Tests - Quant'!$F$46,first_Area,'Analysis by Tests - Quant'!$A77,level,H$46)</f>
        <v>1</v>
      </c>
      <c r="I77" s="129">
        <f>COUNTIFS(source,selecaoexame,rightwrong,'Analysis by Tests - Quant'!$F$46,first_Area,'Analysis by Tests - Quant'!$A77,level,I$46)</f>
        <v>2</v>
      </c>
      <c r="J77" s="129">
        <f>COUNTIFS(source,selecaoexame,rightwrong,'Analysis by Tests - Quant'!$F$46,first_Area,'Analysis by Tests - Quant'!$A77,level,J$46)</f>
        <v>0</v>
      </c>
      <c r="L77" s="118">
        <f>IFERROR(SUMIFS('Quantl log'!$J:$J,source,selecaoexame,first_Area,'Analysis by Tests - Quant'!$A77,rightwrong,'Analysis by Tests - Quant'!$F$46)/F77,"-")</f>
        <v>7.7546296296296304E-4</v>
      </c>
      <c r="M77" s="119"/>
      <c r="N77" s="133"/>
      <c r="O77" s="132">
        <f>COUNTIFS(source,selecaoexame,rightwrong,'Analysis by Tests - Quant'!$O$46,first_Area,'Analysis by Tests - Quant'!A77)</f>
        <v>1</v>
      </c>
      <c r="Q77" s="129">
        <f>COUNTIFS(source,selecaoexame,rightwrong,'Analysis by Tests - Quant'!$O$46,first_Area,'Analysis by Tests - Quant'!$A77,level,Q$46)</f>
        <v>0</v>
      </c>
      <c r="R77" s="129">
        <f>COUNTIFS(source,selecaoexame,rightwrong,'Analysis by Tests - Quant'!$O$46,first_Area,'Analysis by Tests - Quant'!$A77,level,R$46)</f>
        <v>1</v>
      </c>
      <c r="S77" s="129">
        <f>COUNTIFS(source,selecaoexame,rightwrong,'Analysis by Tests - Quant'!$O$46,first_Area,'Analysis by Tests - Quant'!$A77,level,S$46)</f>
        <v>0</v>
      </c>
      <c r="U77" s="118">
        <f>IFERROR(SUMIFS('Quantl log'!$J:$J,source,selecaoexame,first_Area,'Analysis by Tests - Quant'!$A77,rightwrong,'Analysis by Tests - Quant'!$O$46)/O77,"-")</f>
        <v>1.4467592592592592E-3</v>
      </c>
      <c r="V77" s="119"/>
    </row>
    <row r="78" spans="1:22" hidden="1" outlineLevel="1" x14ac:dyDescent="0.2">
      <c r="A78" s="107"/>
      <c r="B78" s="70" t="s">
        <v>147</v>
      </c>
      <c r="C78" s="71"/>
      <c r="D78" s="72"/>
      <c r="F78" s="124">
        <f>COUNTIFS('Quantl log'!$C:$C,'Analysis by Tests - Quant'!$B$1,'Quantl log'!$G:$G,'Analysis by Tests - Quant'!$F$46,'Quantl log'!$W:$W,'Analysis by Tests - Quant'!B78)</f>
        <v>0</v>
      </c>
      <c r="H78" s="124">
        <f>COUNTIFS(source,selecaoexame,rightwrong,'Analysis by Tests - Quant'!$F$46,'Quantl log'!$W:$W,'Analysis by Tests - Quant'!$B78,level,H$46)</f>
        <v>0</v>
      </c>
      <c r="I78" s="124">
        <f>COUNTIFS(source,selecaoexame,rightwrong,'Analysis by Tests - Quant'!$F$46,'Quantl log'!$W:$W,'Analysis by Tests - Quant'!$B78,level,I$46)</f>
        <v>0</v>
      </c>
      <c r="J78" s="124">
        <f>COUNTIFS(source,selecaoexame,rightwrong,'Analysis by Tests - Quant'!$F$46,'Quantl log'!$W:$W,'Analysis by Tests - Quant'!$B78,level,J$46)</f>
        <v>0</v>
      </c>
      <c r="L78" s="80" t="str">
        <f>IFERROR(SUMIFS('Quantl log'!$J:$J,'Quantl log'!$C:$C,$B$1,'Quantl log'!$W:$W,'Analysis by Tests - Quant'!$B78,'Quantl log'!$G:$G,'Analysis by Tests - Quant'!$F$46)/F78,"-")</f>
        <v>-</v>
      </c>
      <c r="M78" s="81"/>
      <c r="N78" s="133"/>
      <c r="O78" s="124">
        <f>COUNTIFS('Quantl log'!$C:$C,'Analysis by Tests - Quant'!$B$1,'Quantl log'!$G:$G,'Analysis by Tests - Quant'!$O$46,'Quantl log'!$W:$W,'Analysis by Tests - Quant'!B78)</f>
        <v>0</v>
      </c>
      <c r="Q78" s="124">
        <f>COUNTIFS(source,selecaoexame,rightwrong,'Analysis by Tests - Quant'!$O$46,'Quantl log'!$W:$W,'Analysis by Tests - Quant'!$B78,level,Q$46)</f>
        <v>0</v>
      </c>
      <c r="R78" s="124">
        <f>COUNTIFS(source,selecaoexame,rightwrong,'Analysis by Tests - Quant'!$O$46,'Quantl log'!$W:$W,'Analysis by Tests - Quant'!$B78,level,R$46)</f>
        <v>0</v>
      </c>
      <c r="S78" s="124">
        <f>COUNTIFS(source,selecaoexame,rightwrong,'Analysis by Tests - Quant'!$O$46,'Quantl log'!$W:$W,'Analysis by Tests - Quant'!$B78,level,S$46)</f>
        <v>0</v>
      </c>
      <c r="U78" s="80" t="str">
        <f>IFERROR(SUMIFS('Quantl log'!$J:$J,'Quantl log'!$C:$C,$B$1,'Quantl log'!$W:$W,'Analysis by Tests - Quant'!$B78,'Quantl log'!$G:$G,'Analysis by Tests - Quant'!$O$46)/O78,"-")</f>
        <v>-</v>
      </c>
      <c r="V78" s="81"/>
    </row>
    <row r="79" spans="1:22" hidden="1" outlineLevel="1" x14ac:dyDescent="0.2">
      <c r="A79" s="107"/>
      <c r="B79" s="70" t="s">
        <v>153</v>
      </c>
      <c r="C79" s="71"/>
      <c r="D79" s="72"/>
      <c r="F79" s="124">
        <f>COUNTIFS('Quantl log'!$C:$C,'Analysis by Tests - Quant'!$B$1,'Quantl log'!$G:$G,'Analysis by Tests - Quant'!$F$46,'Quantl log'!$W:$W,'Analysis by Tests - Quant'!B79)</f>
        <v>0</v>
      </c>
      <c r="H79" s="124">
        <f>COUNTIFS(source,selecaoexame,rightwrong,'Analysis by Tests - Quant'!$F$46,'Quantl log'!$W:$W,'Analysis by Tests - Quant'!$B79,level,H$46)</f>
        <v>0</v>
      </c>
      <c r="I79" s="124">
        <f>COUNTIFS(source,selecaoexame,rightwrong,'Analysis by Tests - Quant'!$F$46,'Quantl log'!$W:$W,'Analysis by Tests - Quant'!$B79,level,I$46)</f>
        <v>0</v>
      </c>
      <c r="J79" s="124">
        <f>COUNTIFS(source,selecaoexame,rightwrong,'Analysis by Tests - Quant'!$F$46,'Quantl log'!$W:$W,'Analysis by Tests - Quant'!$B79,level,J$46)</f>
        <v>0</v>
      </c>
      <c r="L79" s="80" t="str">
        <f>IFERROR(SUMIFS('Quantl log'!$J:$J,'Quantl log'!$C:$C,$B$1,'Quantl log'!$W:$W,'Analysis by Tests - Quant'!$B79,'Quantl log'!$G:$G,'Analysis by Tests - Quant'!$F$46)/F79,"-")</f>
        <v>-</v>
      </c>
      <c r="M79" s="81"/>
      <c r="N79" s="133"/>
      <c r="O79" s="124">
        <f>COUNTIFS('Quantl log'!$C:$C,'Analysis by Tests - Quant'!$B$1,'Quantl log'!$G:$G,'Analysis by Tests - Quant'!$O$46,'Quantl log'!$W:$W,'Analysis by Tests - Quant'!B79)</f>
        <v>0</v>
      </c>
      <c r="Q79" s="124">
        <f>COUNTIFS(source,selecaoexame,rightwrong,'Analysis by Tests - Quant'!$O$46,'Quantl log'!$W:$W,'Analysis by Tests - Quant'!$B79,level,Q$46)</f>
        <v>0</v>
      </c>
      <c r="R79" s="124">
        <f>COUNTIFS(source,selecaoexame,rightwrong,'Analysis by Tests - Quant'!$O$46,'Quantl log'!$W:$W,'Analysis by Tests - Quant'!$B79,level,R$46)</f>
        <v>0</v>
      </c>
      <c r="S79" s="124">
        <f>COUNTIFS(source,selecaoexame,rightwrong,'Analysis by Tests - Quant'!$O$46,'Quantl log'!$W:$W,'Analysis by Tests - Quant'!$B79,level,S$46)</f>
        <v>0</v>
      </c>
      <c r="U79" s="80" t="str">
        <f>IFERROR(SUMIFS('Quantl log'!$J:$J,'Quantl log'!$C:$C,$B$1,'Quantl log'!$W:$W,'Analysis by Tests - Quant'!$B79,'Quantl log'!$G:$G,'Analysis by Tests - Quant'!$O$46)/O79,"-")</f>
        <v>-</v>
      </c>
      <c r="V79" s="81"/>
    </row>
    <row r="80" spans="1:22" hidden="1" outlineLevel="1" x14ac:dyDescent="0.2">
      <c r="A80" s="107"/>
      <c r="B80" s="70" t="s">
        <v>162</v>
      </c>
      <c r="C80" s="71"/>
      <c r="D80" s="72"/>
      <c r="F80" s="124">
        <f>COUNTIFS('Quantl log'!$C:$C,'Analysis by Tests - Quant'!$B$1,'Quantl log'!$G:$G,'Analysis by Tests - Quant'!$F$46,'Quantl log'!$W:$W,'Analysis by Tests - Quant'!B80)</f>
        <v>0</v>
      </c>
      <c r="H80" s="124">
        <f>COUNTIFS(source,selecaoexame,rightwrong,'Analysis by Tests - Quant'!$F$46,'Quantl log'!$W:$W,'Analysis by Tests - Quant'!$B80,level,H$46)</f>
        <v>0</v>
      </c>
      <c r="I80" s="124">
        <f>COUNTIFS(source,selecaoexame,rightwrong,'Analysis by Tests - Quant'!$F$46,'Quantl log'!$W:$W,'Analysis by Tests - Quant'!$B80,level,I$46)</f>
        <v>0</v>
      </c>
      <c r="J80" s="124">
        <f>COUNTIFS(source,selecaoexame,rightwrong,'Analysis by Tests - Quant'!$F$46,'Quantl log'!$W:$W,'Analysis by Tests - Quant'!$B80,level,J$46)</f>
        <v>0</v>
      </c>
      <c r="L80" s="80" t="str">
        <f>IFERROR(SUMIFS('Quantl log'!$J:$J,'Quantl log'!$C:$C,$B$1,'Quantl log'!$W:$W,'Analysis by Tests - Quant'!$B80,'Quantl log'!$G:$G,'Analysis by Tests - Quant'!$F$46)/F80,"-")</f>
        <v>-</v>
      </c>
      <c r="M80" s="81"/>
      <c r="N80" s="133"/>
      <c r="O80" s="124">
        <f>COUNTIFS('Quantl log'!$C:$C,'Analysis by Tests - Quant'!$B$1,'Quantl log'!$G:$G,'Analysis by Tests - Quant'!$O$46,'Quantl log'!$W:$W,'Analysis by Tests - Quant'!B80)</f>
        <v>0</v>
      </c>
      <c r="Q80" s="124">
        <f>COUNTIFS(source,selecaoexame,rightwrong,'Analysis by Tests - Quant'!$O$46,'Quantl log'!$W:$W,'Analysis by Tests - Quant'!$B80,level,Q$46)</f>
        <v>0</v>
      </c>
      <c r="R80" s="124">
        <f>COUNTIFS(source,selecaoexame,rightwrong,'Analysis by Tests - Quant'!$O$46,'Quantl log'!$W:$W,'Analysis by Tests - Quant'!$B80,level,R$46)</f>
        <v>0</v>
      </c>
      <c r="S80" s="124">
        <f>COUNTIFS(source,selecaoexame,rightwrong,'Analysis by Tests - Quant'!$O$46,'Quantl log'!$W:$W,'Analysis by Tests - Quant'!$B80,level,S$46)</f>
        <v>0</v>
      </c>
      <c r="U80" s="80" t="str">
        <f>IFERROR(SUMIFS('Quantl log'!$J:$J,'Quantl log'!$C:$C,$B$1,'Quantl log'!$W:$W,'Analysis by Tests - Quant'!$B80,'Quantl log'!$G:$G,'Analysis by Tests - Quant'!$O$46)/O80,"-")</f>
        <v>-</v>
      </c>
      <c r="V80" s="81"/>
    </row>
    <row r="81" spans="1:22" hidden="1" outlineLevel="1" x14ac:dyDescent="0.2">
      <c r="A81" s="107"/>
      <c r="B81" s="70" t="s">
        <v>169</v>
      </c>
      <c r="C81" s="71"/>
      <c r="D81" s="72"/>
      <c r="F81" s="124">
        <f>COUNTIFS('Quantl log'!$C:$C,'Analysis by Tests - Quant'!$B$1,'Quantl log'!$G:$G,'Analysis by Tests - Quant'!$F$46,'Quantl log'!$W:$W,'Analysis by Tests - Quant'!B81)</f>
        <v>0</v>
      </c>
      <c r="H81" s="124">
        <f>COUNTIFS(source,selecaoexame,rightwrong,'Analysis by Tests - Quant'!$F$46,'Quantl log'!$W:$W,'Analysis by Tests - Quant'!$B81,level,H$46)</f>
        <v>0</v>
      </c>
      <c r="I81" s="124">
        <f>COUNTIFS(source,selecaoexame,rightwrong,'Analysis by Tests - Quant'!$F$46,'Quantl log'!$W:$W,'Analysis by Tests - Quant'!$B81,level,I$46)</f>
        <v>0</v>
      </c>
      <c r="J81" s="124">
        <f>COUNTIFS(source,selecaoexame,rightwrong,'Analysis by Tests - Quant'!$F$46,'Quantl log'!$W:$W,'Analysis by Tests - Quant'!$B81,level,J$46)</f>
        <v>0</v>
      </c>
      <c r="L81" s="80" t="str">
        <f>IFERROR(SUMIFS('Quantl log'!$J:$J,'Quantl log'!$C:$C,$B$1,'Quantl log'!$W:$W,'Analysis by Tests - Quant'!$B81,'Quantl log'!$G:$G,'Analysis by Tests - Quant'!$F$46)/F81,"-")</f>
        <v>-</v>
      </c>
      <c r="M81" s="81"/>
      <c r="N81" s="133"/>
      <c r="O81" s="124">
        <f>COUNTIFS('Quantl log'!$C:$C,'Analysis by Tests - Quant'!$B$1,'Quantl log'!$G:$G,'Analysis by Tests - Quant'!$O$46,'Quantl log'!$W:$W,'Analysis by Tests - Quant'!B81)</f>
        <v>0</v>
      </c>
      <c r="Q81" s="124">
        <f>COUNTIFS(source,selecaoexame,rightwrong,'Analysis by Tests - Quant'!$O$46,'Quantl log'!$W:$W,'Analysis by Tests - Quant'!$B81,level,Q$46)</f>
        <v>0</v>
      </c>
      <c r="R81" s="124">
        <f>COUNTIFS(source,selecaoexame,rightwrong,'Analysis by Tests - Quant'!$O$46,'Quantl log'!$W:$W,'Analysis by Tests - Quant'!$B81,level,R$46)</f>
        <v>0</v>
      </c>
      <c r="S81" s="124">
        <f>COUNTIFS(source,selecaoexame,rightwrong,'Analysis by Tests - Quant'!$O$46,'Quantl log'!$W:$W,'Analysis by Tests - Quant'!$B81,level,S$46)</f>
        <v>0</v>
      </c>
      <c r="U81" s="80" t="str">
        <f>IFERROR(SUMIFS('Quantl log'!$J:$J,'Quantl log'!$C:$C,$B$1,'Quantl log'!$W:$W,'Analysis by Tests - Quant'!$B81,'Quantl log'!$G:$G,'Analysis by Tests - Quant'!$O$46)/O81,"-")</f>
        <v>-</v>
      </c>
      <c r="V81" s="81"/>
    </row>
    <row r="82" spans="1:22" hidden="1" outlineLevel="1" x14ac:dyDescent="0.2">
      <c r="A82" s="107"/>
      <c r="B82" s="70" t="s">
        <v>176</v>
      </c>
      <c r="C82" s="71"/>
      <c r="D82" s="72"/>
      <c r="F82" s="124">
        <f>COUNTIFS('Quantl log'!$C:$C,'Analysis by Tests - Quant'!$B$1,'Quantl log'!$G:$G,'Analysis by Tests - Quant'!$F$46,'Quantl log'!$W:$W,'Analysis by Tests - Quant'!B82)</f>
        <v>2</v>
      </c>
      <c r="H82" s="124">
        <f>COUNTIFS(source,selecaoexame,rightwrong,'Analysis by Tests - Quant'!$F$46,'Quantl log'!$W:$W,'Analysis by Tests - Quant'!$B82,level,H$46)</f>
        <v>1</v>
      </c>
      <c r="I82" s="124">
        <f>COUNTIFS(source,selecaoexame,rightwrong,'Analysis by Tests - Quant'!$F$46,'Quantl log'!$W:$W,'Analysis by Tests - Quant'!$B82,level,I$46)</f>
        <v>1</v>
      </c>
      <c r="J82" s="124">
        <f>COUNTIFS(source,selecaoexame,rightwrong,'Analysis by Tests - Quant'!$F$46,'Quantl log'!$W:$W,'Analysis by Tests - Quant'!$B82,level,J$46)</f>
        <v>0</v>
      </c>
      <c r="L82" s="80">
        <f>IFERROR(SUMIFS('Quantl log'!$J:$J,'Quantl log'!$C:$C,$B$1,'Quantl log'!$W:$W,'Analysis by Tests - Quant'!$B82,'Quantl log'!$G:$G,'Analysis by Tests - Quant'!$F$46)/F82,"-")</f>
        <v>1.0590277777777777E-3</v>
      </c>
      <c r="M82" s="81"/>
      <c r="N82" s="133"/>
      <c r="O82" s="124">
        <f>COUNTIFS('Quantl log'!$C:$C,'Analysis by Tests - Quant'!$B$1,'Quantl log'!$G:$G,'Analysis by Tests - Quant'!$O$46,'Quantl log'!$W:$W,'Analysis by Tests - Quant'!B82)</f>
        <v>1</v>
      </c>
      <c r="Q82" s="124">
        <f>COUNTIFS(source,selecaoexame,rightwrong,'Analysis by Tests - Quant'!$O$46,'Quantl log'!$W:$W,'Analysis by Tests - Quant'!$B82,level,Q$46)</f>
        <v>0</v>
      </c>
      <c r="R82" s="124">
        <f>COUNTIFS(source,selecaoexame,rightwrong,'Analysis by Tests - Quant'!$O$46,'Quantl log'!$W:$W,'Analysis by Tests - Quant'!$B82,level,R$46)</f>
        <v>1</v>
      </c>
      <c r="S82" s="124">
        <f>COUNTIFS(source,selecaoexame,rightwrong,'Analysis by Tests - Quant'!$O$46,'Quantl log'!$W:$W,'Analysis by Tests - Quant'!$B82,level,S$46)</f>
        <v>0</v>
      </c>
      <c r="U82" s="80">
        <f>IFERROR(SUMIFS('Quantl log'!$J:$J,'Quantl log'!$C:$C,$B$1,'Quantl log'!$W:$W,'Analysis by Tests - Quant'!$B82,'Quantl log'!$G:$G,'Analysis by Tests - Quant'!$O$46)/O82,"-")</f>
        <v>1.4467592592592592E-3</v>
      </c>
      <c r="V82" s="81"/>
    </row>
    <row r="83" spans="1:22" hidden="1" outlineLevel="1" x14ac:dyDescent="0.2">
      <c r="A83" s="107"/>
      <c r="B83" s="70" t="s">
        <v>184</v>
      </c>
      <c r="C83" s="71"/>
      <c r="D83" s="72"/>
      <c r="F83" s="125">
        <f>COUNTIFS('Quantl log'!$C:$C,'Analysis by Tests - Quant'!$B$1,'Quantl log'!$G:$G,'Analysis by Tests - Quant'!$F$46,'Quantl log'!$W:$W,'Analysis by Tests - Quant'!B83)</f>
        <v>1</v>
      </c>
      <c r="H83" s="125">
        <f>COUNTIFS(source,selecaoexame,rightwrong,'Analysis by Tests - Quant'!$F$46,'Quantl log'!$W:$W,'Analysis by Tests - Quant'!$B83,level,H$46)</f>
        <v>0</v>
      </c>
      <c r="I83" s="125">
        <f>COUNTIFS(source,selecaoexame,rightwrong,'Analysis by Tests - Quant'!$F$46,'Quantl log'!$W:$W,'Analysis by Tests - Quant'!$B83,level,I$46)</f>
        <v>1</v>
      </c>
      <c r="J83" s="125">
        <f>COUNTIFS(source,selecaoexame,rightwrong,'Analysis by Tests - Quant'!$F$46,'Quantl log'!$W:$W,'Analysis by Tests - Quant'!$B83,level,J$46)</f>
        <v>0</v>
      </c>
      <c r="L83" s="82">
        <f>IFERROR(SUMIFS('Quantl log'!$J:$J,'Quantl log'!$C:$C,$B$1,'Quantl log'!$W:$W,'Analysis by Tests - Quant'!$B83,'Quantl log'!$G:$G,'Analysis by Tests - Quant'!$F$46)/F83,"-")</f>
        <v>2.0833333333333335E-4</v>
      </c>
      <c r="M83" s="83"/>
      <c r="N83" s="133"/>
      <c r="O83" s="125">
        <f>COUNTIFS('Quantl log'!$C:$C,'Analysis by Tests - Quant'!$B$1,'Quantl log'!$G:$G,'Analysis by Tests - Quant'!$O$46,'Quantl log'!$W:$W,'Analysis by Tests - Quant'!B83)</f>
        <v>0</v>
      </c>
      <c r="Q83" s="125">
        <f>COUNTIFS(source,selecaoexame,rightwrong,'Analysis by Tests - Quant'!$O$46,'Quantl log'!$W:$W,'Analysis by Tests - Quant'!$B83,level,Q$46)</f>
        <v>0</v>
      </c>
      <c r="R83" s="125">
        <f>COUNTIFS(source,selecaoexame,rightwrong,'Analysis by Tests - Quant'!$O$46,'Quantl log'!$W:$W,'Analysis by Tests - Quant'!$B83,level,R$46)</f>
        <v>0</v>
      </c>
      <c r="S83" s="125">
        <f>COUNTIFS(source,selecaoexame,rightwrong,'Analysis by Tests - Quant'!$O$46,'Quantl log'!$W:$W,'Analysis by Tests - Quant'!$B83,level,S$46)</f>
        <v>0</v>
      </c>
      <c r="U83" s="82" t="str">
        <f>IFERROR(SUMIFS('Quantl log'!$J:$J,'Quantl log'!$C:$C,$B$1,'Quantl log'!$W:$W,'Analysis by Tests - Quant'!$B83,'Quantl log'!$G:$G,'Analysis by Tests - Quant'!$O$46)/O83,"-")</f>
        <v>-</v>
      </c>
      <c r="V83" s="83"/>
    </row>
    <row r="84" spans="1:22" collapsed="1" x14ac:dyDescent="0.2">
      <c r="A84" s="107"/>
      <c r="N84" s="133"/>
    </row>
    <row r="85" spans="1:22" x14ac:dyDescent="0.2">
      <c r="B85" s="113" t="s">
        <v>284</v>
      </c>
      <c r="C85" s="113"/>
      <c r="D85" s="113"/>
      <c r="F85" s="130">
        <f>SUM(F78:F83,F71:F75,F63:F68,F55:F60,F48:F52)</f>
        <v>23</v>
      </c>
      <c r="H85" s="130">
        <f t="shared" ref="H85:O85" si="12">SUM(H78:H83,H71:H75,H63:H68,H55:H60,H48:H52)</f>
        <v>15</v>
      </c>
      <c r="I85" s="130">
        <f t="shared" si="12"/>
        <v>7</v>
      </c>
      <c r="J85" s="130">
        <f t="shared" si="12"/>
        <v>1</v>
      </c>
      <c r="L85" s="116">
        <f>IFERROR(SUMIFS('Quantl log'!$J:$J,source,selecaoexame,rightwrong,'Analysis by Tests - Quant'!$F$46)/F85,"-")</f>
        <v>1.1669685990338163E-3</v>
      </c>
      <c r="M85" s="117"/>
      <c r="N85" s="133"/>
      <c r="O85" s="130">
        <f t="shared" si="12"/>
        <v>14</v>
      </c>
      <c r="Q85" s="130">
        <f>SUM(Q78:Q83,Q71:Q75,Q63:Q68,Q55:Q60,Q48:Q52)</f>
        <v>6</v>
      </c>
      <c r="R85" s="130">
        <f>SUM(R78:R83,R71:R75,R63:R68,R55:R60,R48:R52)</f>
        <v>6</v>
      </c>
      <c r="S85" s="130">
        <f>SUM(S78:S83,S71:S75,S63:S68,S55:S60,S48:S52)</f>
        <v>2</v>
      </c>
      <c r="U85" s="116">
        <f>IFERROR(SUMIFS('Quantl log'!$J:$J,source,selecaoexame,rightwrong,'Analysis by Tests - Quant'!$F$46)/O85,"-")</f>
        <v>1.9171626984126982E-3</v>
      </c>
      <c r="V85" s="117"/>
    </row>
  </sheetData>
  <mergeCells count="4">
    <mergeCell ref="B1:C1"/>
    <mergeCell ref="P1:T1"/>
    <mergeCell ref="P2:T2"/>
    <mergeCell ref="M1:O1"/>
  </mergeCells>
  <conditionalFormatting sqref="O46">
    <cfRule type="iconSet" priority="103">
      <iconSet iconSet="4RedToBlack">
        <cfvo type="percent" val="0"/>
        <cfvo type="percent" val="25"/>
        <cfvo type="percent" val="50"/>
        <cfvo type="percent" val="75"/>
      </iconSet>
    </cfRule>
  </conditionalFormatting>
  <conditionalFormatting sqref="S12">
    <cfRule type="iconSet" priority="6">
      <iconSet iconSet="4RedToBlack">
        <cfvo type="percent" val="0"/>
        <cfvo type="percent" val="25"/>
        <cfvo type="percent" val="50"/>
        <cfvo type="percent" val="75"/>
      </iconSet>
    </cfRule>
  </conditionalFormatting>
  <pageMargins left="0.7" right="0.7" top="0.75" bottom="0.75" header="0.3" footer="0.3"/>
  <pageSetup paperSize="9" orientation="portrait" verticalDpi="300" r:id="rId1"/>
  <drawing r:id="rId2"/>
  <extLst>
    <ext xmlns:x14="http://schemas.microsoft.com/office/spreadsheetml/2009/9/main" uri="{78C0D931-6437-407d-A8EE-F0AAD7539E65}">
      <x14:conditionalFormattings>
        <x14:conditionalFormatting xmlns:xm="http://schemas.microsoft.com/office/excel/2006/main">
          <x14:cfRule type="iconSet" priority="99" id="{FCC55D0D-A275-4B4A-8F64-37B216297E3D}">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U49:U53 U61 U69 U76</xm:sqref>
        </x14:conditionalFormatting>
        <x14:conditionalFormatting xmlns:xm="http://schemas.microsoft.com/office/excel/2006/main">
          <x14:cfRule type="iconSet" priority="94" id="{CA76AB6B-C44B-4A74-9F1A-DB1EC9973CDC}">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L55:L60</xm:sqref>
        </x14:conditionalFormatting>
        <x14:conditionalFormatting xmlns:xm="http://schemas.microsoft.com/office/excel/2006/main">
          <x14:cfRule type="iconSet" priority="93" id="{38121A75-9752-4046-932C-8AB6A8BDF2F0}">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L63:L68</xm:sqref>
        </x14:conditionalFormatting>
        <x14:conditionalFormatting xmlns:xm="http://schemas.microsoft.com/office/excel/2006/main">
          <x14:cfRule type="iconSet" priority="92" id="{489C7F66-404F-44DF-9717-628DC380330A}">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L71:L75</xm:sqref>
        </x14:conditionalFormatting>
        <x14:conditionalFormatting xmlns:xm="http://schemas.microsoft.com/office/excel/2006/main">
          <x14:cfRule type="iconSet" priority="91" id="{F10C44BD-C335-4117-91FA-39A2FEF71902}">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L78:L83</xm:sqref>
        </x14:conditionalFormatting>
        <x14:conditionalFormatting xmlns:xm="http://schemas.microsoft.com/office/excel/2006/main">
          <x14:cfRule type="iconSet" priority="88" id="{40D6FCC5-8845-4FA5-96B1-A94BC5E542CF}">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U56:U60</xm:sqref>
        </x14:conditionalFormatting>
        <x14:conditionalFormatting xmlns:xm="http://schemas.microsoft.com/office/excel/2006/main">
          <x14:cfRule type="iconSet" priority="86" id="{5FD24EC6-1706-4979-864F-734D85723CF3}">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U64:U68</xm:sqref>
        </x14:conditionalFormatting>
        <x14:conditionalFormatting xmlns:xm="http://schemas.microsoft.com/office/excel/2006/main">
          <x14:cfRule type="iconSet" priority="84" id="{2DAB0644-8644-4892-B336-3FA1DCB19FFA}">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U72:U75</xm:sqref>
        </x14:conditionalFormatting>
        <x14:conditionalFormatting xmlns:xm="http://schemas.microsoft.com/office/excel/2006/main">
          <x14:cfRule type="iconSet" priority="82" id="{67953A0D-E9C5-45C6-8A23-3E4C23AA0C3F}">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U79:U83</xm:sqref>
        </x14:conditionalFormatting>
        <x14:conditionalFormatting xmlns:xm="http://schemas.microsoft.com/office/excel/2006/main">
          <x14:cfRule type="iconSet" priority="81" id="{AEC5DFF6-3415-4C9B-A010-DFFC8989FC48}">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U55</xm:sqref>
        </x14:conditionalFormatting>
        <x14:conditionalFormatting xmlns:xm="http://schemas.microsoft.com/office/excel/2006/main">
          <x14:cfRule type="iconSet" priority="80" id="{B1B2541D-B4D0-4C1A-A671-EA02255F244C}">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U63</xm:sqref>
        </x14:conditionalFormatting>
        <x14:conditionalFormatting xmlns:xm="http://schemas.microsoft.com/office/excel/2006/main">
          <x14:cfRule type="iconSet" priority="79" id="{59833643-3B00-402F-8B0C-C336D0609DC8}">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U71</xm:sqref>
        </x14:conditionalFormatting>
        <x14:conditionalFormatting xmlns:xm="http://schemas.microsoft.com/office/excel/2006/main">
          <x14:cfRule type="iconSet" priority="78" id="{DBB8CDD2-741F-47D6-8AF5-7AE2E07D3706}">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U78</xm:sqref>
        </x14:conditionalFormatting>
        <x14:conditionalFormatting xmlns:xm="http://schemas.microsoft.com/office/excel/2006/main">
          <x14:cfRule type="iconSet" priority="1766" id="{26B6D9C5-F314-417C-98B1-BBF668017E14}">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L48:L53 L46 L56:L61 L69 L76</xm:sqref>
        </x14:conditionalFormatting>
        <x14:conditionalFormatting xmlns:xm="http://schemas.microsoft.com/office/excel/2006/main">
          <x14:cfRule type="iconSet" priority="1771" id="{8CB22826-E4F7-4D47-AEB7-55E2A295594B}">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U48:U52 U46</xm:sqref>
        </x14:conditionalFormatting>
        <x14:conditionalFormatting xmlns:xm="http://schemas.microsoft.com/office/excel/2006/main">
          <x14:cfRule type="iconSet" priority="22" id="{DC91ED72-13A8-4277-BF69-C8371A55290F}">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L47</xm:sqref>
        </x14:conditionalFormatting>
        <x14:conditionalFormatting xmlns:xm="http://schemas.microsoft.com/office/excel/2006/main">
          <x14:cfRule type="iconSet" priority="21" id="{13513395-7BCC-4807-983A-51E06F3287AE}">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U47</xm:sqref>
        </x14:conditionalFormatting>
        <x14:conditionalFormatting xmlns:xm="http://schemas.microsoft.com/office/excel/2006/main">
          <x14:cfRule type="iconSet" priority="18" id="{9237E316-6096-47DE-99CA-E1F33E72A418}">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L54</xm:sqref>
        </x14:conditionalFormatting>
        <x14:conditionalFormatting xmlns:xm="http://schemas.microsoft.com/office/excel/2006/main">
          <x14:cfRule type="iconSet" priority="17" id="{FE2D7220-CD3B-4791-88F5-D4573A9B388B}">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U54</xm:sqref>
        </x14:conditionalFormatting>
        <x14:conditionalFormatting xmlns:xm="http://schemas.microsoft.com/office/excel/2006/main">
          <x14:cfRule type="iconSet" priority="16" id="{BA04FDAD-FBF2-4D1B-A411-DFB912E803C9}">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L62</xm:sqref>
        </x14:conditionalFormatting>
        <x14:conditionalFormatting xmlns:xm="http://schemas.microsoft.com/office/excel/2006/main">
          <x14:cfRule type="iconSet" priority="15" id="{39ED5AC3-E184-484E-833F-DC278CD0EBD6}">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U62</xm:sqref>
        </x14:conditionalFormatting>
        <x14:conditionalFormatting xmlns:xm="http://schemas.microsoft.com/office/excel/2006/main">
          <x14:cfRule type="iconSet" priority="14" id="{0D690202-ADA4-40DC-8D23-36862803B76F}">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L70</xm:sqref>
        </x14:conditionalFormatting>
        <x14:conditionalFormatting xmlns:xm="http://schemas.microsoft.com/office/excel/2006/main">
          <x14:cfRule type="iconSet" priority="13" id="{C1ABC229-E7DA-419A-B057-84BC29ED1F2D}">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U70</xm:sqref>
        </x14:conditionalFormatting>
        <x14:conditionalFormatting xmlns:xm="http://schemas.microsoft.com/office/excel/2006/main">
          <x14:cfRule type="iconSet" priority="12" id="{0F3AF5E7-8CFB-420F-B470-D904EE991D21}">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L77</xm:sqref>
        </x14:conditionalFormatting>
        <x14:conditionalFormatting xmlns:xm="http://schemas.microsoft.com/office/excel/2006/main">
          <x14:cfRule type="iconSet" priority="11" id="{14E8F42A-8A0E-4F69-9542-FD446E572DC5}">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U77</xm:sqref>
        </x14:conditionalFormatting>
        <x14:conditionalFormatting xmlns:xm="http://schemas.microsoft.com/office/excel/2006/main">
          <x14:cfRule type="iconSet" priority="9" id="{BCD8AB78-36D6-4800-9A00-41CFF85C38DA}">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L85</xm:sqref>
        </x14:conditionalFormatting>
        <x14:conditionalFormatting xmlns:xm="http://schemas.microsoft.com/office/excel/2006/main">
          <x14:cfRule type="iconSet" priority="8" id="{8DE47F85-8DC4-4915-9EDE-D8FC814FD6CF}">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U85</xm:sqref>
        </x14:conditionalFormatting>
        <x14:conditionalFormatting xmlns:xm="http://schemas.microsoft.com/office/excel/2006/main">
          <x14:cfRule type="iconSet" priority="7" id="{507C8461-DCDA-411E-9E71-F8A9AD6969BC}">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T4</xm:sqref>
        </x14:conditionalFormatting>
        <x14:conditionalFormatting xmlns:xm="http://schemas.microsoft.com/office/excel/2006/main">
          <x14:cfRule type="iconSet" priority="4" id="{F336344B-234C-4671-AE3B-FF22F72823F2}">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T12</xm:sqref>
        </x14:conditionalFormatting>
        <x14:conditionalFormatting xmlns:xm="http://schemas.microsoft.com/office/excel/2006/main">
          <x14:cfRule type="iconSet" priority="3" id="{53A408D8-99B5-462A-B0D0-4DAD1D304DA2}">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U4:W4</xm:sqref>
        </x14:conditionalFormatting>
        <x14:conditionalFormatting xmlns:xm="http://schemas.microsoft.com/office/excel/2006/main">
          <x14:cfRule type="iconSet" priority="1" id="{8E6C3CC0-CA5E-4968-A939-54744AD780A7}">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U12:W12</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'Quant Setup'!$L$43:$L$46</xm:f>
          </x14:formula1>
          <xm:sqref>H46:J46 Q46:S46</xm:sqref>
        </x14:dataValidation>
        <x14:dataValidation type="list" allowBlank="1" showInputMessage="1" showErrorMessage="1">
          <x14:formula1>
            <xm:f>'Quant Setup'!$A$51:$A$62</xm:f>
          </x14:formula1>
          <xm:sqref>B1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AA246"/>
  <sheetViews>
    <sheetView showGridLines="0" zoomScaleNormal="100" workbookViewId="0">
      <selection activeCell="A3" sqref="A3"/>
    </sheetView>
  </sheetViews>
  <sheetFormatPr defaultRowHeight="12.75" outlineLevelRow="2" x14ac:dyDescent="0.2"/>
  <cols>
    <col min="1" max="1" width="3.7109375" style="216" customWidth="1"/>
    <col min="4" max="4" width="13.28515625" customWidth="1"/>
    <col min="5" max="5" width="9" customWidth="1"/>
    <col min="6" max="6" width="9" style="122" customWidth="1"/>
    <col min="7" max="7" width="11.5703125" customWidth="1"/>
    <col min="8" max="10" width="11.5703125" style="122" customWidth="1"/>
    <col min="11" max="14" width="9" customWidth="1"/>
    <col min="15" max="15" width="9.140625" style="122"/>
    <col min="17" max="19" width="9" style="122" customWidth="1"/>
    <col min="20" max="20" width="9" customWidth="1"/>
  </cols>
  <sheetData>
    <row r="1" spans="2:23" ht="38.25" x14ac:dyDescent="0.35">
      <c r="B1" s="250" t="s">
        <v>243</v>
      </c>
      <c r="C1" s="250"/>
      <c r="F1" s="127" t="s">
        <v>277</v>
      </c>
      <c r="G1" s="61" t="s">
        <v>278</v>
      </c>
      <c r="H1" s="127" t="s">
        <v>279</v>
      </c>
      <c r="I1" s="127" t="s">
        <v>280</v>
      </c>
      <c r="J1"/>
      <c r="M1" s="121"/>
    </row>
    <row r="2" spans="2:23" x14ac:dyDescent="0.2">
      <c r="F2" s="269">
        <f>IF($B$1="Todos",0,VLOOKUP($B$1,'Quant Setup'!$A$51:$L$59,8,FALSE))</f>
        <v>27</v>
      </c>
      <c r="G2" s="270">
        <f>IF($B$1="Todos",0,VLOOKUP($B$1,'Quant Setup'!$A$51:$L$59,9,FALSE))</f>
        <v>27</v>
      </c>
      <c r="H2" s="269">
        <f>IF($B$1="Todos",0,VLOOKUP($B$1,'Quant Setup'!$A$51:$L$59,10,FALSE))</f>
        <v>23</v>
      </c>
      <c r="I2" s="269">
        <f>IF($B$1="Todos",0,VLOOKUP($B$1,'Quant Setup'!$A$51:$L$59,11,FALSE))</f>
        <v>34</v>
      </c>
      <c r="J2" s="27"/>
      <c r="K2" s="27"/>
      <c r="L2" s="27"/>
    </row>
    <row r="3" spans="2:23" x14ac:dyDescent="0.2">
      <c r="B3" s="27"/>
      <c r="C3" s="27"/>
      <c r="D3" s="27"/>
      <c r="E3" s="27"/>
      <c r="F3" s="126"/>
      <c r="G3" s="27"/>
      <c r="H3" s="126"/>
      <c r="I3" s="126"/>
      <c r="J3" s="126"/>
    </row>
    <row r="4" spans="2:23" outlineLevel="1" x14ac:dyDescent="0.2">
      <c r="B4" s="27"/>
      <c r="C4" s="27"/>
      <c r="D4" s="27"/>
      <c r="E4" s="27"/>
      <c r="F4" s="126"/>
      <c r="G4" s="27"/>
      <c r="H4" s="126"/>
      <c r="I4" s="126"/>
      <c r="J4" s="126"/>
      <c r="S4" s="148" t="s">
        <v>0</v>
      </c>
      <c r="T4" s="149" t="s">
        <v>444</v>
      </c>
      <c r="U4" s="149" t="s">
        <v>8</v>
      </c>
      <c r="V4" s="149" t="s">
        <v>9</v>
      </c>
      <c r="W4" s="149" t="s">
        <v>10</v>
      </c>
    </row>
    <row r="5" spans="2:23" outlineLevel="1" x14ac:dyDescent="0.2">
      <c r="J5" s="126"/>
      <c r="P5" s="137" t="s">
        <v>285</v>
      </c>
      <c r="Q5" s="136"/>
      <c r="R5" s="138"/>
      <c r="S5" s="139">
        <f>$F$72</f>
        <v>1</v>
      </c>
      <c r="T5" s="140">
        <f>$L$72</f>
        <v>1.1111111111111111E-3</v>
      </c>
      <c r="U5" s="139">
        <f t="shared" ref="U5:W5" si="0">H72</f>
        <v>1</v>
      </c>
      <c r="V5" s="139">
        <f t="shared" si="0"/>
        <v>0</v>
      </c>
      <c r="W5" s="139">
        <f t="shared" si="0"/>
        <v>0</v>
      </c>
    </row>
    <row r="6" spans="2:23" outlineLevel="1" x14ac:dyDescent="0.2">
      <c r="J6" s="126"/>
      <c r="P6" s="135" t="s">
        <v>193</v>
      </c>
      <c r="Q6" s="136"/>
      <c r="R6" s="138"/>
      <c r="S6" s="139">
        <f>$F$76</f>
        <v>4</v>
      </c>
      <c r="T6" s="140">
        <f>$L$76</f>
        <v>1.4033564814814816E-3</v>
      </c>
      <c r="U6" s="139">
        <f t="shared" ref="U6:W6" si="1">H76</f>
        <v>2</v>
      </c>
      <c r="V6" s="139">
        <f t="shared" si="1"/>
        <v>1</v>
      </c>
      <c r="W6" s="139">
        <f t="shared" si="1"/>
        <v>1</v>
      </c>
    </row>
    <row r="7" spans="2:23" outlineLevel="1" x14ac:dyDescent="0.2">
      <c r="J7" s="126"/>
      <c r="P7" s="135" t="s">
        <v>194</v>
      </c>
      <c r="Q7" s="136"/>
      <c r="R7" s="138"/>
      <c r="S7" s="139">
        <f>$F$83</f>
        <v>0</v>
      </c>
      <c r="T7" s="140" t="str">
        <f>$L$83</f>
        <v>-</v>
      </c>
      <c r="U7" s="139">
        <f t="shared" ref="U7:W7" si="2">H83</f>
        <v>0</v>
      </c>
      <c r="V7" s="139">
        <f t="shared" si="2"/>
        <v>0</v>
      </c>
      <c r="W7" s="139">
        <f t="shared" si="2"/>
        <v>0</v>
      </c>
    </row>
    <row r="8" spans="2:23" outlineLevel="1" x14ac:dyDescent="0.2">
      <c r="J8" s="126"/>
      <c r="P8" s="135" t="s">
        <v>115</v>
      </c>
      <c r="Q8" s="136"/>
      <c r="R8" s="138"/>
      <c r="S8" s="139">
        <f>$F$88</f>
        <v>1</v>
      </c>
      <c r="T8" s="140">
        <f>$L$88</f>
        <v>8.6805555555555551E-4</v>
      </c>
      <c r="U8" s="139">
        <f t="shared" ref="U8:W8" si="3">H88</f>
        <v>0</v>
      </c>
      <c r="V8" s="139">
        <f t="shared" si="3"/>
        <v>1</v>
      </c>
      <c r="W8" s="139">
        <f t="shared" si="3"/>
        <v>0</v>
      </c>
    </row>
    <row r="9" spans="2:23" outlineLevel="1" x14ac:dyDescent="0.2">
      <c r="J9" s="126"/>
      <c r="P9" s="135" t="s">
        <v>146</v>
      </c>
      <c r="Q9" s="136"/>
      <c r="R9" s="138"/>
      <c r="S9" s="139">
        <f>$F$92</f>
        <v>0</v>
      </c>
      <c r="T9" s="140" t="str">
        <f>$L$92</f>
        <v>-</v>
      </c>
      <c r="U9" s="139">
        <f t="shared" ref="U9:W9" si="4">H92</f>
        <v>0</v>
      </c>
      <c r="V9" s="139">
        <f t="shared" si="4"/>
        <v>0</v>
      </c>
      <c r="W9" s="139">
        <f t="shared" si="4"/>
        <v>0</v>
      </c>
    </row>
    <row r="10" spans="2:23" outlineLevel="1" x14ac:dyDescent="0.2">
      <c r="J10" s="126"/>
      <c r="S10" s="150">
        <f>$F$97</f>
        <v>0</v>
      </c>
      <c r="T10" s="151">
        <f>$L$97</f>
        <v>0</v>
      </c>
      <c r="U10" s="150">
        <f t="shared" ref="U10:W10" si="5">H97</f>
        <v>0</v>
      </c>
      <c r="V10" s="150">
        <f t="shared" si="5"/>
        <v>0</v>
      </c>
      <c r="W10" s="150">
        <f t="shared" si="5"/>
        <v>0</v>
      </c>
    </row>
    <row r="11" spans="2:23" outlineLevel="1" x14ac:dyDescent="0.2">
      <c r="J11" s="126"/>
    </row>
    <row r="12" spans="2:23" outlineLevel="1" x14ac:dyDescent="0.2">
      <c r="J12" s="126"/>
      <c r="S12" s="141" t="s">
        <v>11</v>
      </c>
      <c r="T12" s="142" t="s">
        <v>444</v>
      </c>
      <c r="U12" s="146" t="s">
        <v>8</v>
      </c>
      <c r="V12" s="146" t="s">
        <v>9</v>
      </c>
      <c r="W12" s="146" t="s">
        <v>10</v>
      </c>
    </row>
    <row r="13" spans="2:23" outlineLevel="1" x14ac:dyDescent="0.2">
      <c r="J13" s="126"/>
      <c r="P13" s="137" t="str">
        <f>P5</f>
        <v>Number Properties</v>
      </c>
      <c r="Q13" s="136"/>
      <c r="R13" s="138"/>
      <c r="S13" s="144">
        <f>$O$72</f>
        <v>0</v>
      </c>
      <c r="T13" s="140" t="str">
        <f>$U$72</f>
        <v>-</v>
      </c>
      <c r="U13" s="139">
        <f t="shared" ref="U13:W13" si="6">Q72</f>
        <v>0</v>
      </c>
      <c r="V13" s="139">
        <f t="shared" si="6"/>
        <v>0</v>
      </c>
      <c r="W13" s="139">
        <f t="shared" si="6"/>
        <v>0</v>
      </c>
    </row>
    <row r="14" spans="2:23" outlineLevel="1" x14ac:dyDescent="0.2">
      <c r="J14" s="126"/>
      <c r="P14" s="135" t="s">
        <v>193</v>
      </c>
      <c r="Q14" s="136"/>
      <c r="R14" s="138"/>
      <c r="S14" s="144">
        <f>$O$76</f>
        <v>2</v>
      </c>
      <c r="T14" s="140">
        <f>$U$76</f>
        <v>1.267361111111111E-3</v>
      </c>
      <c r="U14" s="139">
        <f t="shared" ref="U14:W14" si="7">Q76</f>
        <v>1</v>
      </c>
      <c r="V14" s="139">
        <f t="shared" si="7"/>
        <v>0</v>
      </c>
      <c r="W14" s="139">
        <f t="shared" si="7"/>
        <v>1</v>
      </c>
    </row>
    <row r="15" spans="2:23" outlineLevel="1" x14ac:dyDescent="0.2">
      <c r="J15" s="126"/>
      <c r="P15" s="135" t="s">
        <v>194</v>
      </c>
      <c r="Q15" s="136"/>
      <c r="R15" s="138"/>
      <c r="S15" s="144">
        <f>$O$83</f>
        <v>1</v>
      </c>
      <c r="T15" s="140">
        <f>$U$83</f>
        <v>1.9097222222222222E-3</v>
      </c>
      <c r="U15" s="139">
        <f t="shared" ref="U15:W15" si="8">Q83</f>
        <v>0</v>
      </c>
      <c r="V15" s="139">
        <f t="shared" si="8"/>
        <v>1</v>
      </c>
      <c r="W15" s="139">
        <f t="shared" si="8"/>
        <v>0</v>
      </c>
    </row>
    <row r="16" spans="2:23" outlineLevel="1" x14ac:dyDescent="0.2">
      <c r="J16" s="126"/>
      <c r="P16" s="135" t="s">
        <v>115</v>
      </c>
      <c r="Q16" s="136"/>
      <c r="R16" s="138"/>
      <c r="S16" s="144">
        <f>$O$88</f>
        <v>2</v>
      </c>
      <c r="T16" s="140">
        <f>$U$88</f>
        <v>1.0648148148148149E-3</v>
      </c>
      <c r="U16" s="139">
        <f t="shared" ref="U16:W16" si="9">Q88</f>
        <v>0</v>
      </c>
      <c r="V16" s="139">
        <f t="shared" si="9"/>
        <v>0</v>
      </c>
      <c r="W16" s="139">
        <f t="shared" si="9"/>
        <v>2</v>
      </c>
    </row>
    <row r="17" spans="2:26" outlineLevel="1" x14ac:dyDescent="0.2">
      <c r="J17" s="126"/>
      <c r="P17" s="135" t="s">
        <v>146</v>
      </c>
      <c r="Q17" s="136"/>
      <c r="R17" s="138"/>
      <c r="S17" s="144">
        <f>$O$92</f>
        <v>0</v>
      </c>
      <c r="T17" s="140" t="str">
        <f>$U$92</f>
        <v>-</v>
      </c>
      <c r="U17" s="139">
        <f t="shared" ref="U17:W17" si="10">Q92</f>
        <v>0</v>
      </c>
      <c r="V17" s="139">
        <f t="shared" si="10"/>
        <v>0</v>
      </c>
      <c r="W17" s="139">
        <f t="shared" si="10"/>
        <v>0</v>
      </c>
    </row>
    <row r="18" spans="2:26" outlineLevel="1" x14ac:dyDescent="0.2">
      <c r="J18" s="126"/>
      <c r="S18" s="145">
        <f>$O$97</f>
        <v>0</v>
      </c>
      <c r="T18" s="143">
        <f>$U$97</f>
        <v>0</v>
      </c>
      <c r="U18" s="147">
        <f t="shared" ref="U18:W18" si="11">Q97</f>
        <v>0</v>
      </c>
      <c r="V18" s="147">
        <f t="shared" si="11"/>
        <v>0</v>
      </c>
      <c r="W18" s="147">
        <f t="shared" si="11"/>
        <v>0</v>
      </c>
    </row>
    <row r="19" spans="2:26" outlineLevel="1" x14ac:dyDescent="0.2">
      <c r="J19" s="126"/>
    </row>
    <row r="20" spans="2:26" outlineLevel="1" x14ac:dyDescent="0.2">
      <c r="J20" s="126"/>
    </row>
    <row r="21" spans="2:26" outlineLevel="1" x14ac:dyDescent="0.2"/>
    <row r="22" spans="2:26" outlineLevel="1" x14ac:dyDescent="0.2"/>
    <row r="23" spans="2:26" ht="13.5" outlineLevel="1" thickBot="1" x14ac:dyDescent="0.25"/>
    <row r="24" spans="2:26" ht="13.5" customHeight="1" outlineLevel="1" thickBot="1" x14ac:dyDescent="0.25">
      <c r="B24" s="257" t="s">
        <v>280</v>
      </c>
      <c r="C24" s="258"/>
      <c r="D24" s="258"/>
      <c r="E24" s="258"/>
      <c r="F24" s="258"/>
      <c r="G24" s="258"/>
      <c r="H24" s="258"/>
      <c r="I24" s="258"/>
      <c r="J24" s="258"/>
      <c r="K24" s="258"/>
      <c r="L24" s="259"/>
      <c r="N24" s="260" t="s">
        <v>278</v>
      </c>
      <c r="O24" s="261"/>
      <c r="P24" s="261"/>
      <c r="Q24" s="261"/>
      <c r="R24" s="261"/>
      <c r="S24" s="261"/>
      <c r="T24" s="261"/>
      <c r="U24" s="261"/>
      <c r="V24" s="261"/>
      <c r="W24" s="261"/>
      <c r="X24" s="261"/>
      <c r="Y24" s="261"/>
      <c r="Z24" s="262"/>
    </row>
    <row r="25" spans="2:26" ht="12.75" customHeight="1" outlineLevel="1" x14ac:dyDescent="0.2">
      <c r="D25" s="226"/>
      <c r="E25" s="226"/>
      <c r="F25" s="226"/>
      <c r="G25" s="226"/>
      <c r="H25" s="226"/>
      <c r="K25" s="226"/>
      <c r="L25" s="226"/>
      <c r="M25" s="226"/>
      <c r="N25" s="226"/>
      <c r="O25" s="226"/>
      <c r="S25" s="226"/>
      <c r="T25" s="226"/>
      <c r="U25" s="226"/>
      <c r="V25" s="226"/>
    </row>
    <row r="26" spans="2:26" outlineLevel="1" x14ac:dyDescent="0.2">
      <c r="I26"/>
      <c r="J26"/>
      <c r="M26" s="122"/>
      <c r="Q26"/>
      <c r="R26"/>
      <c r="S26"/>
      <c r="T26" s="122"/>
      <c r="V26" s="122"/>
    </row>
    <row r="27" spans="2:26" outlineLevel="1" x14ac:dyDescent="0.2">
      <c r="I27"/>
      <c r="J27"/>
      <c r="M27" s="122"/>
      <c r="Q27"/>
      <c r="R27"/>
      <c r="S27"/>
      <c r="T27" s="122"/>
      <c r="V27" s="122"/>
    </row>
    <row r="28" spans="2:26" outlineLevel="1" x14ac:dyDescent="0.2">
      <c r="I28"/>
      <c r="J28"/>
      <c r="M28" s="122"/>
      <c r="Q28"/>
      <c r="R28"/>
      <c r="S28"/>
      <c r="T28" s="122"/>
      <c r="V28" s="122"/>
    </row>
    <row r="29" spans="2:26" outlineLevel="1" x14ac:dyDescent="0.2">
      <c r="I29"/>
      <c r="J29"/>
      <c r="M29" s="122"/>
      <c r="Q29"/>
      <c r="R29"/>
      <c r="S29"/>
      <c r="T29" s="122"/>
      <c r="V29" s="122"/>
    </row>
    <row r="30" spans="2:26" outlineLevel="1" x14ac:dyDescent="0.2">
      <c r="I30"/>
      <c r="J30"/>
      <c r="M30" s="122"/>
      <c r="Q30"/>
      <c r="R30"/>
      <c r="S30"/>
      <c r="T30" s="122"/>
      <c r="V30" s="122"/>
    </row>
    <row r="31" spans="2:26" outlineLevel="1" x14ac:dyDescent="0.2">
      <c r="I31"/>
      <c r="J31"/>
      <c r="M31" s="122"/>
      <c r="Q31"/>
      <c r="R31"/>
      <c r="S31"/>
      <c r="T31" s="122"/>
      <c r="V31" s="122"/>
    </row>
    <row r="32" spans="2:26" outlineLevel="1" x14ac:dyDescent="0.2">
      <c r="I32"/>
      <c r="J32"/>
      <c r="M32" s="122"/>
      <c r="Q32"/>
      <c r="R32"/>
      <c r="S32"/>
      <c r="T32" s="122"/>
      <c r="V32" s="122"/>
    </row>
    <row r="33" spans="2:27" outlineLevel="1" x14ac:dyDescent="0.2">
      <c r="I33"/>
      <c r="J33"/>
      <c r="M33" s="122"/>
      <c r="Q33"/>
      <c r="R33"/>
      <c r="S33"/>
      <c r="T33" s="122"/>
      <c r="V33" s="122"/>
    </row>
    <row r="34" spans="2:27" outlineLevel="1" x14ac:dyDescent="0.2">
      <c r="I34"/>
      <c r="J34"/>
      <c r="M34" s="122"/>
      <c r="Q34"/>
      <c r="R34"/>
      <c r="S34"/>
      <c r="T34" s="122"/>
      <c r="V34" s="122"/>
    </row>
    <row r="35" spans="2:27" outlineLevel="1" x14ac:dyDescent="0.2">
      <c r="I35"/>
      <c r="J35"/>
      <c r="M35" s="122"/>
      <c r="Q35"/>
      <c r="R35"/>
      <c r="S35"/>
      <c r="T35" s="122"/>
      <c r="V35" s="122"/>
    </row>
    <row r="36" spans="2:27" outlineLevel="1" x14ac:dyDescent="0.2">
      <c r="I36"/>
      <c r="J36"/>
      <c r="M36" s="122"/>
      <c r="Q36"/>
      <c r="R36"/>
      <c r="S36"/>
      <c r="T36" s="122"/>
      <c r="V36" s="122"/>
    </row>
    <row r="37" spans="2:27" outlineLevel="1" x14ac:dyDescent="0.2">
      <c r="I37"/>
      <c r="J37"/>
      <c r="M37" s="122"/>
      <c r="Q37"/>
      <c r="R37"/>
      <c r="S37"/>
      <c r="T37" s="122"/>
      <c r="V37" s="122"/>
    </row>
    <row r="38" spans="2:27" outlineLevel="1" x14ac:dyDescent="0.2">
      <c r="I38"/>
      <c r="J38"/>
      <c r="M38" s="122"/>
      <c r="Q38"/>
      <c r="R38"/>
      <c r="S38"/>
      <c r="T38" s="122"/>
      <c r="V38" s="122"/>
    </row>
    <row r="39" spans="2:27" outlineLevel="1" x14ac:dyDescent="0.2">
      <c r="I39"/>
      <c r="J39"/>
      <c r="M39" s="122"/>
      <c r="Q39"/>
      <c r="R39"/>
      <c r="S39"/>
      <c r="T39" s="122"/>
      <c r="V39" s="122"/>
    </row>
    <row r="40" spans="2:27" outlineLevel="1" x14ac:dyDescent="0.2">
      <c r="I40"/>
      <c r="J40"/>
      <c r="M40" s="122"/>
      <c r="Q40"/>
      <c r="R40"/>
      <c r="S40"/>
      <c r="T40" s="122"/>
      <c r="V40" s="122"/>
    </row>
    <row r="41" spans="2:27" outlineLevel="1" x14ac:dyDescent="0.2">
      <c r="I41"/>
      <c r="J41"/>
      <c r="M41" s="122"/>
      <c r="Q41"/>
      <c r="R41"/>
      <c r="S41"/>
      <c r="T41" s="122"/>
      <c r="V41" s="122"/>
    </row>
    <row r="42" spans="2:27" outlineLevel="1" x14ac:dyDescent="0.2">
      <c r="I42"/>
      <c r="J42"/>
      <c r="M42" s="122"/>
      <c r="Q42"/>
      <c r="R42"/>
      <c r="S42"/>
      <c r="T42" s="122"/>
      <c r="V42" s="122"/>
    </row>
    <row r="43" spans="2:27" outlineLevel="1" x14ac:dyDescent="0.2">
      <c r="I43"/>
      <c r="J43"/>
      <c r="M43" s="122"/>
      <c r="Q43"/>
      <c r="R43"/>
      <c r="S43"/>
      <c r="T43" s="122"/>
      <c r="V43" s="122"/>
    </row>
    <row r="44" spans="2:27" outlineLevel="1" x14ac:dyDescent="0.2">
      <c r="I44"/>
      <c r="J44"/>
      <c r="M44" s="122"/>
      <c r="Q44"/>
      <c r="R44"/>
      <c r="S44"/>
      <c r="T44" s="122"/>
      <c r="V44" s="122"/>
    </row>
    <row r="45" spans="2:27" ht="13.5" outlineLevel="1" thickBot="1" x14ac:dyDescent="0.25">
      <c r="I45"/>
      <c r="J45"/>
      <c r="M45" s="122"/>
      <c r="Q45"/>
      <c r="R45"/>
      <c r="S45"/>
      <c r="T45" s="122"/>
      <c r="V45" s="122"/>
    </row>
    <row r="46" spans="2:27" ht="13.5" customHeight="1" outlineLevel="1" thickBot="1" x14ac:dyDescent="0.25">
      <c r="B46" s="254" t="s">
        <v>458</v>
      </c>
      <c r="C46" s="255"/>
      <c r="D46" s="255"/>
      <c r="E46" s="255"/>
      <c r="F46" s="255"/>
      <c r="G46" s="255"/>
      <c r="H46" s="255"/>
      <c r="I46" s="255"/>
      <c r="J46" s="255"/>
      <c r="K46" s="255"/>
      <c r="L46" s="256"/>
      <c r="M46" s="122"/>
      <c r="N46" s="254" t="s">
        <v>459</v>
      </c>
      <c r="O46" s="255"/>
      <c r="P46" s="255"/>
      <c r="Q46" s="255"/>
      <c r="R46" s="255"/>
      <c r="S46" s="255"/>
      <c r="T46" s="256"/>
      <c r="U46" s="254" t="s">
        <v>460</v>
      </c>
      <c r="V46" s="255"/>
      <c r="W46" s="255"/>
      <c r="X46" s="255"/>
      <c r="Y46" s="255"/>
      <c r="Z46" s="255"/>
      <c r="AA46" s="256"/>
    </row>
    <row r="47" spans="2:27" outlineLevel="1" x14ac:dyDescent="0.2">
      <c r="I47"/>
      <c r="J47"/>
      <c r="M47" s="122"/>
      <c r="Q47"/>
      <c r="R47"/>
      <c r="S47"/>
      <c r="T47" s="122"/>
      <c r="V47" s="122"/>
    </row>
    <row r="48" spans="2:27" outlineLevel="1" x14ac:dyDescent="0.2">
      <c r="I48"/>
      <c r="J48"/>
      <c r="M48" s="122"/>
      <c r="Q48"/>
      <c r="R48"/>
      <c r="S48"/>
      <c r="T48" s="122"/>
      <c r="V48" s="122"/>
    </row>
    <row r="49" spans="9:22" outlineLevel="1" x14ac:dyDescent="0.2">
      <c r="I49"/>
      <c r="J49"/>
      <c r="M49" s="122"/>
      <c r="Q49"/>
      <c r="R49"/>
      <c r="S49"/>
      <c r="T49" s="122"/>
      <c r="V49" s="122"/>
    </row>
    <row r="50" spans="9:22" outlineLevel="1" x14ac:dyDescent="0.2">
      <c r="I50"/>
      <c r="J50"/>
      <c r="M50" s="122"/>
      <c r="Q50"/>
      <c r="R50"/>
      <c r="S50"/>
      <c r="T50" s="122"/>
      <c r="V50" s="122"/>
    </row>
    <row r="51" spans="9:22" outlineLevel="1" x14ac:dyDescent="0.2">
      <c r="I51"/>
      <c r="J51"/>
      <c r="M51" s="122"/>
      <c r="Q51"/>
      <c r="R51"/>
      <c r="S51"/>
      <c r="T51" s="122"/>
      <c r="V51" s="122"/>
    </row>
    <row r="52" spans="9:22" outlineLevel="1" x14ac:dyDescent="0.2">
      <c r="I52"/>
      <c r="J52"/>
      <c r="M52" s="122"/>
      <c r="Q52"/>
      <c r="R52"/>
      <c r="S52"/>
      <c r="T52" s="122"/>
      <c r="V52" s="122"/>
    </row>
    <row r="53" spans="9:22" outlineLevel="1" x14ac:dyDescent="0.2">
      <c r="I53"/>
      <c r="J53"/>
      <c r="M53" s="122"/>
      <c r="Q53"/>
      <c r="R53"/>
      <c r="S53"/>
      <c r="T53" s="122"/>
      <c r="V53" s="122"/>
    </row>
    <row r="54" spans="9:22" outlineLevel="1" x14ac:dyDescent="0.2">
      <c r="I54"/>
      <c r="J54"/>
      <c r="M54" s="122"/>
      <c r="Q54"/>
      <c r="R54"/>
      <c r="S54"/>
      <c r="T54" s="122"/>
      <c r="V54" s="122"/>
    </row>
    <row r="55" spans="9:22" outlineLevel="1" x14ac:dyDescent="0.2">
      <c r="I55"/>
      <c r="J55"/>
      <c r="M55" s="122"/>
      <c r="Q55"/>
      <c r="R55"/>
      <c r="S55"/>
      <c r="T55" s="122"/>
      <c r="V55" s="122"/>
    </row>
    <row r="56" spans="9:22" outlineLevel="1" x14ac:dyDescent="0.2">
      <c r="I56"/>
      <c r="J56"/>
      <c r="M56" s="122"/>
      <c r="Q56"/>
      <c r="R56"/>
      <c r="S56"/>
      <c r="T56" s="122"/>
      <c r="V56" s="122"/>
    </row>
    <row r="57" spans="9:22" outlineLevel="1" x14ac:dyDescent="0.2">
      <c r="I57"/>
      <c r="J57"/>
      <c r="M57" s="122"/>
      <c r="Q57"/>
      <c r="R57"/>
      <c r="S57"/>
      <c r="T57" s="122"/>
      <c r="V57" s="122"/>
    </row>
    <row r="58" spans="9:22" outlineLevel="1" x14ac:dyDescent="0.2">
      <c r="I58"/>
      <c r="J58"/>
      <c r="M58" s="122"/>
      <c r="Q58"/>
      <c r="R58"/>
      <c r="S58"/>
      <c r="T58" s="122"/>
      <c r="V58" s="122"/>
    </row>
    <row r="59" spans="9:22" outlineLevel="1" x14ac:dyDescent="0.2">
      <c r="I59"/>
      <c r="J59"/>
      <c r="M59" s="122"/>
      <c r="Q59"/>
      <c r="R59"/>
      <c r="S59"/>
      <c r="T59" s="122"/>
      <c r="V59" s="122"/>
    </row>
    <row r="60" spans="9:22" outlineLevel="1" x14ac:dyDescent="0.2">
      <c r="I60"/>
      <c r="J60"/>
      <c r="M60" s="122"/>
      <c r="Q60"/>
      <c r="R60"/>
      <c r="S60"/>
      <c r="T60" s="122"/>
      <c r="V60" s="122"/>
    </row>
    <row r="61" spans="9:22" outlineLevel="1" x14ac:dyDescent="0.2">
      <c r="I61"/>
      <c r="J61"/>
      <c r="M61" s="122"/>
      <c r="Q61"/>
      <c r="R61"/>
      <c r="S61"/>
      <c r="T61" s="122"/>
      <c r="V61" s="122"/>
    </row>
    <row r="62" spans="9:22" outlineLevel="1" x14ac:dyDescent="0.2">
      <c r="I62"/>
      <c r="J62"/>
      <c r="M62" s="122"/>
      <c r="Q62"/>
      <c r="R62"/>
      <c r="S62"/>
      <c r="T62" s="122"/>
      <c r="V62" s="122"/>
    </row>
    <row r="63" spans="9:22" outlineLevel="1" x14ac:dyDescent="0.2">
      <c r="I63"/>
      <c r="J63"/>
      <c r="M63" s="122"/>
      <c r="Q63"/>
      <c r="R63"/>
      <c r="S63"/>
      <c r="T63" s="122"/>
      <c r="V63" s="122"/>
    </row>
    <row r="64" spans="9:22" outlineLevel="1" x14ac:dyDescent="0.2">
      <c r="I64"/>
      <c r="J64"/>
      <c r="M64" s="122"/>
      <c r="Q64"/>
      <c r="R64"/>
      <c r="S64"/>
      <c r="T64" s="122"/>
      <c r="V64" s="122"/>
    </row>
    <row r="65" spans="1:24" outlineLevel="1" x14ac:dyDescent="0.2">
      <c r="I65"/>
      <c r="J65"/>
      <c r="M65" s="122"/>
      <c r="Q65"/>
      <c r="R65"/>
      <c r="S65"/>
      <c r="T65" s="122"/>
      <c r="V65" s="122"/>
    </row>
    <row r="66" spans="1:24" outlineLevel="1" x14ac:dyDescent="0.2"/>
    <row r="68" spans="1:24" x14ac:dyDescent="0.2">
      <c r="A68" s="218"/>
      <c r="F68" s="123" t="s">
        <v>0</v>
      </c>
      <c r="H68" s="123" t="s">
        <v>8</v>
      </c>
      <c r="I68" s="123" t="s">
        <v>9</v>
      </c>
      <c r="J68" s="123" t="s">
        <v>10</v>
      </c>
      <c r="L68" s="87" t="s">
        <v>7</v>
      </c>
      <c r="M68" s="79"/>
      <c r="O68" s="123" t="s">
        <v>11</v>
      </c>
      <c r="Q68" s="123" t="s">
        <v>8</v>
      </c>
      <c r="R68" s="123" t="s">
        <v>9</v>
      </c>
      <c r="S68" s="123" t="s">
        <v>10</v>
      </c>
      <c r="U68" s="87" t="s">
        <v>7</v>
      </c>
      <c r="V68" s="79"/>
    </row>
    <row r="69" spans="1:24" collapsed="1" x14ac:dyDescent="0.2">
      <c r="F69"/>
      <c r="H69"/>
      <c r="I69"/>
      <c r="J69"/>
      <c r="O69"/>
      <c r="Q69"/>
      <c r="R69"/>
      <c r="S69"/>
    </row>
    <row r="70" spans="1:24" x14ac:dyDescent="0.2">
      <c r="B70" s="207" t="s">
        <v>278</v>
      </c>
      <c r="C70" s="207"/>
      <c r="D70" s="208"/>
      <c r="F70" s="204">
        <f>SUM(F72,F76,F83,F88,F92)</f>
        <v>6</v>
      </c>
      <c r="H70" s="204">
        <f t="shared" ref="H70:J70" si="12">SUM(H72,H76,H83,H88,H92)</f>
        <v>3</v>
      </c>
      <c r="I70" s="204">
        <f t="shared" si="12"/>
        <v>2</v>
      </c>
      <c r="J70" s="204">
        <f t="shared" si="12"/>
        <v>1</v>
      </c>
      <c r="L70" s="224">
        <f>IFERROR(SUMIFS(min_v,source_v,selecaoexame,RC_CR_SC,$X70,rightwrong_v,'Analysis by Tests - Verbal'!$F$68)/F70,"-")</f>
        <v>1.2654320987654322E-3</v>
      </c>
      <c r="M70" s="223"/>
      <c r="N70" s="134"/>
      <c r="O70" s="204">
        <f>SUM(O72,O76,O83,O88,O92)</f>
        <v>5</v>
      </c>
      <c r="Q70" s="204">
        <f t="shared" ref="Q70:S70" si="13">SUM(Q72,Q76,Q83,Q88,Q92)</f>
        <v>1</v>
      </c>
      <c r="R70" s="204">
        <f t="shared" si="13"/>
        <v>1</v>
      </c>
      <c r="S70" s="204">
        <f t="shared" si="13"/>
        <v>3</v>
      </c>
      <c r="U70" s="224">
        <f>IFERROR(SUMIFS(min_v,source_v,selecaoexame,RC_CR_SC,$X70,rightwrong_v,'Analysis by Tests - Verbal'!$O$68)/O70,"-")</f>
        <v>1.3148148148148147E-3</v>
      </c>
      <c r="V70" s="205"/>
      <c r="X70" s="210" t="s">
        <v>313</v>
      </c>
    </row>
    <row r="71" spans="1:24" hidden="1" outlineLevel="1" x14ac:dyDescent="0.2">
      <c r="A71" s="219"/>
      <c r="B71" s="27"/>
      <c r="N71" s="133"/>
    </row>
    <row r="72" spans="1:24" hidden="1" outlineLevel="1" x14ac:dyDescent="0.2">
      <c r="A72" s="209"/>
      <c r="B72" s="111" t="s">
        <v>318</v>
      </c>
      <c r="C72" s="111"/>
      <c r="D72" s="112"/>
      <c r="F72" s="128">
        <f>COUNTIFS(source_v,selecaoexame,rightwrong_v,'Analysis by Tests - Verbal'!$F$68,first_Area_v,'Analysis by Tests - Verbal'!B72)</f>
        <v>1</v>
      </c>
      <c r="H72" s="129">
        <f>COUNTIFS(source_v,selecaoexame,rightwrong_v,'Analysis by Tests - Verbal'!$F$68,first_Area_v,'Analysis by Tests - Verbal'!$B72,level_v,H$68)</f>
        <v>1</v>
      </c>
      <c r="I72" s="129">
        <f>COUNTIFS(source_v,selecaoexame,rightwrong_v,'Analysis by Tests - Verbal'!$F$68,first_Area_v,'Analysis by Tests - Verbal'!$B72,level_v,I$68)</f>
        <v>0</v>
      </c>
      <c r="J72" s="129">
        <f>COUNTIFS(source_v,selecaoexame,rightwrong_v,'Analysis by Tests - Verbal'!$F$68,first_Area_v,'Analysis by Tests - Verbal'!$B72,level_v,J$68)</f>
        <v>0</v>
      </c>
      <c r="L72" s="114">
        <f>IFERROR(SUMIFS(min_v,source_v,selecaoexame,first_Area_v,'Analysis by Tests - Verbal'!$B72,rightwrong_v,'Analysis by Tests - Verbal'!$F$68)/F72,"-")</f>
        <v>1.1111111111111111E-3</v>
      </c>
      <c r="M72" s="115"/>
      <c r="N72" s="133"/>
      <c r="O72" s="132">
        <f>COUNTIFS(source_v,selecaoexame,rightwrong_v,'Analysis by Tests - Verbal'!$O$68,first_Area_v,'Analysis by Tests - Verbal'!B72)</f>
        <v>0</v>
      </c>
      <c r="Q72" s="129">
        <f>COUNTIFS(source_v,selecaoexame,rightwrong_v,'Analysis by Tests - Verbal'!$O$68,first_Area_v,'Analysis by Tests - Verbal'!$B72,level_v,Q$68)</f>
        <v>0</v>
      </c>
      <c r="R72" s="129">
        <f>COUNTIFS(source_v,selecaoexame,rightwrong_v,'Analysis by Tests - Verbal'!$O$68,first_Area_v,'Analysis by Tests - Verbal'!$B72,level_v,R$68)</f>
        <v>0</v>
      </c>
      <c r="S72" s="129">
        <f>COUNTIFS(source_v,selecaoexame,rightwrong_v,'Analysis by Tests - Verbal'!$O$68,first_Area_v,'Analysis by Tests - Verbal'!$B72,level_v,S$68)</f>
        <v>0</v>
      </c>
      <c r="U72" s="114" t="str">
        <f>IFERROR(SUMIFS(min_v,source_v,selecaoexame,first_Area_v,'Analysis by Tests - Verbal'!$B72,rightwrong_v,'Analysis by Tests - Verbal'!$O$68)/O72,"-")</f>
        <v>-</v>
      </c>
      <c r="V72" s="115"/>
    </row>
    <row r="73" spans="1:24" hidden="1" outlineLevel="2" x14ac:dyDescent="0.2">
      <c r="A73" s="218"/>
      <c r="B73" s="71" t="s">
        <v>319</v>
      </c>
      <c r="C73" s="71"/>
      <c r="D73" s="72"/>
      <c r="F73" s="124">
        <f>COUNTIFS(source_v,'Analysis by Tests - Verbal'!$B$1,rightwrong_v,'Analysis by Tests - Verbal'!$F$68,first_subarea_v,'Analysis by Tests - Verbal'!B73)</f>
        <v>1</v>
      </c>
      <c r="H73" s="124">
        <f>COUNTIFS(source_v,selecaoexame,rightwrong_v,'Analysis by Tests - Verbal'!$F$68,first_subarea_v,'Analysis by Tests - Verbal'!$B73,level_v,H$68)</f>
        <v>1</v>
      </c>
      <c r="I73" s="124">
        <f>COUNTIFS(source_v,selecaoexame,rightwrong_v,'Analysis by Tests - Verbal'!$F$68,first_subarea_v,'Analysis by Tests - Verbal'!$B73,level_v,I$68)</f>
        <v>0</v>
      </c>
      <c r="J73" s="124">
        <f>COUNTIFS(source_v,selecaoexame,rightwrong_v,'Analysis by Tests - Verbal'!$F$68,first_subarea_v,'Analysis by Tests - Verbal'!$B73,level_v,J$68)</f>
        <v>0</v>
      </c>
      <c r="L73" s="80">
        <f>IFERROR(SUMIFS(min_v,source_v,$B$1,first_subarea_v,'Analysis by Tests - Verbal'!$B73,rightwrong_v,'Analysis by Tests - Verbal'!$F$68)/F73,"-")</f>
        <v>1.1111111111111111E-3</v>
      </c>
      <c r="M73" s="81"/>
      <c r="N73" s="133"/>
      <c r="O73" s="124">
        <f>COUNTIFS(source_v,'Analysis by Tests - Verbal'!$B$1,rightwrong_v,'Analysis by Tests - Verbal'!$O$68,first_subarea_v,'Analysis by Tests - Verbal'!B73)</f>
        <v>0</v>
      </c>
      <c r="Q73" s="124">
        <f>COUNTIFS(source_v,selecaoexame,rightwrong_v,'Analysis by Tests - Verbal'!$O$68,first_subarea_v,'Analysis by Tests - Verbal'!$B73,level_v,Q$68)</f>
        <v>0</v>
      </c>
      <c r="R73" s="124">
        <f>COUNTIFS(source_v,selecaoexame,rightwrong_v,'Analysis by Tests - Verbal'!$O$68,first_subarea_v,'Analysis by Tests - Verbal'!$B73,level_v,R$68)</f>
        <v>0</v>
      </c>
      <c r="S73" s="124">
        <f>COUNTIFS(source_v,selecaoexame,rightwrong_v,'Analysis by Tests - Verbal'!$O$68,first_subarea_v,'Analysis by Tests - Verbal'!$B73,level_v,S$68)</f>
        <v>0</v>
      </c>
      <c r="U73" s="80" t="str">
        <f>IFERROR(SUMIFS(min_v,source_v,$B$1,first_subarea_v,'Analysis by Tests - Verbal'!$B73,rightwrong_v,'Analysis by Tests - Verbal'!$O$68)/O73,"-")</f>
        <v>-</v>
      </c>
      <c r="V73" s="81"/>
    </row>
    <row r="74" spans="1:24" hidden="1" outlineLevel="2" x14ac:dyDescent="0.2">
      <c r="A74" s="218"/>
      <c r="B74" s="71" t="s">
        <v>320</v>
      </c>
      <c r="C74" s="71"/>
      <c r="D74" s="72"/>
      <c r="F74" s="124">
        <f>COUNTIFS(source_v,'Analysis by Tests - Verbal'!$B$1,rightwrong_v,'Analysis by Tests - Verbal'!$F$68,first_subarea_v,'Analysis by Tests - Verbal'!B74)</f>
        <v>0</v>
      </c>
      <c r="H74" s="124">
        <f>COUNTIFS(source_v,selecaoexame,rightwrong_v,'Analysis by Tests - Verbal'!$F$68,first_subarea_v,'Analysis by Tests - Verbal'!$B74,level_v,H$68)</f>
        <v>0</v>
      </c>
      <c r="I74" s="124">
        <f>COUNTIFS(source_v,selecaoexame,rightwrong_v,'Analysis by Tests - Verbal'!$F$68,first_subarea_v,'Analysis by Tests - Verbal'!$B74,level_v,I$68)</f>
        <v>0</v>
      </c>
      <c r="J74" s="124">
        <f>COUNTIFS(source_v,selecaoexame,rightwrong_v,'Analysis by Tests - Verbal'!$F$68,first_subarea_v,'Analysis by Tests - Verbal'!$B74,level_v,J$68)</f>
        <v>0</v>
      </c>
      <c r="L74" s="80" t="str">
        <f>IFERROR(SUMIFS(min_v,source_v,$B$1,first_subarea_v,'Analysis by Tests - Verbal'!$B74,rightwrong_v,'Analysis by Tests - Verbal'!$F$68)/F74,"-")</f>
        <v>-</v>
      </c>
      <c r="M74" s="81"/>
      <c r="N74" s="133"/>
      <c r="O74" s="124">
        <f>COUNTIFS(source_v,'Analysis by Tests - Verbal'!$B$1,rightwrong_v,'Analysis by Tests - Verbal'!$O$68,first_subarea_v,'Analysis by Tests - Verbal'!B74)</f>
        <v>0</v>
      </c>
      <c r="Q74" s="124">
        <f>COUNTIFS(source_v,selecaoexame,rightwrong_v,'Analysis by Tests - Verbal'!$O$68,first_subarea_v,'Analysis by Tests - Verbal'!$B74,level_v,Q$68)</f>
        <v>0</v>
      </c>
      <c r="R74" s="124">
        <f>COUNTIFS(source_v,selecaoexame,rightwrong_v,'Analysis by Tests - Verbal'!$O$68,first_subarea_v,'Analysis by Tests - Verbal'!$B74,level_v,R$68)</f>
        <v>0</v>
      </c>
      <c r="S74" s="124">
        <f>COUNTIFS(source_v,selecaoexame,rightwrong_v,'Analysis by Tests - Verbal'!$O$68,first_subarea_v,'Analysis by Tests - Verbal'!$B74,level_v,S$68)</f>
        <v>0</v>
      </c>
      <c r="U74" s="80" t="str">
        <f>IFERROR(SUMIFS(min_v,source_v,$B$1,first_subarea_v,'Analysis by Tests - Verbal'!$B74,rightwrong_v,'Analysis by Tests - Verbal'!$O$68)/O74,"-")</f>
        <v>-</v>
      </c>
      <c r="V74" s="81"/>
    </row>
    <row r="75" spans="1:24" hidden="1" outlineLevel="1" collapsed="1" x14ac:dyDescent="0.2">
      <c r="A75" s="219"/>
      <c r="B75" s="27"/>
      <c r="N75" s="133"/>
    </row>
    <row r="76" spans="1:24" hidden="1" outlineLevel="1" x14ac:dyDescent="0.2">
      <c r="A76" s="209"/>
      <c r="B76" s="111" t="s">
        <v>321</v>
      </c>
      <c r="C76" s="111"/>
      <c r="D76" s="112"/>
      <c r="F76" s="128">
        <f>COUNTIFS(source_v,selecaoexame,rightwrong_v,'Analysis by Tests - Verbal'!$F$68,first_Area_v,'Analysis by Tests - Verbal'!B76)</f>
        <v>4</v>
      </c>
      <c r="H76" s="129">
        <f>COUNTIFS(source_v,selecaoexame,rightwrong_v,'Analysis by Tests - Verbal'!$F$68,first_Area_v,'Analysis by Tests - Verbal'!$B76,level_v,H$68)</f>
        <v>2</v>
      </c>
      <c r="I76" s="129">
        <f>COUNTIFS(source_v,selecaoexame,rightwrong_v,'Analysis by Tests - Verbal'!$F$68,first_Area_v,'Analysis by Tests - Verbal'!$B76,level_v,I$68)</f>
        <v>1</v>
      </c>
      <c r="J76" s="129">
        <f>COUNTIFS(source_v,selecaoexame,rightwrong_v,'Analysis by Tests - Verbal'!$F$68,first_Area_v,'Analysis by Tests - Verbal'!$B76,level_v,J$68)</f>
        <v>1</v>
      </c>
      <c r="L76" s="114">
        <f>IFERROR(SUMIFS(min_v,source_v,selecaoexame,first_Area_v,'Analysis by Tests - Verbal'!$B76,rightwrong_v,'Analysis by Tests - Verbal'!$F$68)/F76,"-")</f>
        <v>1.4033564814814816E-3</v>
      </c>
      <c r="M76" s="115"/>
      <c r="N76" s="133"/>
      <c r="O76" s="132">
        <f>COUNTIFS(source_v,selecaoexame,rightwrong_v,'Analysis by Tests - Verbal'!$O$68,first_Area_v,'Analysis by Tests - Verbal'!B76)</f>
        <v>2</v>
      </c>
      <c r="Q76" s="129">
        <f>COUNTIFS(source_v,selecaoexame,rightwrong_v,'Analysis by Tests - Verbal'!$O$68,first_Area_v,'Analysis by Tests - Verbal'!$B76,level_v,Q$68)</f>
        <v>1</v>
      </c>
      <c r="R76" s="129">
        <f>COUNTIFS(source_v,selecaoexame,rightwrong_v,'Analysis by Tests - Verbal'!$O$68,first_Area_v,'Analysis by Tests - Verbal'!$B76,level_v,R$68)</f>
        <v>0</v>
      </c>
      <c r="S76" s="129">
        <f>COUNTIFS(source_v,selecaoexame,rightwrong_v,'Analysis by Tests - Verbal'!$O$68,first_Area_v,'Analysis by Tests - Verbal'!$B76,level_v,S$68)</f>
        <v>1</v>
      </c>
      <c r="U76" s="114">
        <f>IFERROR(SUMIFS(min_v,source_v,selecaoexame,first_Area_v,'Analysis by Tests - Verbal'!$B76,rightwrong_v,'Analysis by Tests - Verbal'!$O$68)/O76,"-")</f>
        <v>1.267361111111111E-3</v>
      </c>
      <c r="V76" s="115"/>
    </row>
    <row r="77" spans="1:24" hidden="1" outlineLevel="2" x14ac:dyDescent="0.2">
      <c r="A77" s="218"/>
      <c r="B77" s="71" t="s">
        <v>322</v>
      </c>
      <c r="C77" s="71"/>
      <c r="D77" s="72"/>
      <c r="F77" s="124">
        <f>COUNTIFS(source_v,'Analysis by Tests - Verbal'!$B$1,rightwrong_v,'Analysis by Tests - Verbal'!$F$68,first_subarea_v,'Analysis by Tests - Verbal'!B77)</f>
        <v>1</v>
      </c>
      <c r="H77" s="124">
        <f>COUNTIFS(source_v,selecaoexame,rightwrong_v,'Analysis by Tests - Verbal'!$F$68,first_subarea_v,'Analysis by Tests - Verbal'!$B77,level_v,H$68)</f>
        <v>1</v>
      </c>
      <c r="I77" s="124">
        <f>COUNTIFS(source_v,selecaoexame,rightwrong_v,'Analysis by Tests - Verbal'!$F$68,first_subarea_v,'Analysis by Tests - Verbal'!$B77,level_v,I$68)</f>
        <v>0</v>
      </c>
      <c r="J77" s="124">
        <f>COUNTIFS(source_v,selecaoexame,rightwrong_v,'Analysis by Tests - Verbal'!$F$68,first_subarea_v,'Analysis by Tests - Verbal'!$B77,level_v,J$68)</f>
        <v>0</v>
      </c>
      <c r="L77" s="80">
        <f>IFERROR(SUMIFS(min_v,source_v,$B$1,first_subarea_v,'Analysis by Tests - Verbal'!$B77,rightwrong_v,'Analysis by Tests - Verbal'!$F$68)/F77,"-")</f>
        <v>1.9097222222222222E-3</v>
      </c>
      <c r="M77" s="81"/>
      <c r="N77" s="133"/>
      <c r="O77" s="124">
        <f>COUNTIFS(source_v,'Analysis by Tests - Verbal'!$B$1,rightwrong_v,'Analysis by Tests - Verbal'!$O$68,first_subarea_v,'Analysis by Tests - Verbal'!B77)</f>
        <v>1</v>
      </c>
      <c r="Q77" s="124">
        <f>COUNTIFS(source_v,selecaoexame,rightwrong_v,'Analysis by Tests - Verbal'!$O$68,first_subarea_v,'Analysis by Tests - Verbal'!$B77,level_v,Q$68)</f>
        <v>1</v>
      </c>
      <c r="R77" s="124">
        <f>COUNTIFS(source_v,selecaoexame,rightwrong_v,'Analysis by Tests - Verbal'!$O$68,first_subarea_v,'Analysis by Tests - Verbal'!$B77,level_v,R$68)</f>
        <v>0</v>
      </c>
      <c r="S77" s="124">
        <f>COUNTIFS(source_v,selecaoexame,rightwrong_v,'Analysis by Tests - Verbal'!$O$68,first_subarea_v,'Analysis by Tests - Verbal'!$B77,level_v,S$68)</f>
        <v>0</v>
      </c>
      <c r="U77" s="80">
        <f>IFERROR(SUMIFS(min_v,source_v,$B$1,first_subarea_v,'Analysis by Tests - Verbal'!$B77,rightwrong_v,'Analysis by Tests - Verbal'!$O$68)/O77,"-")</f>
        <v>1.736111111111111E-3</v>
      </c>
      <c r="V77" s="81"/>
    </row>
    <row r="78" spans="1:24" hidden="1" outlineLevel="2" x14ac:dyDescent="0.2">
      <c r="A78" s="218"/>
      <c r="B78" s="74" t="s">
        <v>323</v>
      </c>
      <c r="C78" s="74"/>
      <c r="D78" s="72"/>
      <c r="F78" s="124">
        <f>COUNTIFS(source_v,'Analysis by Tests - Verbal'!$B$1,rightwrong_v,'Analysis by Tests - Verbal'!$F$68,first_subarea_v,'Analysis by Tests - Verbal'!B78)</f>
        <v>1</v>
      </c>
      <c r="H78" s="124">
        <f>COUNTIFS(source_v,selecaoexame,rightwrong_v,'Analysis by Tests - Verbal'!$F$68,first_subarea_v,'Analysis by Tests - Verbal'!$B78,level_v,H$68)</f>
        <v>0</v>
      </c>
      <c r="I78" s="124">
        <f>COUNTIFS(source_v,selecaoexame,rightwrong_v,'Analysis by Tests - Verbal'!$F$68,first_subarea_v,'Analysis by Tests - Verbal'!$B78,level_v,I$68)</f>
        <v>1</v>
      </c>
      <c r="J78" s="124">
        <f>COUNTIFS(source_v,selecaoexame,rightwrong_v,'Analysis by Tests - Verbal'!$F$68,first_subarea_v,'Analysis by Tests - Verbal'!$B78,level_v,J$68)</f>
        <v>0</v>
      </c>
      <c r="L78" s="80">
        <f>IFERROR(SUMIFS(min_v,source_v,$B$1,first_subarea_v,'Analysis by Tests - Verbal'!$B78,rightwrong_v,'Analysis by Tests - Verbal'!$F$68)/F78,"-")</f>
        <v>1.3773148148148147E-3</v>
      </c>
      <c r="M78" s="81"/>
      <c r="N78" s="133"/>
      <c r="O78" s="124">
        <f>COUNTIFS(source_v,'Analysis by Tests - Verbal'!$B$1,rightwrong_v,'Analysis by Tests - Verbal'!$O$68,first_subarea_v,'Analysis by Tests - Verbal'!B78)</f>
        <v>0</v>
      </c>
      <c r="Q78" s="124">
        <f>COUNTIFS(source_v,selecaoexame,rightwrong_v,'Analysis by Tests - Verbal'!$O$68,first_subarea_v,'Analysis by Tests - Verbal'!$B78,level_v,Q$68)</f>
        <v>0</v>
      </c>
      <c r="R78" s="124">
        <f>COUNTIFS(source_v,selecaoexame,rightwrong_v,'Analysis by Tests - Verbal'!$O$68,first_subarea_v,'Analysis by Tests - Verbal'!$B78,level_v,R$68)</f>
        <v>0</v>
      </c>
      <c r="S78" s="124">
        <f>COUNTIFS(source_v,selecaoexame,rightwrong_v,'Analysis by Tests - Verbal'!$O$68,first_subarea_v,'Analysis by Tests - Verbal'!$B78,level_v,S$68)</f>
        <v>0</v>
      </c>
      <c r="U78" s="80" t="str">
        <f>IFERROR(SUMIFS(min_v,source_v,$B$1,first_subarea_v,'Analysis by Tests - Verbal'!$B78,rightwrong_v,'Analysis by Tests - Verbal'!$O$68)/O78,"-")</f>
        <v>-</v>
      </c>
      <c r="V78" s="81"/>
    </row>
    <row r="79" spans="1:24" hidden="1" outlineLevel="2" x14ac:dyDescent="0.2">
      <c r="A79" s="218"/>
      <c r="B79" s="74" t="s">
        <v>324</v>
      </c>
      <c r="C79" s="74"/>
      <c r="D79" s="72"/>
      <c r="F79" s="124">
        <f>COUNTIFS(source_v,'Analysis by Tests - Verbal'!$B$1,rightwrong_v,'Analysis by Tests - Verbal'!$F$68,first_subarea_v,'Analysis by Tests - Verbal'!B79)</f>
        <v>0</v>
      </c>
      <c r="H79" s="124">
        <f>COUNTIFS(source_v,selecaoexame,rightwrong_v,'Analysis by Tests - Verbal'!$F$68,first_subarea_v,'Analysis by Tests - Verbal'!$B79,level_v,H$68)</f>
        <v>0</v>
      </c>
      <c r="I79" s="124">
        <f>COUNTIFS(source_v,selecaoexame,rightwrong_v,'Analysis by Tests - Verbal'!$F$68,first_subarea_v,'Analysis by Tests - Verbal'!$B79,level_v,I$68)</f>
        <v>0</v>
      </c>
      <c r="J79" s="124">
        <f>COUNTIFS(source_v,selecaoexame,rightwrong_v,'Analysis by Tests - Verbal'!$F$68,first_subarea_v,'Analysis by Tests - Verbal'!$B79,level_v,J$68)</f>
        <v>0</v>
      </c>
      <c r="L79" s="80" t="str">
        <f>IFERROR(SUMIFS(min_v,source_v,$B$1,first_subarea_v,'Analysis by Tests - Verbal'!$B79,rightwrong_v,'Analysis by Tests - Verbal'!$F$68)/F79,"-")</f>
        <v>-</v>
      </c>
      <c r="M79" s="81"/>
      <c r="N79" s="133"/>
      <c r="O79" s="124">
        <f>COUNTIFS(source_v,'Analysis by Tests - Verbal'!$B$1,rightwrong_v,'Analysis by Tests - Verbal'!$O$68,first_subarea_v,'Analysis by Tests - Verbal'!B79)</f>
        <v>0</v>
      </c>
      <c r="Q79" s="124">
        <f>COUNTIFS(source_v,selecaoexame,rightwrong_v,'Analysis by Tests - Verbal'!$O$68,first_subarea_v,'Analysis by Tests - Verbal'!$B79,level_v,Q$68)</f>
        <v>0</v>
      </c>
      <c r="R79" s="124">
        <f>COUNTIFS(source_v,selecaoexame,rightwrong_v,'Analysis by Tests - Verbal'!$O$68,first_subarea_v,'Analysis by Tests - Verbal'!$B79,level_v,R$68)</f>
        <v>0</v>
      </c>
      <c r="S79" s="124">
        <f>COUNTIFS(source_v,selecaoexame,rightwrong_v,'Analysis by Tests - Verbal'!$O$68,first_subarea_v,'Analysis by Tests - Verbal'!$B79,level_v,S$68)</f>
        <v>0</v>
      </c>
      <c r="U79" s="80" t="str">
        <f>IFERROR(SUMIFS(min_v,source_v,$B$1,first_subarea_v,'Analysis by Tests - Verbal'!$B79,rightwrong_v,'Analysis by Tests - Verbal'!$O$68)/O79,"-")</f>
        <v>-</v>
      </c>
      <c r="V79" s="81"/>
    </row>
    <row r="80" spans="1:24" hidden="1" outlineLevel="2" x14ac:dyDescent="0.2">
      <c r="A80" s="218"/>
      <c r="B80" s="74" t="s">
        <v>325</v>
      </c>
      <c r="C80" s="74"/>
      <c r="D80" s="72"/>
      <c r="F80" s="124">
        <f>COUNTIFS(source_v,'Analysis by Tests - Verbal'!$B$1,rightwrong_v,'Analysis by Tests - Verbal'!$F$68,first_subarea_v,'Analysis by Tests - Verbal'!B80)</f>
        <v>1</v>
      </c>
      <c r="H80" s="124">
        <f>COUNTIFS(source_v,selecaoexame,rightwrong_v,'Analysis by Tests - Verbal'!$F$68,first_subarea_v,'Analysis by Tests - Verbal'!$B80,level_v,H$68)</f>
        <v>1</v>
      </c>
      <c r="I80" s="124">
        <f>COUNTIFS(source_v,selecaoexame,rightwrong_v,'Analysis by Tests - Verbal'!$F$68,first_subarea_v,'Analysis by Tests - Verbal'!$B80,level_v,I$68)</f>
        <v>0</v>
      </c>
      <c r="J80" s="124">
        <f>COUNTIFS(source_v,selecaoexame,rightwrong_v,'Analysis by Tests - Verbal'!$F$68,first_subarea_v,'Analysis by Tests - Verbal'!$B80,level_v,J$68)</f>
        <v>0</v>
      </c>
      <c r="L80" s="80">
        <f>IFERROR(SUMIFS(min_v,source_v,$B$1,first_subarea_v,'Analysis by Tests - Verbal'!$B80,rightwrong_v,'Analysis by Tests - Verbal'!$F$68)/F80,"-")</f>
        <v>1.2962962962962963E-3</v>
      </c>
      <c r="M80" s="81"/>
      <c r="N80" s="133"/>
      <c r="O80" s="124">
        <f>COUNTIFS(source_v,'Analysis by Tests - Verbal'!$B$1,rightwrong_v,'Analysis by Tests - Verbal'!$O$68,first_subarea_v,'Analysis by Tests - Verbal'!B80)</f>
        <v>1</v>
      </c>
      <c r="Q80" s="124">
        <f>COUNTIFS(source_v,selecaoexame,rightwrong_v,'Analysis by Tests - Verbal'!$O$68,first_subarea_v,'Analysis by Tests - Verbal'!$B80,level_v,Q$68)</f>
        <v>0</v>
      </c>
      <c r="R80" s="124">
        <f>COUNTIFS(source_v,selecaoexame,rightwrong_v,'Analysis by Tests - Verbal'!$O$68,first_subarea_v,'Analysis by Tests - Verbal'!$B80,level_v,R$68)</f>
        <v>0</v>
      </c>
      <c r="S80" s="124">
        <f>COUNTIFS(source_v,selecaoexame,rightwrong_v,'Analysis by Tests - Verbal'!$O$68,first_subarea_v,'Analysis by Tests - Verbal'!$B80,level_v,S$68)</f>
        <v>1</v>
      </c>
      <c r="U80" s="80">
        <f>IFERROR(SUMIFS(min_v,source_v,$B$1,first_subarea_v,'Analysis by Tests - Verbal'!$B80,rightwrong_v,'Analysis by Tests - Verbal'!$O$68)/O80,"-")</f>
        <v>7.9861111111111116E-4</v>
      </c>
      <c r="V80" s="81"/>
    </row>
    <row r="81" spans="1:22" hidden="1" outlineLevel="2" x14ac:dyDescent="0.2">
      <c r="A81" s="218"/>
      <c r="B81" s="71" t="s">
        <v>326</v>
      </c>
      <c r="C81" s="71"/>
      <c r="D81" s="72"/>
      <c r="F81" s="124">
        <f>COUNTIFS(source_v,'Analysis by Tests - Verbal'!$B$1,rightwrong_v,'Analysis by Tests - Verbal'!$F$68,first_subarea_v,'Analysis by Tests - Verbal'!B81)</f>
        <v>1</v>
      </c>
      <c r="H81" s="124">
        <f>COUNTIFS(source_v,selecaoexame,rightwrong_v,'Analysis by Tests - Verbal'!$F$68,first_subarea_v,'Analysis by Tests - Verbal'!$B81,level_v,H$68)</f>
        <v>0</v>
      </c>
      <c r="I81" s="124">
        <f>COUNTIFS(source_v,selecaoexame,rightwrong_v,'Analysis by Tests - Verbal'!$F$68,first_subarea_v,'Analysis by Tests - Verbal'!$B81,level_v,I$68)</f>
        <v>0</v>
      </c>
      <c r="J81" s="124">
        <f>COUNTIFS(source_v,selecaoexame,rightwrong_v,'Analysis by Tests - Verbal'!$F$68,first_subarea_v,'Analysis by Tests - Verbal'!$B81,level_v,J$68)</f>
        <v>1</v>
      </c>
      <c r="L81" s="80">
        <f>IFERROR(SUMIFS(min_v,source_v,$B$1,first_subarea_v,'Analysis by Tests - Verbal'!$B81,rightwrong_v,'Analysis by Tests - Verbal'!$F$68)/F81,"-")</f>
        <v>1.0300925925925926E-3</v>
      </c>
      <c r="M81" s="81"/>
      <c r="N81" s="133"/>
      <c r="O81" s="124">
        <f>COUNTIFS(source_v,'Analysis by Tests - Verbal'!$B$1,rightwrong_v,'Analysis by Tests - Verbal'!$O$68,first_subarea_v,'Analysis by Tests - Verbal'!B81)</f>
        <v>0</v>
      </c>
      <c r="Q81" s="124">
        <f>COUNTIFS(source_v,selecaoexame,rightwrong_v,'Analysis by Tests - Verbal'!$O$68,first_subarea_v,'Analysis by Tests - Verbal'!$B81,level_v,Q$68)</f>
        <v>0</v>
      </c>
      <c r="R81" s="124">
        <f>COUNTIFS(source_v,selecaoexame,rightwrong_v,'Analysis by Tests - Verbal'!$O$68,first_subarea_v,'Analysis by Tests - Verbal'!$B81,level_v,R$68)</f>
        <v>0</v>
      </c>
      <c r="S81" s="124">
        <f>COUNTIFS(source_v,selecaoexame,rightwrong_v,'Analysis by Tests - Verbal'!$O$68,first_subarea_v,'Analysis by Tests - Verbal'!$B81,level_v,S$68)</f>
        <v>0</v>
      </c>
      <c r="U81" s="80" t="str">
        <f>IFERROR(SUMIFS(min_v,source_v,$B$1,first_subarea_v,'Analysis by Tests - Verbal'!$B81,rightwrong_v,'Analysis by Tests - Verbal'!$O$68)/O81,"-")</f>
        <v>-</v>
      </c>
      <c r="V81" s="81"/>
    </row>
    <row r="82" spans="1:22" hidden="1" outlineLevel="1" collapsed="1" x14ac:dyDescent="0.2">
      <c r="A82" s="219"/>
      <c r="B82" s="27"/>
      <c r="N82" s="133"/>
    </row>
    <row r="83" spans="1:22" hidden="1" outlineLevel="1" x14ac:dyDescent="0.2">
      <c r="A83" s="209"/>
      <c r="B83" s="111" t="s">
        <v>327</v>
      </c>
      <c r="C83" s="111"/>
      <c r="D83" s="112"/>
      <c r="F83" s="128">
        <f>COUNTIFS(source_v,selecaoexame,rightwrong_v,'Analysis by Tests - Verbal'!$F$68,first_Area_v,'Analysis by Tests - Verbal'!B83)</f>
        <v>0</v>
      </c>
      <c r="H83" s="129">
        <f>COUNTIFS(source_v,selecaoexame,rightwrong_v,'Analysis by Tests - Verbal'!$F$68,first_Area_v,'Analysis by Tests - Verbal'!$B83,level_v,H$68)</f>
        <v>0</v>
      </c>
      <c r="I83" s="129">
        <f>COUNTIFS(source_v,selecaoexame,rightwrong_v,'Analysis by Tests - Verbal'!$F$68,first_Area_v,'Analysis by Tests - Verbal'!$B83,level_v,I$68)</f>
        <v>0</v>
      </c>
      <c r="J83" s="129">
        <f>COUNTIFS(source_v,selecaoexame,rightwrong_v,'Analysis by Tests - Verbal'!$F$68,first_Area_v,'Analysis by Tests - Verbal'!$B83,level_v,J$68)</f>
        <v>0</v>
      </c>
      <c r="L83" s="114" t="str">
        <f>IFERROR(SUMIFS(min_v,source_v,selecaoexame,first_Area_v,'Analysis by Tests - Verbal'!$B83,rightwrong_v,'Analysis by Tests - Verbal'!$F$68)/F83,"-")</f>
        <v>-</v>
      </c>
      <c r="M83" s="115"/>
      <c r="N83" s="133"/>
      <c r="O83" s="132">
        <f>COUNTIFS(source_v,selecaoexame,rightwrong_v,'Analysis by Tests - Verbal'!$O$68,first_Area_v,'Analysis by Tests - Verbal'!B83)</f>
        <v>1</v>
      </c>
      <c r="Q83" s="129">
        <f>COUNTIFS(source_v,selecaoexame,rightwrong_v,'Analysis by Tests - Verbal'!$O$68,first_Area_v,'Analysis by Tests - Verbal'!$B83,level_v,Q$68)</f>
        <v>0</v>
      </c>
      <c r="R83" s="129">
        <f>COUNTIFS(source_v,selecaoexame,rightwrong_v,'Analysis by Tests - Verbal'!$O$68,first_Area_v,'Analysis by Tests - Verbal'!$B83,level_v,R$68)</f>
        <v>1</v>
      </c>
      <c r="S83" s="129">
        <f>COUNTIFS(source_v,selecaoexame,rightwrong_v,'Analysis by Tests - Verbal'!$O$68,first_Area_v,'Analysis by Tests - Verbal'!$B83,level_v,S$68)</f>
        <v>0</v>
      </c>
      <c r="U83" s="114">
        <f>IFERROR(SUMIFS(min_v,source_v,selecaoexame,first_Area_v,'Analysis by Tests - Verbal'!$B83,rightwrong_v,'Analysis by Tests - Verbal'!$O$68)/O83,"-")</f>
        <v>1.9097222222222222E-3</v>
      </c>
      <c r="V83" s="115"/>
    </row>
    <row r="84" spans="1:22" hidden="1" outlineLevel="2" x14ac:dyDescent="0.2">
      <c r="A84" s="218"/>
      <c r="B84" s="71" t="s">
        <v>328</v>
      </c>
      <c r="C84" s="71"/>
      <c r="D84" s="72"/>
      <c r="F84" s="124">
        <f>COUNTIFS(source_v,'Analysis by Tests - Verbal'!$B$1,rightwrong_v,'Analysis by Tests - Verbal'!$F$68,first_subarea_v,'Analysis by Tests - Verbal'!B84)</f>
        <v>0</v>
      </c>
      <c r="H84" s="124">
        <f>COUNTIFS(source_v,selecaoexame,rightwrong_v,'Analysis by Tests - Verbal'!$F$68,first_subarea_v,'Analysis by Tests - Verbal'!$B84,level_v,H$68)</f>
        <v>0</v>
      </c>
      <c r="I84" s="124">
        <f>COUNTIFS(source_v,selecaoexame,rightwrong_v,'Analysis by Tests - Verbal'!$F$68,first_subarea_v,'Analysis by Tests - Verbal'!$B84,level_v,I$68)</f>
        <v>0</v>
      </c>
      <c r="J84" s="124">
        <f>COUNTIFS(source_v,selecaoexame,rightwrong_v,'Analysis by Tests - Verbal'!$F$68,first_subarea_v,'Analysis by Tests - Verbal'!$B84,level_v,J$68)</f>
        <v>0</v>
      </c>
      <c r="L84" s="80" t="str">
        <f>IFERROR(SUMIFS(min_v,source_v,$B$1,first_subarea_v,'Analysis by Tests - Verbal'!$B84,rightwrong_v,'Analysis by Tests - Verbal'!$F$68)/F84,"-")</f>
        <v>-</v>
      </c>
      <c r="M84" s="81"/>
      <c r="N84" s="133"/>
      <c r="O84" s="124">
        <f>COUNTIFS(source_v,'Analysis by Tests - Verbal'!$B$1,rightwrong_v,'Analysis by Tests - Verbal'!$O$68,first_subarea_v,'Analysis by Tests - Verbal'!B84)</f>
        <v>1</v>
      </c>
      <c r="Q84" s="124">
        <f>COUNTIFS(source_v,selecaoexame,rightwrong_v,'Analysis by Tests - Verbal'!$O$68,first_subarea_v,'Analysis by Tests - Verbal'!$B84,level_v,Q$68)</f>
        <v>0</v>
      </c>
      <c r="R84" s="124">
        <f>COUNTIFS(source_v,selecaoexame,rightwrong_v,'Analysis by Tests - Verbal'!$O$68,first_subarea_v,'Analysis by Tests - Verbal'!$B84,level_v,R$68)</f>
        <v>1</v>
      </c>
      <c r="S84" s="124">
        <f>COUNTIFS(source_v,selecaoexame,rightwrong_v,'Analysis by Tests - Verbal'!$O$68,first_subarea_v,'Analysis by Tests - Verbal'!$B84,level_v,S$68)</f>
        <v>0</v>
      </c>
      <c r="U84" s="80">
        <f>IFERROR(SUMIFS(min_v,source_v,$B$1,first_subarea_v,'Analysis by Tests - Verbal'!$B84,rightwrong_v,'Analysis by Tests - Verbal'!$O$68)/O84,"-")</f>
        <v>1.9097222222222222E-3</v>
      </c>
      <c r="V84" s="81"/>
    </row>
    <row r="85" spans="1:22" hidden="1" outlineLevel="2" x14ac:dyDescent="0.2">
      <c r="A85" s="218"/>
      <c r="B85" s="71" t="s">
        <v>329</v>
      </c>
      <c r="C85" s="71"/>
      <c r="D85" s="72"/>
      <c r="F85" s="124">
        <f>COUNTIFS(source_v,'Analysis by Tests - Verbal'!$B$1,rightwrong_v,'Analysis by Tests - Verbal'!$F$68,first_subarea_v,'Analysis by Tests - Verbal'!B85)</f>
        <v>0</v>
      </c>
      <c r="H85" s="124">
        <f>COUNTIFS(source_v,selecaoexame,rightwrong_v,'Analysis by Tests - Verbal'!$F$68,first_subarea_v,'Analysis by Tests - Verbal'!$B85,level_v,H$68)</f>
        <v>0</v>
      </c>
      <c r="I85" s="124">
        <f>COUNTIFS(source_v,selecaoexame,rightwrong_v,'Analysis by Tests - Verbal'!$F$68,first_subarea_v,'Analysis by Tests - Verbal'!$B85,level_v,I$68)</f>
        <v>0</v>
      </c>
      <c r="J85" s="124">
        <f>COUNTIFS(source_v,selecaoexame,rightwrong_v,'Analysis by Tests - Verbal'!$F$68,first_subarea_v,'Analysis by Tests - Verbal'!$B85,level_v,J$68)</f>
        <v>0</v>
      </c>
      <c r="L85" s="80" t="str">
        <f>IFERROR(SUMIFS(min_v,source_v,$B$1,first_subarea_v,'Analysis by Tests - Verbal'!$B85,rightwrong_v,'Analysis by Tests - Verbal'!$F$68)/F85,"-")</f>
        <v>-</v>
      </c>
      <c r="M85" s="81"/>
      <c r="N85" s="133"/>
      <c r="O85" s="124">
        <f>COUNTIFS(source_v,'Analysis by Tests - Verbal'!$B$1,rightwrong_v,'Analysis by Tests - Verbal'!$O$68,first_subarea_v,'Analysis by Tests - Verbal'!B85)</f>
        <v>0</v>
      </c>
      <c r="Q85" s="124">
        <f>COUNTIFS(source_v,selecaoexame,rightwrong_v,'Analysis by Tests - Verbal'!$O$68,first_subarea_v,'Analysis by Tests - Verbal'!$B85,level_v,Q$68)</f>
        <v>0</v>
      </c>
      <c r="R85" s="124">
        <f>COUNTIFS(source_v,selecaoexame,rightwrong_v,'Analysis by Tests - Verbal'!$O$68,first_subarea_v,'Analysis by Tests - Verbal'!$B85,level_v,R$68)</f>
        <v>0</v>
      </c>
      <c r="S85" s="124">
        <f>COUNTIFS(source_v,selecaoexame,rightwrong_v,'Analysis by Tests - Verbal'!$O$68,first_subarea_v,'Analysis by Tests - Verbal'!$B85,level_v,S$68)</f>
        <v>0</v>
      </c>
      <c r="U85" s="80" t="str">
        <f>IFERROR(SUMIFS(min_v,source_v,$B$1,first_subarea_v,'Analysis by Tests - Verbal'!$B85,rightwrong_v,'Analysis by Tests - Verbal'!$O$68)/O85,"-")</f>
        <v>-</v>
      </c>
      <c r="V85" s="81"/>
    </row>
    <row r="86" spans="1:22" hidden="1" outlineLevel="2" x14ac:dyDescent="0.2">
      <c r="A86" s="218"/>
      <c r="B86" s="71" t="s">
        <v>330</v>
      </c>
      <c r="C86" s="71"/>
      <c r="D86" s="72"/>
      <c r="F86" s="124">
        <f>COUNTIFS(source_v,'Analysis by Tests - Verbal'!$B$1,rightwrong_v,'Analysis by Tests - Verbal'!$F$68,first_subarea_v,'Analysis by Tests - Verbal'!B86)</f>
        <v>0</v>
      </c>
      <c r="H86" s="124">
        <f>COUNTIFS(source_v,selecaoexame,rightwrong_v,'Analysis by Tests - Verbal'!$F$68,first_subarea_v,'Analysis by Tests - Verbal'!$B86,level_v,H$68)</f>
        <v>0</v>
      </c>
      <c r="I86" s="124">
        <f>COUNTIFS(source_v,selecaoexame,rightwrong_v,'Analysis by Tests - Verbal'!$F$68,first_subarea_v,'Analysis by Tests - Verbal'!$B86,level_v,I$68)</f>
        <v>0</v>
      </c>
      <c r="J86" s="124">
        <f>COUNTIFS(source_v,selecaoexame,rightwrong_v,'Analysis by Tests - Verbal'!$F$68,first_subarea_v,'Analysis by Tests - Verbal'!$B86,level_v,J$68)</f>
        <v>0</v>
      </c>
      <c r="L86" s="80" t="str">
        <f>IFERROR(SUMIFS(min_v,source_v,$B$1,first_subarea_v,'Analysis by Tests - Verbal'!$B86,rightwrong_v,'Analysis by Tests - Verbal'!$F$68)/F86,"-")</f>
        <v>-</v>
      </c>
      <c r="M86" s="81"/>
      <c r="N86" s="133"/>
      <c r="O86" s="124">
        <f>COUNTIFS(source_v,'Analysis by Tests - Verbal'!$B$1,rightwrong_v,'Analysis by Tests - Verbal'!$O$68,first_subarea_v,'Analysis by Tests - Verbal'!B86)</f>
        <v>0</v>
      </c>
      <c r="Q86" s="124">
        <f>COUNTIFS(source_v,selecaoexame,rightwrong_v,'Analysis by Tests - Verbal'!$O$68,first_subarea_v,'Analysis by Tests - Verbal'!$B86,level_v,Q$68)</f>
        <v>0</v>
      </c>
      <c r="R86" s="124">
        <f>COUNTIFS(source_v,selecaoexame,rightwrong_v,'Analysis by Tests - Verbal'!$O$68,first_subarea_v,'Analysis by Tests - Verbal'!$B86,level_v,R$68)</f>
        <v>0</v>
      </c>
      <c r="S86" s="124">
        <f>COUNTIFS(source_v,selecaoexame,rightwrong_v,'Analysis by Tests - Verbal'!$O$68,first_subarea_v,'Analysis by Tests - Verbal'!$B86,level_v,S$68)</f>
        <v>0</v>
      </c>
      <c r="U86" s="80" t="str">
        <f>IFERROR(SUMIFS(min_v,source_v,$B$1,first_subarea_v,'Analysis by Tests - Verbal'!$B86,rightwrong_v,'Analysis by Tests - Verbal'!$O$68)/O86,"-")</f>
        <v>-</v>
      </c>
      <c r="V86" s="81"/>
    </row>
    <row r="87" spans="1:22" hidden="1" outlineLevel="1" collapsed="1" x14ac:dyDescent="0.2">
      <c r="A87" s="218"/>
      <c r="B87" s="27"/>
      <c r="N87" s="133"/>
    </row>
    <row r="88" spans="1:22" hidden="1" outlineLevel="1" x14ac:dyDescent="0.2">
      <c r="A88" s="209"/>
      <c r="B88" s="111" t="s">
        <v>331</v>
      </c>
      <c r="C88" s="111"/>
      <c r="D88" s="112"/>
      <c r="F88" s="128">
        <f>COUNTIFS(source_v,selecaoexame,rightwrong_v,'Analysis by Tests - Verbal'!$F$68,first_Area_v,'Analysis by Tests - Verbal'!B88)</f>
        <v>1</v>
      </c>
      <c r="H88" s="129">
        <f>COUNTIFS(source_v,selecaoexame,rightwrong_v,'Analysis by Tests - Verbal'!$F$68,first_Area_v,'Analysis by Tests - Verbal'!$B88,level_v,H$68)</f>
        <v>0</v>
      </c>
      <c r="I88" s="129">
        <f>COUNTIFS(source_v,selecaoexame,rightwrong_v,'Analysis by Tests - Verbal'!$F$68,first_Area_v,'Analysis by Tests - Verbal'!$B88,level_v,I$68)</f>
        <v>1</v>
      </c>
      <c r="J88" s="129">
        <f>COUNTIFS(source_v,selecaoexame,rightwrong_v,'Analysis by Tests - Verbal'!$F$68,first_Area_v,'Analysis by Tests - Verbal'!$B88,level_v,J$68)</f>
        <v>0</v>
      </c>
      <c r="L88" s="114">
        <f>IFERROR(SUMIFS(min_v,source_v,selecaoexame,first_Area_v,'Analysis by Tests - Verbal'!$B88,rightwrong_v,'Analysis by Tests - Verbal'!$F$68)/F88,"-")</f>
        <v>8.6805555555555551E-4</v>
      </c>
      <c r="M88" s="115"/>
      <c r="N88" s="133"/>
      <c r="O88" s="132">
        <f>COUNTIFS(source_v,selecaoexame,rightwrong_v,'Analysis by Tests - Verbal'!$O$68,first_Area_v,'Analysis by Tests - Verbal'!B88)</f>
        <v>2</v>
      </c>
      <c r="Q88" s="129">
        <f>COUNTIFS(source_v,selecaoexame,rightwrong_v,'Analysis by Tests - Verbal'!$O$68,first_Area_v,'Analysis by Tests - Verbal'!$B88,level_v,Q$68)</f>
        <v>0</v>
      </c>
      <c r="R88" s="129">
        <f>COUNTIFS(source_v,selecaoexame,rightwrong_v,'Analysis by Tests - Verbal'!$O$68,first_Area_v,'Analysis by Tests - Verbal'!$B88,level_v,R$68)</f>
        <v>0</v>
      </c>
      <c r="S88" s="129">
        <f>COUNTIFS(source_v,selecaoexame,rightwrong_v,'Analysis by Tests - Verbal'!$O$68,first_Area_v,'Analysis by Tests - Verbal'!$B88,level_v,S$68)</f>
        <v>2</v>
      </c>
      <c r="U88" s="114">
        <f>IFERROR(SUMIFS(min_v,source_v,selecaoexame,first_Area_v,'Analysis by Tests - Verbal'!$B88,rightwrong_v,'Analysis by Tests - Verbal'!$O$68)/O88,"-")</f>
        <v>1.0648148148148149E-3</v>
      </c>
      <c r="V88" s="115"/>
    </row>
    <row r="89" spans="1:22" hidden="1" outlineLevel="2" x14ac:dyDescent="0.2">
      <c r="A89" s="218"/>
      <c r="B89" s="71" t="s">
        <v>332</v>
      </c>
      <c r="C89" s="71"/>
      <c r="D89" s="72"/>
      <c r="F89" s="124">
        <f>COUNTIFS(source_v,'Analysis by Tests - Verbal'!$B$1,rightwrong_v,'Analysis by Tests - Verbal'!$F$68,first_subarea_v,'Analysis by Tests - Verbal'!B89)</f>
        <v>0</v>
      </c>
      <c r="H89" s="124">
        <f>COUNTIFS(source_v,selecaoexame,rightwrong_v,'Analysis by Tests - Verbal'!$F$68,first_subarea_v,'Analysis by Tests - Verbal'!$B89,level_v,H$68)</f>
        <v>0</v>
      </c>
      <c r="I89" s="124">
        <f>COUNTIFS(source_v,selecaoexame,rightwrong_v,'Analysis by Tests - Verbal'!$F$68,first_subarea_v,'Analysis by Tests - Verbal'!$B89,level_v,I$68)</f>
        <v>0</v>
      </c>
      <c r="J89" s="124">
        <f>COUNTIFS(source_v,selecaoexame,rightwrong_v,'Analysis by Tests - Verbal'!$F$68,first_subarea_v,'Analysis by Tests - Verbal'!$B89,level_v,J$68)</f>
        <v>0</v>
      </c>
      <c r="L89" s="80" t="str">
        <f>IFERROR(SUMIFS(min_v,source_v,$B$1,first_subarea_v,'Analysis by Tests - Verbal'!$B89,rightwrong_v,'Analysis by Tests - Verbal'!$F$68)/F89,"-")</f>
        <v>-</v>
      </c>
      <c r="M89" s="81"/>
      <c r="N89" s="133"/>
      <c r="O89" s="124">
        <f>COUNTIFS(source_v,'Analysis by Tests - Verbal'!$B$1,rightwrong_v,'Analysis by Tests - Verbal'!$O$68,first_subarea_v,'Analysis by Tests - Verbal'!B89)</f>
        <v>0</v>
      </c>
      <c r="Q89" s="124">
        <f>COUNTIFS(source_v,selecaoexame,rightwrong_v,'Analysis by Tests - Verbal'!$O$68,first_subarea_v,'Analysis by Tests - Verbal'!$B89,level_v,Q$68)</f>
        <v>0</v>
      </c>
      <c r="R89" s="124">
        <f>COUNTIFS(source_v,selecaoexame,rightwrong_v,'Analysis by Tests - Verbal'!$O$68,first_subarea_v,'Analysis by Tests - Verbal'!$B89,level_v,R$68)</f>
        <v>0</v>
      </c>
      <c r="S89" s="124">
        <f>COUNTIFS(source_v,selecaoexame,rightwrong_v,'Analysis by Tests - Verbal'!$O$68,first_subarea_v,'Analysis by Tests - Verbal'!$B89,level_v,S$68)</f>
        <v>0</v>
      </c>
      <c r="U89" s="80" t="str">
        <f>IFERROR(SUMIFS(min_v,source_v,$B$1,first_subarea_v,'Analysis by Tests - Verbal'!$B89,rightwrong_v,'Analysis by Tests - Verbal'!$O$68)/O89,"-")</f>
        <v>-</v>
      </c>
      <c r="V89" s="81"/>
    </row>
    <row r="90" spans="1:22" hidden="1" outlineLevel="2" x14ac:dyDescent="0.2">
      <c r="A90" s="218"/>
      <c r="B90" s="71" t="s">
        <v>333</v>
      </c>
      <c r="C90" s="71"/>
      <c r="D90" s="72"/>
      <c r="F90" s="124">
        <f>COUNTIFS(source_v,'Analysis by Tests - Verbal'!$B$1,rightwrong_v,'Analysis by Tests - Verbal'!$F$68,first_subarea_v,'Analysis by Tests - Verbal'!B90)</f>
        <v>1</v>
      </c>
      <c r="H90" s="124">
        <f>COUNTIFS(source_v,selecaoexame,rightwrong_v,'Analysis by Tests - Verbal'!$F$68,first_subarea_v,'Analysis by Tests - Verbal'!$B90,level_v,H$68)</f>
        <v>0</v>
      </c>
      <c r="I90" s="124">
        <f>COUNTIFS(source_v,selecaoexame,rightwrong_v,'Analysis by Tests - Verbal'!$F$68,first_subarea_v,'Analysis by Tests - Verbal'!$B90,level_v,I$68)</f>
        <v>1</v>
      </c>
      <c r="J90" s="124">
        <f>COUNTIFS(source_v,selecaoexame,rightwrong_v,'Analysis by Tests - Verbal'!$F$68,first_subarea_v,'Analysis by Tests - Verbal'!$B90,level_v,J$68)</f>
        <v>0</v>
      </c>
      <c r="L90" s="80">
        <f>IFERROR(SUMIFS(min_v,source_v,$B$1,first_subarea_v,'Analysis by Tests - Verbal'!$B90,rightwrong_v,'Analysis by Tests - Verbal'!$F$68)/F90,"-")</f>
        <v>8.6805555555555551E-4</v>
      </c>
      <c r="M90" s="81"/>
      <c r="N90" s="133"/>
      <c r="O90" s="124">
        <f>COUNTIFS(source_v,'Analysis by Tests - Verbal'!$B$1,rightwrong_v,'Analysis by Tests - Verbal'!$O$68,first_subarea_v,'Analysis by Tests - Verbal'!B90)</f>
        <v>2</v>
      </c>
      <c r="Q90" s="124">
        <f>COUNTIFS(source_v,selecaoexame,rightwrong_v,'Analysis by Tests - Verbal'!$O$68,first_subarea_v,'Analysis by Tests - Verbal'!$B90,level_v,Q$68)</f>
        <v>0</v>
      </c>
      <c r="R90" s="124">
        <f>COUNTIFS(source_v,selecaoexame,rightwrong_v,'Analysis by Tests - Verbal'!$O$68,first_subarea_v,'Analysis by Tests - Verbal'!$B90,level_v,R$68)</f>
        <v>0</v>
      </c>
      <c r="S90" s="124">
        <f>COUNTIFS(source_v,selecaoexame,rightwrong_v,'Analysis by Tests - Verbal'!$O$68,first_subarea_v,'Analysis by Tests - Verbal'!$B90,level_v,S$68)</f>
        <v>2</v>
      </c>
      <c r="U90" s="80">
        <f>IFERROR(SUMIFS(min_v,source_v,$B$1,first_subarea_v,'Analysis by Tests - Verbal'!$B90,rightwrong_v,'Analysis by Tests - Verbal'!$O$68)/O90,"-")</f>
        <v>1.0648148148148149E-3</v>
      </c>
      <c r="V90" s="81"/>
    </row>
    <row r="91" spans="1:22" hidden="1" outlineLevel="1" collapsed="1" x14ac:dyDescent="0.2">
      <c r="A91" s="218"/>
      <c r="N91" s="133"/>
    </row>
    <row r="92" spans="1:22" hidden="1" outlineLevel="1" x14ac:dyDescent="0.2">
      <c r="A92" s="209"/>
      <c r="B92" s="111" t="s">
        <v>334</v>
      </c>
      <c r="C92" s="111"/>
      <c r="D92" s="112"/>
      <c r="F92" s="128">
        <f>COUNTIFS(source_v,selecaoexame,rightwrong_v,'Analysis by Tests - Verbal'!$F$68,first_Area_v,'Analysis by Tests - Verbal'!B92)</f>
        <v>0</v>
      </c>
      <c r="H92" s="129">
        <f>COUNTIFS(source_v,selecaoexame,rightwrong_v,'Analysis by Tests - Verbal'!$F$68,first_Area_v,'Analysis by Tests - Verbal'!$B92,level_v,H$68)</f>
        <v>0</v>
      </c>
      <c r="I92" s="129">
        <f>COUNTIFS(source_v,selecaoexame,rightwrong_v,'Analysis by Tests - Verbal'!$F$68,first_Area_v,'Analysis by Tests - Verbal'!$B92,level_v,I$68)</f>
        <v>0</v>
      </c>
      <c r="J92" s="129">
        <f>COUNTIFS(source_v,selecaoexame,rightwrong_v,'Analysis by Tests - Verbal'!$F$68,first_Area_v,'Analysis by Tests - Verbal'!$B92,level_v,J$68)</f>
        <v>0</v>
      </c>
      <c r="L92" s="114" t="str">
        <f>IFERROR(SUMIFS(min_v,source_v,selecaoexame,first_Area_v,'Analysis by Tests - Verbal'!$B92,rightwrong_v,'Analysis by Tests - Verbal'!$F$68)/F92,"-")</f>
        <v>-</v>
      </c>
      <c r="M92" s="115"/>
      <c r="N92" s="133"/>
      <c r="O92" s="132">
        <f>COUNTIFS(source_v,selecaoexame,rightwrong_v,'Analysis by Tests - Verbal'!$O$68,first_Area_v,'Analysis by Tests - Verbal'!B92)</f>
        <v>0</v>
      </c>
      <c r="Q92" s="129">
        <f>COUNTIFS(source_v,selecaoexame,rightwrong_v,'Analysis by Tests - Verbal'!$O$68,first_Area_v,'Analysis by Tests - Verbal'!$B92,level_v,Q$68)</f>
        <v>0</v>
      </c>
      <c r="R92" s="129">
        <f>COUNTIFS(source_v,selecaoexame,rightwrong_v,'Analysis by Tests - Verbal'!$O$68,first_Area_v,'Analysis by Tests - Verbal'!$B92,level_v,R$68)</f>
        <v>0</v>
      </c>
      <c r="S92" s="129">
        <f>COUNTIFS(source_v,selecaoexame,rightwrong_v,'Analysis by Tests - Verbal'!$O$68,first_Area_v,'Analysis by Tests - Verbal'!$B92,level_v,S$68)</f>
        <v>0</v>
      </c>
      <c r="U92" s="114" t="str">
        <f>IFERROR(SUMIFS(min_v,source_v,selecaoexame,first_Area_v,'Analysis by Tests - Verbal'!$B92,rightwrong_v,'Analysis by Tests - Verbal'!$O$68)/O92,"-")</f>
        <v>-</v>
      </c>
      <c r="V92" s="115"/>
    </row>
    <row r="93" spans="1:22" hidden="1" outlineLevel="2" x14ac:dyDescent="0.2">
      <c r="A93" s="218"/>
      <c r="B93" s="71" t="s">
        <v>335</v>
      </c>
      <c r="C93" s="71"/>
      <c r="D93" s="72"/>
      <c r="F93" s="124">
        <f>COUNTIFS(source_v,'Analysis by Tests - Verbal'!$B$1,rightwrong_v,'Analysis by Tests - Verbal'!$F$68,first_subarea_v,'Analysis by Tests - Verbal'!B93)</f>
        <v>0</v>
      </c>
      <c r="H93" s="124">
        <f>COUNTIFS(source_v,selecaoexame,rightwrong_v,'Analysis by Tests - Verbal'!$F$68,first_subarea_v,'Analysis by Tests - Verbal'!$B93,level_v,H$68)</f>
        <v>0</v>
      </c>
      <c r="I93" s="124">
        <f>COUNTIFS(source_v,selecaoexame,rightwrong_v,'Analysis by Tests - Verbal'!$F$68,first_subarea_v,'Analysis by Tests - Verbal'!$B93,level_v,I$68)</f>
        <v>0</v>
      </c>
      <c r="J93" s="124">
        <f>COUNTIFS(source_v,selecaoexame,rightwrong_v,'Analysis by Tests - Verbal'!$F$68,first_subarea_v,'Analysis by Tests - Verbal'!$B93,level_v,J$68)</f>
        <v>0</v>
      </c>
      <c r="L93" s="80" t="str">
        <f>IFERROR(SUMIFS(min_v,source_v,$B$1,first_subarea_v,'Analysis by Tests - Verbal'!$B93,rightwrong_v,'Analysis by Tests - Verbal'!$F$68)/F93,"-")</f>
        <v>-</v>
      </c>
      <c r="M93" s="81"/>
      <c r="N93" s="133"/>
      <c r="O93" s="124">
        <f>COUNTIFS(source_v,'Analysis by Tests - Verbal'!$B$1,rightwrong_v,'Analysis by Tests - Verbal'!$O$68,first_subarea_v,'Analysis by Tests - Verbal'!B93)</f>
        <v>0</v>
      </c>
      <c r="Q93" s="124">
        <f>COUNTIFS(source_v,selecaoexame,rightwrong_v,'Analysis by Tests - Verbal'!$O$68,first_subarea_v,'Analysis by Tests - Verbal'!$B93,level_v,Q$68)</f>
        <v>0</v>
      </c>
      <c r="R93" s="124">
        <f>COUNTIFS(source_v,selecaoexame,rightwrong_v,'Analysis by Tests - Verbal'!$O$68,first_subarea_v,'Analysis by Tests - Verbal'!$B93,level_v,R$68)</f>
        <v>0</v>
      </c>
      <c r="S93" s="124">
        <f>COUNTIFS(source_v,selecaoexame,rightwrong_v,'Analysis by Tests - Verbal'!$O$68,first_subarea_v,'Analysis by Tests - Verbal'!$B93,level_v,S$68)</f>
        <v>0</v>
      </c>
      <c r="U93" s="80" t="str">
        <f>IFERROR(SUMIFS(min_v,source_v,$B$1,first_subarea_v,'Analysis by Tests - Verbal'!$B93,rightwrong_v,'Analysis by Tests - Verbal'!$O$68)/O93,"-")</f>
        <v>-</v>
      </c>
      <c r="V93" s="81"/>
    </row>
    <row r="94" spans="1:22" hidden="1" outlineLevel="2" x14ac:dyDescent="0.2">
      <c r="A94" s="218"/>
      <c r="B94" s="71" t="s">
        <v>336</v>
      </c>
      <c r="C94" s="71"/>
      <c r="D94" s="72"/>
      <c r="F94" s="124">
        <f>COUNTIFS(source_v,'Analysis by Tests - Verbal'!$B$1,rightwrong_v,'Analysis by Tests - Verbal'!$F$68,first_subarea_v,'Analysis by Tests - Verbal'!B94)</f>
        <v>0</v>
      </c>
      <c r="H94" s="124">
        <f>COUNTIFS(source_v,selecaoexame,rightwrong_v,'Analysis by Tests - Verbal'!$F$68,first_subarea_v,'Analysis by Tests - Verbal'!$B94,level_v,H$68)</f>
        <v>0</v>
      </c>
      <c r="I94" s="124">
        <f>COUNTIFS(source_v,selecaoexame,rightwrong_v,'Analysis by Tests - Verbal'!$F$68,first_subarea_v,'Analysis by Tests - Verbal'!$B94,level_v,I$68)</f>
        <v>0</v>
      </c>
      <c r="J94" s="124">
        <f>COUNTIFS(source_v,selecaoexame,rightwrong_v,'Analysis by Tests - Verbal'!$F$68,first_subarea_v,'Analysis by Tests - Verbal'!$B94,level_v,J$68)</f>
        <v>0</v>
      </c>
      <c r="L94" s="80" t="str">
        <f>IFERROR(SUMIFS(min_v,source_v,$B$1,first_subarea_v,'Analysis by Tests - Verbal'!$B94,rightwrong_v,'Analysis by Tests - Verbal'!$F$68)/F94,"-")</f>
        <v>-</v>
      </c>
      <c r="M94" s="81"/>
      <c r="N94" s="133"/>
      <c r="O94" s="124">
        <f>COUNTIFS(source_v,'Analysis by Tests - Verbal'!$B$1,rightwrong_v,'Analysis by Tests - Verbal'!$O$68,first_subarea_v,'Analysis by Tests - Verbal'!B94)</f>
        <v>0</v>
      </c>
      <c r="Q94" s="124">
        <f>COUNTIFS(source_v,selecaoexame,rightwrong_v,'Analysis by Tests - Verbal'!$O$68,first_subarea_v,'Analysis by Tests - Verbal'!$B94,level_v,Q$68)</f>
        <v>0</v>
      </c>
      <c r="R94" s="124">
        <f>COUNTIFS(source_v,selecaoexame,rightwrong_v,'Analysis by Tests - Verbal'!$O$68,first_subarea_v,'Analysis by Tests - Verbal'!$B94,level_v,R$68)</f>
        <v>0</v>
      </c>
      <c r="S94" s="124">
        <f>COUNTIFS(source_v,selecaoexame,rightwrong_v,'Analysis by Tests - Verbal'!$O$68,first_subarea_v,'Analysis by Tests - Verbal'!$B94,level_v,S$68)</f>
        <v>0</v>
      </c>
      <c r="U94" s="80" t="str">
        <f>IFERROR(SUMIFS(min_v,source_v,$B$1,first_subarea_v,'Analysis by Tests - Verbal'!$B94,rightwrong_v,'Analysis by Tests - Verbal'!$O$68)/O94,"-")</f>
        <v>-</v>
      </c>
      <c r="V94" s="81"/>
    </row>
    <row r="95" spans="1:22" hidden="1" outlineLevel="2" x14ac:dyDescent="0.2">
      <c r="A95" s="218"/>
      <c r="B95" s="71" t="s">
        <v>337</v>
      </c>
      <c r="C95" s="71"/>
      <c r="D95" s="72"/>
      <c r="F95" s="124">
        <f>COUNTIFS(source_v,'Analysis by Tests - Verbal'!$B$1,rightwrong_v,'Analysis by Tests - Verbal'!$F$68,first_subarea_v,'Analysis by Tests - Verbal'!B95)</f>
        <v>0</v>
      </c>
      <c r="H95" s="124">
        <f>COUNTIFS(source_v,selecaoexame,rightwrong_v,'Analysis by Tests - Verbal'!$F$68,first_subarea_v,'Analysis by Tests - Verbal'!$B95,level_v,H$68)</f>
        <v>0</v>
      </c>
      <c r="I95" s="124">
        <f>COUNTIFS(source_v,selecaoexame,rightwrong_v,'Analysis by Tests - Verbal'!$F$68,first_subarea_v,'Analysis by Tests - Verbal'!$B95,level_v,I$68)</f>
        <v>0</v>
      </c>
      <c r="J95" s="124">
        <f>COUNTIFS(source_v,selecaoexame,rightwrong_v,'Analysis by Tests - Verbal'!$F$68,first_subarea_v,'Analysis by Tests - Verbal'!$B95,level_v,J$68)</f>
        <v>0</v>
      </c>
      <c r="L95" s="80" t="str">
        <f>IFERROR(SUMIFS(min_v,source_v,$B$1,first_subarea_v,'Analysis by Tests - Verbal'!$B95,rightwrong_v,'Analysis by Tests - Verbal'!$F$68)/F95,"-")</f>
        <v>-</v>
      </c>
      <c r="M95" s="81"/>
      <c r="N95" s="133"/>
      <c r="O95" s="124">
        <f>COUNTIFS(source_v,'Analysis by Tests - Verbal'!$B$1,rightwrong_v,'Analysis by Tests - Verbal'!$O$68,first_subarea_v,'Analysis by Tests - Verbal'!B95)</f>
        <v>0</v>
      </c>
      <c r="Q95" s="124">
        <f>COUNTIFS(source_v,selecaoexame,rightwrong_v,'Analysis by Tests - Verbal'!$O$68,first_subarea_v,'Analysis by Tests - Verbal'!$B95,level_v,Q$68)</f>
        <v>0</v>
      </c>
      <c r="R95" s="124">
        <f>COUNTIFS(source_v,selecaoexame,rightwrong_v,'Analysis by Tests - Verbal'!$O$68,first_subarea_v,'Analysis by Tests - Verbal'!$B95,level_v,R$68)</f>
        <v>0</v>
      </c>
      <c r="S95" s="124">
        <f>COUNTIFS(source_v,selecaoexame,rightwrong_v,'Analysis by Tests - Verbal'!$O$68,first_subarea_v,'Analysis by Tests - Verbal'!$B95,level_v,S$68)</f>
        <v>0</v>
      </c>
      <c r="U95" s="80" t="str">
        <f>IFERROR(SUMIFS(min_v,source_v,$B$1,first_subarea_v,'Analysis by Tests - Verbal'!$B95,rightwrong_v,'Analysis by Tests - Verbal'!$O$68)/O95,"-")</f>
        <v>-</v>
      </c>
      <c r="V95" s="81"/>
    </row>
    <row r="96" spans="1:22" hidden="1" outlineLevel="1" collapsed="1" x14ac:dyDescent="0.2">
      <c r="A96" s="218"/>
      <c r="N96" s="133"/>
    </row>
    <row r="97" spans="2:26" collapsed="1" x14ac:dyDescent="0.2">
      <c r="F97"/>
      <c r="H97"/>
      <c r="I97"/>
      <c r="J97"/>
      <c r="O97"/>
      <c r="Q97"/>
      <c r="R97"/>
      <c r="S97"/>
    </row>
    <row r="98" spans="2:26" x14ac:dyDescent="0.2">
      <c r="B98" s="217" t="s">
        <v>279</v>
      </c>
      <c r="C98" s="207"/>
      <c r="D98" s="208"/>
      <c r="F98" s="204">
        <f>SUM(F101:F108)</f>
        <v>7</v>
      </c>
      <c r="H98" s="204">
        <f t="shared" ref="H98:J98" si="14">SUM(H101:H108)</f>
        <v>3</v>
      </c>
      <c r="I98" s="204">
        <f t="shared" si="14"/>
        <v>2</v>
      </c>
      <c r="J98" s="204">
        <f t="shared" si="14"/>
        <v>2</v>
      </c>
      <c r="L98" s="224">
        <f>IFERROR((SUMIFS(min_v,source_v,selecaoexame,RC_CR_SC,$X$98,rightwrong_v,'Analysis by Tests - Verbal'!$F$68)+SUMIFS(min_v,source_v,selecaoexame,RC_CR_SC,$Y$98,rightwrong_v,'Analysis by Tests - Verbal'!$F$68)+SUMIFS(min_v,source_v,selecaoexame,RC_CR_SC,Z98,rightwrong_v,'Analysis by Tests - Verbal'!$F$68))/F98,"-")</f>
        <v>1.2979497354497355E-3</v>
      </c>
      <c r="M98" s="205"/>
      <c r="N98" s="133"/>
      <c r="O98" s="204">
        <f>SUM(O101:O108)</f>
        <v>6</v>
      </c>
      <c r="Q98" s="204">
        <f t="shared" ref="Q98:S98" si="15">SUM(Q101:Q108)</f>
        <v>0</v>
      </c>
      <c r="R98" s="204">
        <f t="shared" si="15"/>
        <v>1</v>
      </c>
      <c r="S98" s="204">
        <f t="shared" si="15"/>
        <v>5</v>
      </c>
      <c r="U98" s="224">
        <f>IFERROR((SUMIFS(min_v,source_v,selecaoexame,RC_CR_SC,$X$98,rightwrong_v,'Analysis by Tests - Verbal'!$O$68)+
SUMIFS(min_v,source_v,selecaoexame,RC_CR_SC,$Y$98,rightwrong_v,'Analysis by Tests - Verbal'!$O$68)+
SUMIFS(min_v,source_v,selecaoexame,RC_CR_SC,$Z$98,rightwrong_v,'Analysis by Tests - Verbal'!$O$68))
/O98,"-")</f>
        <v>2.3977623456790127E-3</v>
      </c>
      <c r="V98" s="205"/>
      <c r="X98" s="210" t="s">
        <v>315</v>
      </c>
      <c r="Y98" s="210" t="s">
        <v>316</v>
      </c>
      <c r="Z98" s="211" t="s">
        <v>317</v>
      </c>
    </row>
    <row r="99" spans="2:26" hidden="1" outlineLevel="1" x14ac:dyDescent="0.2">
      <c r="B99" s="27"/>
      <c r="N99" s="133"/>
    </row>
    <row r="100" spans="2:26" hidden="1" outlineLevel="1" x14ac:dyDescent="0.2">
      <c r="B100" s="111" t="s">
        <v>445</v>
      </c>
      <c r="C100" s="111"/>
      <c r="D100" s="112"/>
      <c r="F100"/>
      <c r="H100"/>
      <c r="I100"/>
      <c r="J100"/>
      <c r="N100" s="133"/>
      <c r="O100"/>
      <c r="Q100"/>
      <c r="R100"/>
      <c r="S100"/>
    </row>
    <row r="101" spans="2:26" hidden="1" outlineLevel="2" x14ac:dyDescent="0.2">
      <c r="B101" s="212" t="s">
        <v>426</v>
      </c>
      <c r="C101" s="212"/>
      <c r="D101" s="206"/>
      <c r="F101" s="213">
        <f>COUNTIFS(source_v,'Analysis by Tests - Verbal'!$B$1,rightwrong_v,'Analysis by Tests - Verbal'!$F$68,first_Area_v,'Analysis by Tests - Verbal'!$B101)</f>
        <v>0</v>
      </c>
      <c r="H101" s="213">
        <f>COUNTIFS(source_v,'Analysis by Tests - Verbal'!$B$1,rightwrong_v,'Analysis by Tests - Verbal'!$F$68,first_Area_v,'Analysis by Tests - Verbal'!$B101,level_v,H$68)</f>
        <v>0</v>
      </c>
      <c r="I101" s="213">
        <f>COUNTIFS(source_v,'Analysis by Tests - Verbal'!$B$1,rightwrong_v,'Analysis by Tests - Verbal'!$F$68,first_Area_v,'Analysis by Tests - Verbal'!$B101,level_v,I$68)</f>
        <v>0</v>
      </c>
      <c r="J101" s="213">
        <f>COUNTIFS(source_v,'Analysis by Tests - Verbal'!$B$1,rightwrong_v,'Analysis by Tests - Verbal'!$F$68,first_Area_v,'Analysis by Tests - Verbal'!$B101,level_v,J$68)</f>
        <v>0</v>
      </c>
      <c r="L101" s="214" t="str">
        <f>IFERROR(SUMIFS(min_v,source_v,$B$1,first_Area_v,'Analysis by Tests - Verbal'!$B101,rightwrong_v,'Analysis by Tests - Verbal'!$F$68)/F101,"-")</f>
        <v>-</v>
      </c>
      <c r="M101" s="215"/>
      <c r="N101" s="133"/>
      <c r="O101" s="213">
        <f>COUNTIFS(source_v,'Analysis by Tests - Verbal'!$B$1,rightwrong_v,'Analysis by Tests - Verbal'!$O$68,first_Area_v,'Analysis by Tests - Verbal'!$B101)</f>
        <v>0</v>
      </c>
      <c r="Q101" s="213">
        <f>COUNTIFS(source_v,'Analysis by Tests - Verbal'!$B$1,rightwrong_v,'Analysis by Tests - Verbal'!$O$68,first_Area_v,'Analysis by Tests - Verbal'!$B101,level_v,Q$68)</f>
        <v>0</v>
      </c>
      <c r="R101" s="213">
        <f>COUNTIFS(source_v,'Analysis by Tests - Verbal'!$B$1,rightwrong_v,'Analysis by Tests - Verbal'!$O$68,first_Area_v,'Analysis by Tests - Verbal'!$B101,level_v,R$68)</f>
        <v>0</v>
      </c>
      <c r="S101" s="213">
        <f>COUNTIFS(source_v,'Analysis by Tests - Verbal'!$B$1,rightwrong_v,'Analysis by Tests - Verbal'!$O$68,first_Area_v,'Analysis by Tests - Verbal'!$B101,level_v,S$68)</f>
        <v>0</v>
      </c>
      <c r="U101" s="214" t="str">
        <f>IFERROR(SUMIFS(min_v,source_v,$B$1,first_Area_v,'Analysis by Tests - Verbal'!$B101,rightwrong_v,'Analysis by Tests - Verbal'!$O$68)/O101,"-")</f>
        <v>-</v>
      </c>
      <c r="V101" s="215"/>
    </row>
    <row r="102" spans="2:26" hidden="1" outlineLevel="2" x14ac:dyDescent="0.2">
      <c r="B102" s="71" t="s">
        <v>436</v>
      </c>
      <c r="C102" s="71"/>
      <c r="D102" s="72"/>
      <c r="F102" s="124">
        <f>COUNTIFS(source_v,'Analysis by Tests - Verbal'!$B$1,rightwrong_v,'Analysis by Tests - Verbal'!$F$68,first_Area_v,'Analysis by Tests - Verbal'!$B102)</f>
        <v>0</v>
      </c>
      <c r="H102" s="124">
        <f>COUNTIFS(source_v,'Analysis by Tests - Verbal'!$B$1,rightwrong_v,'Analysis by Tests - Verbal'!$F$68,first_Area_v,'Analysis by Tests - Verbal'!$B102,level_v,H$68)</f>
        <v>0</v>
      </c>
      <c r="I102" s="124">
        <f>COUNTIFS(source_v,'Analysis by Tests - Verbal'!$B$1,rightwrong_v,'Analysis by Tests - Verbal'!$F$68,first_Area_v,'Analysis by Tests - Verbal'!$B102,level_v,I$68)</f>
        <v>0</v>
      </c>
      <c r="J102" s="124">
        <f>COUNTIFS(source_v,'Analysis by Tests - Verbal'!$B$1,rightwrong_v,'Analysis by Tests - Verbal'!$F$68,first_Area_v,'Analysis by Tests - Verbal'!$B102,level_v,J$68)</f>
        <v>0</v>
      </c>
      <c r="L102" s="80" t="str">
        <f>IFERROR(SUMIFS(min_v,source_v,$B$1,first_Area_v,'Analysis by Tests - Verbal'!$B102,rightwrong_v,'Analysis by Tests - Verbal'!$F$68)/F102,"-")</f>
        <v>-</v>
      </c>
      <c r="M102" s="81"/>
      <c r="N102" s="133"/>
      <c r="O102" s="124">
        <f>COUNTIFS(source_v,'Analysis by Tests - Verbal'!$B$1,rightwrong_v,'Analysis by Tests - Verbal'!$O$68,first_Area_v,'Analysis by Tests - Verbal'!$B102)</f>
        <v>0</v>
      </c>
      <c r="Q102" s="124">
        <f>COUNTIFS(source_v,'Analysis by Tests - Verbal'!$B$1,rightwrong_v,'Analysis by Tests - Verbal'!$O$68,first_Area_v,'Analysis by Tests - Verbal'!$B102,level_v,Q$68)</f>
        <v>0</v>
      </c>
      <c r="R102" s="124">
        <f>COUNTIFS(source_v,'Analysis by Tests - Verbal'!$B$1,rightwrong_v,'Analysis by Tests - Verbal'!$O$68,first_Area_v,'Analysis by Tests - Verbal'!$B102,level_v,R$68)</f>
        <v>0</v>
      </c>
      <c r="S102" s="124">
        <f>COUNTIFS(source_v,'Analysis by Tests - Verbal'!$B$1,rightwrong_v,'Analysis by Tests - Verbal'!$O$68,first_Area_v,'Analysis by Tests - Verbal'!$B102,level_v,S$68)</f>
        <v>0</v>
      </c>
      <c r="U102" s="80" t="str">
        <f>IFERROR(SUMIFS(min_v,source_v,$B$1,first_Area_v,'Analysis by Tests - Verbal'!$B102,rightwrong_v,'Analysis by Tests - Verbal'!$O$68)/O102,"-")</f>
        <v>-</v>
      </c>
      <c r="V102" s="81"/>
    </row>
    <row r="103" spans="2:26" hidden="1" outlineLevel="2" x14ac:dyDescent="0.2">
      <c r="B103" s="71" t="s">
        <v>437</v>
      </c>
      <c r="C103" s="71"/>
      <c r="D103" s="72"/>
      <c r="F103" s="124">
        <f>COUNTIFS(source_v,'Analysis by Tests - Verbal'!$B$1,rightwrong_v,'Analysis by Tests - Verbal'!$F$68,first_Area_v,'Analysis by Tests - Verbal'!$B103)</f>
        <v>0</v>
      </c>
      <c r="H103" s="124">
        <f>COUNTIFS(source_v,'Analysis by Tests - Verbal'!$B$1,rightwrong_v,'Analysis by Tests - Verbal'!$F$68,first_Area_v,'Analysis by Tests - Verbal'!$B103,level_v,H$68)</f>
        <v>0</v>
      </c>
      <c r="I103" s="124">
        <f>COUNTIFS(source_v,'Analysis by Tests - Verbal'!$B$1,rightwrong_v,'Analysis by Tests - Verbal'!$F$68,first_Area_v,'Analysis by Tests - Verbal'!$B103,level_v,I$68)</f>
        <v>0</v>
      </c>
      <c r="J103" s="124">
        <f>COUNTIFS(source_v,'Analysis by Tests - Verbal'!$B$1,rightwrong_v,'Analysis by Tests - Verbal'!$F$68,first_Area_v,'Analysis by Tests - Verbal'!$B103,level_v,J$68)</f>
        <v>0</v>
      </c>
      <c r="L103" s="80" t="str">
        <f>IFERROR(SUMIFS(min_v,source_v,$B$1,first_Area_v,'Analysis by Tests - Verbal'!$B103,rightwrong_v,'Analysis by Tests - Verbal'!$F$68)/F103,"-")</f>
        <v>-</v>
      </c>
      <c r="M103" s="81"/>
      <c r="N103" s="133"/>
      <c r="O103" s="124">
        <f>COUNTIFS(source_v,'Analysis by Tests - Verbal'!$B$1,rightwrong_v,'Analysis by Tests - Verbal'!$O$68,first_Area_v,'Analysis by Tests - Verbal'!$B103)</f>
        <v>0</v>
      </c>
      <c r="Q103" s="124">
        <f>COUNTIFS(source_v,'Analysis by Tests - Verbal'!$B$1,rightwrong_v,'Analysis by Tests - Verbal'!$O$68,first_Area_v,'Analysis by Tests - Verbal'!$B103,level_v,Q$68)</f>
        <v>0</v>
      </c>
      <c r="R103" s="124">
        <f>COUNTIFS(source_v,'Analysis by Tests - Verbal'!$B$1,rightwrong_v,'Analysis by Tests - Verbal'!$O$68,first_Area_v,'Analysis by Tests - Verbal'!$B103,level_v,R$68)</f>
        <v>0</v>
      </c>
      <c r="S103" s="124">
        <f>COUNTIFS(source_v,'Analysis by Tests - Verbal'!$B$1,rightwrong_v,'Analysis by Tests - Verbal'!$O$68,first_Area_v,'Analysis by Tests - Verbal'!$B103,level_v,S$68)</f>
        <v>0</v>
      </c>
      <c r="U103" s="80" t="str">
        <f>IFERROR(SUMIFS(min_v,source_v,$B$1,first_Area_v,'Analysis by Tests - Verbal'!$B103,rightwrong_v,'Analysis by Tests - Verbal'!$O$68)/O103,"-")</f>
        <v>-</v>
      </c>
      <c r="V103" s="81"/>
    </row>
    <row r="104" spans="2:26" hidden="1" outlineLevel="2" x14ac:dyDescent="0.2">
      <c r="B104" s="71" t="s">
        <v>438</v>
      </c>
      <c r="C104" s="71"/>
      <c r="D104" s="72"/>
      <c r="F104" s="124">
        <f>COUNTIFS(source_v,'Analysis by Tests - Verbal'!$B$1,rightwrong_v,'Analysis by Tests - Verbal'!$F$68,first_Area_v,'Analysis by Tests - Verbal'!$B104)</f>
        <v>6</v>
      </c>
      <c r="H104" s="124">
        <f>COUNTIFS(source_v,'Analysis by Tests - Verbal'!$B$1,rightwrong_v,'Analysis by Tests - Verbal'!$F$68,first_Area_v,'Analysis by Tests - Verbal'!$B104,level_v,H$68)</f>
        <v>3</v>
      </c>
      <c r="I104" s="124">
        <f>COUNTIFS(source_v,'Analysis by Tests - Verbal'!$B$1,rightwrong_v,'Analysis by Tests - Verbal'!$F$68,first_Area_v,'Analysis by Tests - Verbal'!$B104,level_v,I$68)</f>
        <v>2</v>
      </c>
      <c r="J104" s="124">
        <f>COUNTIFS(source_v,'Analysis by Tests - Verbal'!$B$1,rightwrong_v,'Analysis by Tests - Verbal'!$F$68,first_Area_v,'Analysis by Tests - Verbal'!$B104,level_v,J$68)</f>
        <v>1</v>
      </c>
      <c r="L104" s="80">
        <f>IFERROR(SUMIFS(min_v,source_v,$B$1,first_Area_v,'Analysis by Tests - Verbal'!$B104,rightwrong_v,'Analysis by Tests - Verbal'!$F$68)/F104,"-")</f>
        <v>1.4004629629629629E-3</v>
      </c>
      <c r="M104" s="81"/>
      <c r="N104" s="133"/>
      <c r="O104" s="124">
        <f>COUNTIFS(source_v,'Analysis by Tests - Verbal'!$B$1,rightwrong_v,'Analysis by Tests - Verbal'!$O$68,first_Area_v,'Analysis by Tests - Verbal'!$B104)</f>
        <v>3</v>
      </c>
      <c r="Q104" s="124">
        <f>COUNTIFS(source_v,'Analysis by Tests - Verbal'!$B$1,rightwrong_v,'Analysis by Tests - Verbal'!$O$68,first_Area_v,'Analysis by Tests - Verbal'!$B104,level_v,Q$68)</f>
        <v>0</v>
      </c>
      <c r="R104" s="124">
        <f>COUNTIFS(source_v,'Analysis by Tests - Verbal'!$B$1,rightwrong_v,'Analysis by Tests - Verbal'!$O$68,first_Area_v,'Analysis by Tests - Verbal'!$B104,level_v,R$68)</f>
        <v>1</v>
      </c>
      <c r="S104" s="124">
        <f>COUNTIFS(source_v,'Analysis by Tests - Verbal'!$B$1,rightwrong_v,'Analysis by Tests - Verbal'!$O$68,first_Area_v,'Analysis by Tests - Verbal'!$B104,level_v,S$68)</f>
        <v>2</v>
      </c>
      <c r="U104" s="80">
        <f>IFERROR(SUMIFS(min_v,source_v,$B$1,first_Area_v,'Analysis by Tests - Verbal'!$B104,rightwrong_v,'Analysis by Tests - Verbal'!$O$68)/O104,"-")</f>
        <v>2.5038580246913578E-3</v>
      </c>
      <c r="V104" s="81"/>
    </row>
    <row r="105" spans="2:26" hidden="1" outlineLevel="2" x14ac:dyDescent="0.2">
      <c r="B105" s="71" t="s">
        <v>439</v>
      </c>
      <c r="C105" s="71"/>
      <c r="D105" s="72"/>
      <c r="F105" s="124">
        <f>COUNTIFS(source_v,'Analysis by Tests - Verbal'!$B$1,rightwrong_v,'Analysis by Tests - Verbal'!$F$68,first_Area_v,'Analysis by Tests - Verbal'!$B105)</f>
        <v>0</v>
      </c>
      <c r="H105" s="124">
        <f>COUNTIFS(source_v,'Analysis by Tests - Verbal'!$B$1,rightwrong_v,'Analysis by Tests - Verbal'!$F$68,first_Area_v,'Analysis by Tests - Verbal'!$B105,level_v,H$68)</f>
        <v>0</v>
      </c>
      <c r="I105" s="124">
        <f>COUNTIFS(source_v,'Analysis by Tests - Verbal'!$B$1,rightwrong_v,'Analysis by Tests - Verbal'!$F$68,first_Area_v,'Analysis by Tests - Verbal'!$B105,level_v,I$68)</f>
        <v>0</v>
      </c>
      <c r="J105" s="124">
        <f>COUNTIFS(source_v,'Analysis by Tests - Verbal'!$B$1,rightwrong_v,'Analysis by Tests - Verbal'!$F$68,first_Area_v,'Analysis by Tests - Verbal'!$B105,level_v,J$68)</f>
        <v>0</v>
      </c>
      <c r="L105" s="80" t="str">
        <f>IFERROR(SUMIFS(min_v,source_v,$B$1,first_Area_v,'Analysis by Tests - Verbal'!$B105,rightwrong_v,'Analysis by Tests - Verbal'!$F$68)/F105,"-")</f>
        <v>-</v>
      </c>
      <c r="M105" s="81"/>
      <c r="N105" s="133"/>
      <c r="O105" s="124">
        <f>COUNTIFS(source_v,'Analysis by Tests - Verbal'!$B$1,rightwrong_v,'Analysis by Tests - Verbal'!$O$68,first_Area_v,'Analysis by Tests - Verbal'!$B105)</f>
        <v>0</v>
      </c>
      <c r="Q105" s="124">
        <f>COUNTIFS(source_v,'Analysis by Tests - Verbal'!$B$1,rightwrong_v,'Analysis by Tests - Verbal'!$O$68,first_Area_v,'Analysis by Tests - Verbal'!$B105,level_v,Q$68)</f>
        <v>0</v>
      </c>
      <c r="R105" s="124">
        <f>COUNTIFS(source_v,'Analysis by Tests - Verbal'!$B$1,rightwrong_v,'Analysis by Tests - Verbal'!$O$68,first_Area_v,'Analysis by Tests - Verbal'!$B105,level_v,R$68)</f>
        <v>0</v>
      </c>
      <c r="S105" s="124">
        <f>COUNTIFS(source_v,'Analysis by Tests - Verbal'!$B$1,rightwrong_v,'Analysis by Tests - Verbal'!$O$68,first_Area_v,'Analysis by Tests - Verbal'!$B105,level_v,S$68)</f>
        <v>0</v>
      </c>
      <c r="U105" s="80" t="str">
        <f>IFERROR(SUMIFS(min_v,source_v,$B$1,first_Area_v,'Analysis by Tests - Verbal'!$B105,rightwrong_v,'Analysis by Tests - Verbal'!$O$68)/O105,"-")</f>
        <v>-</v>
      </c>
      <c r="V105" s="81"/>
    </row>
    <row r="106" spans="2:26" hidden="1" outlineLevel="2" x14ac:dyDescent="0.2">
      <c r="B106" s="71" t="s">
        <v>440</v>
      </c>
      <c r="C106" s="71"/>
      <c r="D106" s="72"/>
      <c r="F106" s="124">
        <f>COUNTIFS(source_v,'Analysis by Tests - Verbal'!$B$1,rightwrong_v,'Analysis by Tests - Verbal'!$F$68,first_Area_v,'Analysis by Tests - Verbal'!$B106)</f>
        <v>0</v>
      </c>
      <c r="H106" s="124">
        <f>COUNTIFS(source_v,'Analysis by Tests - Verbal'!$B$1,rightwrong_v,'Analysis by Tests - Verbal'!$F$68,first_Area_v,'Analysis by Tests - Verbal'!$B106,level_v,H$68)</f>
        <v>0</v>
      </c>
      <c r="I106" s="124">
        <f>COUNTIFS(source_v,'Analysis by Tests - Verbal'!$B$1,rightwrong_v,'Analysis by Tests - Verbal'!$F$68,first_Area_v,'Analysis by Tests - Verbal'!$B106,level_v,I$68)</f>
        <v>0</v>
      </c>
      <c r="J106" s="124">
        <f>COUNTIFS(source_v,'Analysis by Tests - Verbal'!$B$1,rightwrong_v,'Analysis by Tests - Verbal'!$F$68,first_Area_v,'Analysis by Tests - Verbal'!$B106,level_v,J$68)</f>
        <v>0</v>
      </c>
      <c r="L106" s="80" t="str">
        <f>IFERROR(SUMIFS(min_v,source_v,$B$1,first_Area_v,'Analysis by Tests - Verbal'!$B106,rightwrong_v,'Analysis by Tests - Verbal'!$F$68)/F106,"-")</f>
        <v>-</v>
      </c>
      <c r="M106" s="81"/>
      <c r="N106" s="133"/>
      <c r="O106" s="124">
        <f>COUNTIFS(source_v,'Analysis by Tests - Verbal'!$B$1,rightwrong_v,'Analysis by Tests - Verbal'!$O$68,first_Area_v,'Analysis by Tests - Verbal'!$B106)</f>
        <v>0</v>
      </c>
      <c r="Q106" s="124">
        <f>COUNTIFS(source_v,'Analysis by Tests - Verbal'!$B$1,rightwrong_v,'Analysis by Tests - Verbal'!$O$68,first_Area_v,'Analysis by Tests - Verbal'!$B106,level_v,Q$68)</f>
        <v>0</v>
      </c>
      <c r="R106" s="124">
        <f>COUNTIFS(source_v,'Analysis by Tests - Verbal'!$B$1,rightwrong_v,'Analysis by Tests - Verbal'!$O$68,first_Area_v,'Analysis by Tests - Verbal'!$B106,level_v,R$68)</f>
        <v>0</v>
      </c>
      <c r="S106" s="124">
        <f>COUNTIFS(source_v,'Analysis by Tests - Verbal'!$B$1,rightwrong_v,'Analysis by Tests - Verbal'!$O$68,first_Area_v,'Analysis by Tests - Verbal'!$B106,level_v,S$68)</f>
        <v>0</v>
      </c>
      <c r="U106" s="80" t="str">
        <f>IFERROR(SUMIFS(min_v,source_v,$B$1,first_Area_v,'Analysis by Tests - Verbal'!$B106,rightwrong_v,'Analysis by Tests - Verbal'!$O$68)/O106,"-")</f>
        <v>-</v>
      </c>
      <c r="V106" s="81"/>
    </row>
    <row r="107" spans="2:26" hidden="1" outlineLevel="2" x14ac:dyDescent="0.2">
      <c r="B107" s="71" t="s">
        <v>441</v>
      </c>
      <c r="C107" s="71"/>
      <c r="D107" s="72"/>
      <c r="F107" s="124">
        <f>COUNTIFS(source_v,'Analysis by Tests - Verbal'!$B$1,rightwrong_v,'Analysis by Tests - Verbal'!$F$68,first_Area_v,'Analysis by Tests - Verbal'!$B107)</f>
        <v>0</v>
      </c>
      <c r="H107" s="124">
        <f>COUNTIFS(source_v,'Analysis by Tests - Verbal'!$B$1,rightwrong_v,'Analysis by Tests - Verbal'!$F$68,first_Area_v,'Analysis by Tests - Verbal'!$B107,level_v,H$68)</f>
        <v>0</v>
      </c>
      <c r="I107" s="124">
        <f>COUNTIFS(source_v,'Analysis by Tests - Verbal'!$B$1,rightwrong_v,'Analysis by Tests - Verbal'!$F$68,first_Area_v,'Analysis by Tests - Verbal'!$B107,level_v,I$68)</f>
        <v>0</v>
      </c>
      <c r="J107" s="124">
        <f>COUNTIFS(source_v,'Analysis by Tests - Verbal'!$B$1,rightwrong_v,'Analysis by Tests - Verbal'!$F$68,first_Area_v,'Analysis by Tests - Verbal'!$B107,level_v,J$68)</f>
        <v>0</v>
      </c>
      <c r="L107" s="80" t="str">
        <f>IFERROR(SUMIFS(min_v,source_v,$B$1,first_Area_v,'Analysis by Tests - Verbal'!$B107,rightwrong_v,'Analysis by Tests - Verbal'!$F$68)/F107,"-")</f>
        <v>-</v>
      </c>
      <c r="M107" s="81"/>
      <c r="N107" s="133"/>
      <c r="O107" s="124">
        <f>COUNTIFS(source_v,'Analysis by Tests - Verbal'!$B$1,rightwrong_v,'Analysis by Tests - Verbal'!$O$68,first_Area_v,'Analysis by Tests - Verbal'!$B107)</f>
        <v>0</v>
      </c>
      <c r="Q107" s="124">
        <f>COUNTIFS(source_v,'Analysis by Tests - Verbal'!$B$1,rightwrong_v,'Analysis by Tests - Verbal'!$O$68,first_Area_v,'Analysis by Tests - Verbal'!$B107,level_v,Q$68)</f>
        <v>0</v>
      </c>
      <c r="R107" s="124">
        <f>COUNTIFS(source_v,'Analysis by Tests - Verbal'!$B$1,rightwrong_v,'Analysis by Tests - Verbal'!$O$68,first_Area_v,'Analysis by Tests - Verbal'!$B107,level_v,R$68)</f>
        <v>0</v>
      </c>
      <c r="S107" s="124">
        <f>COUNTIFS(source_v,'Analysis by Tests - Verbal'!$B$1,rightwrong_v,'Analysis by Tests - Verbal'!$O$68,first_Area_v,'Analysis by Tests - Verbal'!$B107,level_v,S$68)</f>
        <v>0</v>
      </c>
      <c r="U107" s="80" t="str">
        <f>IFERROR(SUMIFS(min_v,source_v,$B$1,first_Area_v,'Analysis by Tests - Verbal'!$B107,rightwrong_v,'Analysis by Tests - Verbal'!$O$68)/O107,"-")</f>
        <v>-</v>
      </c>
      <c r="V107" s="81"/>
    </row>
    <row r="108" spans="2:26" hidden="1" outlineLevel="2" x14ac:dyDescent="0.2">
      <c r="B108" s="90" t="s">
        <v>442</v>
      </c>
      <c r="C108" s="90"/>
      <c r="D108" s="77"/>
      <c r="F108" s="125">
        <f>COUNTIFS(source_v,'Analysis by Tests - Verbal'!$B$1,rightwrong_v,'Analysis by Tests - Verbal'!$F$68,first_Area_v,'Analysis by Tests - Verbal'!$B108)</f>
        <v>1</v>
      </c>
      <c r="H108" s="125">
        <f>COUNTIFS(source_v,'Analysis by Tests - Verbal'!$B$1,rightwrong_v,'Analysis by Tests - Verbal'!$F$68,first_Area_v,'Analysis by Tests - Verbal'!$B108,level_v,H$68)</f>
        <v>0</v>
      </c>
      <c r="I108" s="125">
        <f>COUNTIFS(source_v,'Analysis by Tests - Verbal'!$B$1,rightwrong_v,'Analysis by Tests - Verbal'!$F$68,first_Area_v,'Analysis by Tests - Verbal'!$B108,level_v,I$68)</f>
        <v>0</v>
      </c>
      <c r="J108" s="125">
        <f>COUNTIFS(source_v,'Analysis by Tests - Verbal'!$B$1,rightwrong_v,'Analysis by Tests - Verbal'!$F$68,first_Area_v,'Analysis by Tests - Verbal'!$B108,level_v,J$68)</f>
        <v>1</v>
      </c>
      <c r="L108" s="82">
        <f>IFERROR(SUMIFS(min_v,source_v,$B$1,first_Area_v,'Analysis by Tests - Verbal'!$B108,rightwrong_v,'Analysis by Tests - Verbal'!$F$68)/F108,"-")</f>
        <v>6.8287037037037036E-4</v>
      </c>
      <c r="M108" s="83"/>
      <c r="N108" s="133"/>
      <c r="O108" s="125">
        <f>COUNTIFS(source_v,'Analysis by Tests - Verbal'!$B$1,rightwrong_v,'Analysis by Tests - Verbal'!$O$68,first_Area_v,'Analysis by Tests - Verbal'!$B108)</f>
        <v>3</v>
      </c>
      <c r="Q108" s="125">
        <f>COUNTIFS(source_v,'Analysis by Tests - Verbal'!$B$1,rightwrong_v,'Analysis by Tests - Verbal'!$O$68,first_Area_v,'Analysis by Tests - Verbal'!$B108,level_v,Q$68)</f>
        <v>0</v>
      </c>
      <c r="R108" s="125">
        <f>COUNTIFS(source_v,'Analysis by Tests - Verbal'!$B$1,rightwrong_v,'Analysis by Tests - Verbal'!$O$68,first_Area_v,'Analysis by Tests - Verbal'!$B108,level_v,R$68)</f>
        <v>0</v>
      </c>
      <c r="S108" s="125">
        <f>COUNTIFS(source_v,'Analysis by Tests - Verbal'!$B$1,rightwrong_v,'Analysis by Tests - Verbal'!$O$68,first_Area_v,'Analysis by Tests - Verbal'!$B108,level_v,S$68)</f>
        <v>3</v>
      </c>
      <c r="U108" s="82">
        <f>IFERROR(SUMIFS(min_v,source_v,$B$1,first_Area_v,'Analysis by Tests - Verbal'!$B108,rightwrong_v,'Analysis by Tests - Verbal'!$O$68)/O108,"-")</f>
        <v>2.2916666666666667E-3</v>
      </c>
      <c r="V108" s="83"/>
    </row>
    <row r="109" spans="2:26" hidden="1" outlineLevel="1" collapsed="1" x14ac:dyDescent="0.2">
      <c r="F109"/>
      <c r="H109"/>
      <c r="I109"/>
      <c r="J109"/>
      <c r="N109" s="133"/>
      <c r="O109"/>
      <c r="Q109"/>
      <c r="R109"/>
      <c r="S109"/>
    </row>
    <row r="110" spans="2:26" hidden="1" outlineLevel="1" x14ac:dyDescent="0.2">
      <c r="B110" s="111" t="s">
        <v>446</v>
      </c>
      <c r="C110" s="111"/>
      <c r="D110" s="112"/>
      <c r="F110" s="128">
        <f>SUM(F111:F119)</f>
        <v>2</v>
      </c>
      <c r="H110" s="128">
        <f t="shared" ref="H110:J110" si="16">SUM(H111:H119)</f>
        <v>1</v>
      </c>
      <c r="I110" s="128">
        <f t="shared" si="16"/>
        <v>1</v>
      </c>
      <c r="J110" s="128">
        <f t="shared" si="16"/>
        <v>0</v>
      </c>
      <c r="L110" s="114">
        <f>SUM(L111:L119)/F110</f>
        <v>2.6909722222222222E-3</v>
      </c>
      <c r="M110" s="115"/>
      <c r="N110" s="133"/>
      <c r="O110" s="128">
        <f t="shared" ref="O110:Q110" si="17">SUM(O111:O119)</f>
        <v>2</v>
      </c>
      <c r="Q110" s="128">
        <f t="shared" si="17"/>
        <v>0</v>
      </c>
      <c r="R110" s="128">
        <f t="shared" ref="R110" si="18">SUM(R111:R119)</f>
        <v>0</v>
      </c>
      <c r="S110" s="128">
        <f t="shared" ref="S110" si="19">SUM(S111:S119)</f>
        <v>2</v>
      </c>
      <c r="U110" s="114">
        <f>SUM(U111:U119)/O110</f>
        <v>2.387152777777778E-3</v>
      </c>
      <c r="V110" s="115"/>
    </row>
    <row r="111" spans="2:26" hidden="1" outlineLevel="2" x14ac:dyDescent="0.2">
      <c r="B111" s="71" t="s">
        <v>427</v>
      </c>
      <c r="C111" s="71"/>
      <c r="D111" s="72"/>
      <c r="F111" s="213">
        <f>COUNTIFS(RC_CR_SC,$X$98,source_v,'Analysis by Tests - Verbal'!$B$1,rightwrong_v,'Analysis by Tests - Verbal'!$F$68,first_subarea_v,'Analysis by Tests - Verbal'!B111)</f>
        <v>1</v>
      </c>
      <c r="H111" s="213">
        <f>COUNTIFS(RC_CR_SC,$X$98,source_v,selecaoexame,rightwrong_v,'Analysis by Tests - Verbal'!$F$68,first_subarea_v,'Analysis by Tests - Verbal'!$B111,level_v,H$68)</f>
        <v>0</v>
      </c>
      <c r="I111" s="213">
        <f>COUNTIFS(RC_CR_SC,$X$98,source_v,selecaoexame,rightwrong_v,'Analysis by Tests - Verbal'!$F$68,first_subarea_v,'Analysis by Tests - Verbal'!$B111,level_v,I$68)</f>
        <v>1</v>
      </c>
      <c r="J111" s="213">
        <f>COUNTIFS(RC_CR_SC,$X$98,source_v,selecaoexame,rightwrong_v,'Analysis by Tests - Verbal'!$F$68,first_subarea_v,'Analysis by Tests - Verbal'!$B111,level_v,J$68)</f>
        <v>0</v>
      </c>
      <c r="L111" s="214">
        <f>IFERROR(SUMIFS(min_v,RC_CR_SC,$X$98,source_v,$B$1,first_subarea_v,'Analysis by Tests - Verbal'!$B111,rightwrong_v,'Analysis by Tests - Verbal'!$F$68)/F111,"-")</f>
        <v>2.6157407407407405E-3</v>
      </c>
      <c r="M111" s="215"/>
      <c r="N111" s="133"/>
      <c r="O111" s="213">
        <f>COUNTIFS(RC_CR_SC,$X$98,source_v,'Analysis by Tests - Verbal'!$B$1,rightwrong_v,'Analysis by Tests - Verbal'!$O$68,first_subarea_v,'Analysis by Tests - Verbal'!$B111)</f>
        <v>0</v>
      </c>
      <c r="Q111" s="213">
        <f>COUNTIFS(RC_CR_SC,$X$98,source_v,selecaoexame,rightwrong_v,'Analysis by Tests - Verbal'!$O$68,first_subarea_v,'Analysis by Tests - Verbal'!$B111,level_v,Q$68)</f>
        <v>0</v>
      </c>
      <c r="R111" s="213">
        <f>COUNTIFS(RC_CR_SC,$X$98,source_v,selecaoexame,rightwrong_v,'Analysis by Tests - Verbal'!$O$68,first_subarea_v,'Analysis by Tests - Verbal'!$B111,level_v,R$68)</f>
        <v>0</v>
      </c>
      <c r="S111" s="213">
        <f>COUNTIFS(RC_CR_SC,$X$98,source_v,selecaoexame,rightwrong_v,'Analysis by Tests - Verbal'!$O$68,first_subarea_v,'Analysis by Tests - Verbal'!$B111,level_v,S$68)</f>
        <v>0</v>
      </c>
      <c r="U111" s="214" t="str">
        <f>IFERROR(SUMIFS(min_v,RC_CR_SC,$X$98,source_v,$B$1,first_subarea_v,'Analysis by Tests - Verbal'!$B111,rightwrong_v,'Analysis by Tests - Verbal'!$O$68)/O111,"-")</f>
        <v>-</v>
      </c>
      <c r="V111" s="215"/>
    </row>
    <row r="112" spans="2:26" hidden="1" outlineLevel="2" x14ac:dyDescent="0.2">
      <c r="B112" s="71" t="s">
        <v>428</v>
      </c>
      <c r="C112" s="71"/>
      <c r="D112" s="72"/>
      <c r="F112" s="124">
        <f>COUNTIFS(RC_CR_SC,$X$98,source_v,'Analysis by Tests - Verbal'!$B$1,rightwrong_v,'Analysis by Tests - Verbal'!$F$68,first_subarea_v,'Analysis by Tests - Verbal'!B112)</f>
        <v>0</v>
      </c>
      <c r="H112" s="124">
        <f>COUNTIFS(RC_CR_SC,$X$98,source_v,selecaoexame,rightwrong_v,'Analysis by Tests - Verbal'!$F$68,first_subarea_v,'Analysis by Tests - Verbal'!$B112,level_v,H$68)</f>
        <v>0</v>
      </c>
      <c r="I112" s="124">
        <f>COUNTIFS(RC_CR_SC,$X$98,source_v,selecaoexame,rightwrong_v,'Analysis by Tests - Verbal'!$F$68,first_subarea_v,'Analysis by Tests - Verbal'!$B112,level_v,I$68)</f>
        <v>0</v>
      </c>
      <c r="J112" s="124">
        <f>COUNTIFS(RC_CR_SC,$X$98,source_v,selecaoexame,rightwrong_v,'Analysis by Tests - Verbal'!$F$68,first_subarea_v,'Analysis by Tests - Verbal'!$B112,level_v,J$68)</f>
        <v>0</v>
      </c>
      <c r="L112" s="80" t="str">
        <f>IFERROR(SUMIFS(min_v,RC_CR_SC,$X$98,source_v,$B$1,first_subarea_v,'Analysis by Tests - Verbal'!$B112,rightwrong_v,'Analysis by Tests - Verbal'!$F$68)/F112,"-")</f>
        <v>-</v>
      </c>
      <c r="M112" s="81"/>
      <c r="N112" s="133"/>
      <c r="O112" s="124">
        <f>COUNTIFS(RC_CR_SC,$X$98,source_v,'Analysis by Tests - Verbal'!$B$1,rightwrong_v,'Analysis by Tests - Verbal'!$O$68,first_subarea_v,'Analysis by Tests - Verbal'!$B112)</f>
        <v>0</v>
      </c>
      <c r="Q112" s="124">
        <f>COUNTIFS(RC_CR_SC,$X$98,source_v,selecaoexame,rightwrong_v,'Analysis by Tests - Verbal'!$O$68,first_subarea_v,'Analysis by Tests - Verbal'!$B112,level_v,Q$68)</f>
        <v>0</v>
      </c>
      <c r="R112" s="124">
        <f>COUNTIFS(RC_CR_SC,$X$98,source_v,selecaoexame,rightwrong_v,'Analysis by Tests - Verbal'!$O$68,first_subarea_v,'Analysis by Tests - Verbal'!$B112,level_v,R$68)</f>
        <v>0</v>
      </c>
      <c r="S112" s="124">
        <f>COUNTIFS(RC_CR_SC,$X$98,source_v,selecaoexame,rightwrong_v,'Analysis by Tests - Verbal'!$O$68,first_subarea_v,'Analysis by Tests - Verbal'!$B112,level_v,S$68)</f>
        <v>0</v>
      </c>
      <c r="U112" s="80" t="str">
        <f>IFERROR(SUMIFS(min_v,RC_CR_SC,$X$98,source_v,$B$1,first_subarea_v,'Analysis by Tests - Verbal'!$B112,rightwrong_v,'Analysis by Tests - Verbal'!$O$68)/O112,"-")</f>
        <v>-</v>
      </c>
      <c r="V112" s="81"/>
    </row>
    <row r="113" spans="1:22" hidden="1" outlineLevel="2" x14ac:dyDescent="0.2">
      <c r="B113" s="71" t="s">
        <v>429</v>
      </c>
      <c r="C113" s="71"/>
      <c r="D113" s="72"/>
      <c r="F113" s="124">
        <f>COUNTIFS(RC_CR_SC,$X$98,source_v,'Analysis by Tests - Verbal'!$B$1,rightwrong_v,'Analysis by Tests - Verbal'!$F$68,first_subarea_v,'Analysis by Tests - Verbal'!B113)</f>
        <v>0</v>
      </c>
      <c r="H113" s="124">
        <f>COUNTIFS(RC_CR_SC,$X$98,source_v,selecaoexame,rightwrong_v,'Analysis by Tests - Verbal'!$F$68,first_subarea_v,'Analysis by Tests - Verbal'!$B113,level_v,H$68)</f>
        <v>0</v>
      </c>
      <c r="I113" s="124">
        <f>COUNTIFS(RC_CR_SC,$X$98,source_v,selecaoexame,rightwrong_v,'Analysis by Tests - Verbal'!$F$68,first_subarea_v,'Analysis by Tests - Verbal'!$B113,level_v,I$68)</f>
        <v>0</v>
      </c>
      <c r="J113" s="124">
        <f>COUNTIFS(RC_CR_SC,$X$98,source_v,selecaoexame,rightwrong_v,'Analysis by Tests - Verbal'!$F$68,first_subarea_v,'Analysis by Tests - Verbal'!$B113,level_v,J$68)</f>
        <v>0</v>
      </c>
      <c r="L113" s="80" t="str">
        <f>IFERROR(SUMIFS(min_v,RC_CR_SC,$X$98,source_v,$B$1,first_subarea_v,'Analysis by Tests - Verbal'!$B113,rightwrong_v,'Analysis by Tests - Verbal'!$F$68)/F113,"-")</f>
        <v>-</v>
      </c>
      <c r="M113" s="81"/>
      <c r="N113" s="133"/>
      <c r="O113" s="124">
        <f>COUNTIFS(RC_CR_SC,$X$98,source_v,'Analysis by Tests - Verbal'!$B$1,rightwrong_v,'Analysis by Tests - Verbal'!$O$68,first_subarea_v,'Analysis by Tests - Verbal'!$B113)</f>
        <v>2</v>
      </c>
      <c r="Q113" s="124">
        <f>COUNTIFS(RC_CR_SC,$X$98,source_v,selecaoexame,rightwrong_v,'Analysis by Tests - Verbal'!$O$68,first_subarea_v,'Analysis by Tests - Verbal'!$B113,level_v,Q$68)</f>
        <v>0</v>
      </c>
      <c r="R113" s="124">
        <f>COUNTIFS(RC_CR_SC,$X$98,source_v,selecaoexame,rightwrong_v,'Analysis by Tests - Verbal'!$O$68,first_subarea_v,'Analysis by Tests - Verbal'!$B113,level_v,R$68)</f>
        <v>0</v>
      </c>
      <c r="S113" s="124">
        <f>COUNTIFS(RC_CR_SC,$X$98,source_v,selecaoexame,rightwrong_v,'Analysis by Tests - Verbal'!$O$68,first_subarea_v,'Analysis by Tests - Verbal'!$B113,level_v,S$68)</f>
        <v>2</v>
      </c>
      <c r="U113" s="80">
        <f>IFERROR(SUMIFS(min_v,RC_CR_SC,$X$98,source_v,$B$1,first_subarea_v,'Analysis by Tests - Verbal'!$B113,rightwrong_v,'Analysis by Tests - Verbal'!$O$68)/O113,"-")</f>
        <v>4.7743055555555559E-3</v>
      </c>
      <c r="V113" s="81"/>
    </row>
    <row r="114" spans="1:22" hidden="1" outlineLevel="2" x14ac:dyDescent="0.2">
      <c r="B114" s="71" t="s">
        <v>430</v>
      </c>
      <c r="C114" s="71"/>
      <c r="D114" s="72"/>
      <c r="F114" s="124">
        <f>COUNTIFS(RC_CR_SC,$X$98,source_v,'Analysis by Tests - Verbal'!$B$1,rightwrong_v,'Analysis by Tests - Verbal'!$F$68,first_subarea_v,'Analysis by Tests - Verbal'!B114)</f>
        <v>0</v>
      </c>
      <c r="H114" s="124">
        <f>COUNTIFS(RC_CR_SC,$X$98,source_v,selecaoexame,rightwrong_v,'Analysis by Tests - Verbal'!$F$68,first_subarea_v,'Analysis by Tests - Verbal'!$B114,level_v,H$68)</f>
        <v>0</v>
      </c>
      <c r="I114" s="124">
        <f>COUNTIFS(RC_CR_SC,$X$98,source_v,selecaoexame,rightwrong_v,'Analysis by Tests - Verbal'!$F$68,first_subarea_v,'Analysis by Tests - Verbal'!$B114,level_v,I$68)</f>
        <v>0</v>
      </c>
      <c r="J114" s="124">
        <f>COUNTIFS(RC_CR_SC,$X$98,source_v,selecaoexame,rightwrong_v,'Analysis by Tests - Verbal'!$F$68,first_subarea_v,'Analysis by Tests - Verbal'!$B114,level_v,J$68)</f>
        <v>0</v>
      </c>
      <c r="L114" s="80" t="str">
        <f>IFERROR(SUMIFS(min_v,RC_CR_SC,$X$98,source_v,$B$1,first_subarea_v,'Analysis by Tests - Verbal'!$B114,rightwrong_v,'Analysis by Tests - Verbal'!$F$68)/F114,"-")</f>
        <v>-</v>
      </c>
      <c r="M114" s="81"/>
      <c r="N114" s="133"/>
      <c r="O114" s="124">
        <f>COUNTIFS(RC_CR_SC,$X$98,source_v,'Analysis by Tests - Verbal'!$B$1,rightwrong_v,'Analysis by Tests - Verbal'!$O$68,first_subarea_v,'Analysis by Tests - Verbal'!$B114)</f>
        <v>0</v>
      </c>
      <c r="Q114" s="124">
        <f>COUNTIFS(RC_CR_SC,$X$98,source_v,selecaoexame,rightwrong_v,'Analysis by Tests - Verbal'!$O$68,first_subarea_v,'Analysis by Tests - Verbal'!$B114,level_v,Q$68)</f>
        <v>0</v>
      </c>
      <c r="R114" s="124">
        <f>COUNTIFS(RC_CR_SC,$X$98,source_v,selecaoexame,rightwrong_v,'Analysis by Tests - Verbal'!$O$68,first_subarea_v,'Analysis by Tests - Verbal'!$B114,level_v,R$68)</f>
        <v>0</v>
      </c>
      <c r="S114" s="124">
        <f>COUNTIFS(RC_CR_SC,$X$98,source_v,selecaoexame,rightwrong_v,'Analysis by Tests - Verbal'!$O$68,first_subarea_v,'Analysis by Tests - Verbal'!$B114,level_v,S$68)</f>
        <v>0</v>
      </c>
      <c r="U114" s="80" t="str">
        <f>IFERROR(SUMIFS(min_v,RC_CR_SC,$X$98,source_v,$B$1,first_subarea_v,'Analysis by Tests - Verbal'!$B114,rightwrong_v,'Analysis by Tests - Verbal'!$O$68)/O114,"-")</f>
        <v>-</v>
      </c>
      <c r="V114" s="81"/>
    </row>
    <row r="115" spans="1:22" hidden="1" outlineLevel="2" x14ac:dyDescent="0.2">
      <c r="B115" s="71" t="s">
        <v>431</v>
      </c>
      <c r="C115" s="71"/>
      <c r="D115" s="72"/>
      <c r="F115" s="124">
        <f>COUNTIFS(RC_CR_SC,$X$98,source_v,'Analysis by Tests - Verbal'!$B$1,rightwrong_v,'Analysis by Tests - Verbal'!$F$68,first_subarea_v,'Analysis by Tests - Verbal'!B115)</f>
        <v>0</v>
      </c>
      <c r="H115" s="124">
        <f>COUNTIFS(RC_CR_SC,$X$98,source_v,selecaoexame,rightwrong_v,'Analysis by Tests - Verbal'!$F$68,first_subarea_v,'Analysis by Tests - Verbal'!$B115,level_v,H$68)</f>
        <v>0</v>
      </c>
      <c r="I115" s="124">
        <f>COUNTIFS(RC_CR_SC,$X$98,source_v,selecaoexame,rightwrong_v,'Analysis by Tests - Verbal'!$F$68,first_subarea_v,'Analysis by Tests - Verbal'!$B115,level_v,I$68)</f>
        <v>0</v>
      </c>
      <c r="J115" s="124">
        <f>COUNTIFS(RC_CR_SC,$X$98,source_v,selecaoexame,rightwrong_v,'Analysis by Tests - Verbal'!$F$68,first_subarea_v,'Analysis by Tests - Verbal'!$B115,level_v,J$68)</f>
        <v>0</v>
      </c>
      <c r="L115" s="80" t="str">
        <f>IFERROR(SUMIFS(min_v,RC_CR_SC,$X$98,source_v,$B$1,first_subarea_v,'Analysis by Tests - Verbal'!$B115,rightwrong_v,'Analysis by Tests - Verbal'!$F$68)/F115,"-")</f>
        <v>-</v>
      </c>
      <c r="M115" s="81"/>
      <c r="N115" s="133"/>
      <c r="O115" s="124">
        <f>COUNTIFS(RC_CR_SC,$X$98,source_v,'Analysis by Tests - Verbal'!$B$1,rightwrong_v,'Analysis by Tests - Verbal'!$O$68,first_subarea_v,'Analysis by Tests - Verbal'!$B115)</f>
        <v>0</v>
      </c>
      <c r="Q115" s="124">
        <f>COUNTIFS(RC_CR_SC,$X$98,source_v,selecaoexame,rightwrong_v,'Analysis by Tests - Verbal'!$O$68,first_subarea_v,'Analysis by Tests - Verbal'!$B115,level_v,Q$68)</f>
        <v>0</v>
      </c>
      <c r="R115" s="124">
        <f>COUNTIFS(RC_CR_SC,$X$98,source_v,selecaoexame,rightwrong_v,'Analysis by Tests - Verbal'!$O$68,first_subarea_v,'Analysis by Tests - Verbal'!$B115,level_v,R$68)</f>
        <v>0</v>
      </c>
      <c r="S115" s="124">
        <f>COUNTIFS(RC_CR_SC,$X$98,source_v,selecaoexame,rightwrong_v,'Analysis by Tests - Verbal'!$O$68,first_subarea_v,'Analysis by Tests - Verbal'!$B115,level_v,S$68)</f>
        <v>0</v>
      </c>
      <c r="U115" s="80" t="str">
        <f>IFERROR(SUMIFS(min_v,RC_CR_SC,$X$98,source_v,$B$1,first_subarea_v,'Analysis by Tests - Verbal'!$B115,rightwrong_v,'Analysis by Tests - Verbal'!$O$68)/O115,"-")</f>
        <v>-</v>
      </c>
      <c r="V115" s="81"/>
    </row>
    <row r="116" spans="1:22" hidden="1" outlineLevel="2" x14ac:dyDescent="0.2">
      <c r="B116" s="71" t="s">
        <v>432</v>
      </c>
      <c r="C116" s="71"/>
      <c r="D116" s="72"/>
      <c r="F116" s="124">
        <f>COUNTIFS(RC_CR_SC,$X$98,source_v,'Analysis by Tests - Verbal'!$B$1,rightwrong_v,'Analysis by Tests - Verbal'!$F$68,first_subarea_v,'Analysis by Tests - Verbal'!B116)</f>
        <v>0</v>
      </c>
      <c r="H116" s="124">
        <f>COUNTIFS(RC_CR_SC,$X$98,source_v,selecaoexame,rightwrong_v,'Analysis by Tests - Verbal'!$F$68,first_subarea_v,'Analysis by Tests - Verbal'!$B116,level_v,H$68)</f>
        <v>0</v>
      </c>
      <c r="I116" s="124">
        <f>COUNTIFS(RC_CR_SC,$X$98,source_v,selecaoexame,rightwrong_v,'Analysis by Tests - Verbal'!$F$68,first_subarea_v,'Analysis by Tests - Verbal'!$B116,level_v,I$68)</f>
        <v>0</v>
      </c>
      <c r="J116" s="124">
        <f>COUNTIFS(RC_CR_SC,$X$98,source_v,selecaoexame,rightwrong_v,'Analysis by Tests - Verbal'!$F$68,first_subarea_v,'Analysis by Tests - Verbal'!$B116,level_v,J$68)</f>
        <v>0</v>
      </c>
      <c r="L116" s="80" t="str">
        <f>IFERROR(SUMIFS(min_v,RC_CR_SC,$X$98,source_v,$B$1,first_subarea_v,'Analysis by Tests - Verbal'!$B116,rightwrong_v,'Analysis by Tests - Verbal'!$F$68)/F116,"-")</f>
        <v>-</v>
      </c>
      <c r="M116" s="81"/>
      <c r="N116" s="133"/>
      <c r="O116" s="124">
        <f>COUNTIFS(RC_CR_SC,$X$98,source_v,'Analysis by Tests - Verbal'!$B$1,rightwrong_v,'Analysis by Tests - Verbal'!$O$68,first_subarea_v,'Analysis by Tests - Verbal'!$B116)</f>
        <v>0</v>
      </c>
      <c r="Q116" s="124">
        <f>COUNTIFS(RC_CR_SC,$X$98,source_v,selecaoexame,rightwrong_v,'Analysis by Tests - Verbal'!$O$68,first_subarea_v,'Analysis by Tests - Verbal'!$B116,level_v,Q$68)</f>
        <v>0</v>
      </c>
      <c r="R116" s="124">
        <f>COUNTIFS(RC_CR_SC,$X$98,source_v,selecaoexame,rightwrong_v,'Analysis by Tests - Verbal'!$O$68,first_subarea_v,'Analysis by Tests - Verbal'!$B116,level_v,R$68)</f>
        <v>0</v>
      </c>
      <c r="S116" s="124">
        <f>COUNTIFS(RC_CR_SC,$X$98,source_v,selecaoexame,rightwrong_v,'Analysis by Tests - Verbal'!$O$68,first_subarea_v,'Analysis by Tests - Verbal'!$B116,level_v,S$68)</f>
        <v>0</v>
      </c>
      <c r="U116" s="80" t="str">
        <f>IFERROR(SUMIFS(min_v,RC_CR_SC,$X$98,source_v,$B$1,first_subarea_v,'Analysis by Tests - Verbal'!$B116,rightwrong_v,'Analysis by Tests - Verbal'!$O$68)/O116,"-")</f>
        <v>-</v>
      </c>
      <c r="V116" s="81"/>
    </row>
    <row r="117" spans="1:22" hidden="1" outlineLevel="2" x14ac:dyDescent="0.2">
      <c r="B117" s="71" t="s">
        <v>433</v>
      </c>
      <c r="C117" s="71"/>
      <c r="D117" s="72"/>
      <c r="F117" s="124">
        <f>COUNTIFS(RC_CR_SC,$X$98,source_v,'Analysis by Tests - Verbal'!$B$1,rightwrong_v,'Analysis by Tests - Verbal'!$F$68,first_subarea_v,'Analysis by Tests - Verbal'!B117)</f>
        <v>1</v>
      </c>
      <c r="H117" s="124">
        <f>COUNTIFS(RC_CR_SC,$X$98,source_v,selecaoexame,rightwrong_v,'Analysis by Tests - Verbal'!$F$68,first_subarea_v,'Analysis by Tests - Verbal'!$B117,level_v,H$68)</f>
        <v>1</v>
      </c>
      <c r="I117" s="124">
        <f>COUNTIFS(RC_CR_SC,$X$98,source_v,selecaoexame,rightwrong_v,'Analysis by Tests - Verbal'!$F$68,first_subarea_v,'Analysis by Tests - Verbal'!$B117,level_v,I$68)</f>
        <v>0</v>
      </c>
      <c r="J117" s="124">
        <f>COUNTIFS(RC_CR_SC,$X$98,source_v,selecaoexame,rightwrong_v,'Analysis by Tests - Verbal'!$F$68,first_subarea_v,'Analysis by Tests - Verbal'!$B117,level_v,J$68)</f>
        <v>0</v>
      </c>
      <c r="L117" s="80">
        <f>IFERROR(SUMIFS(min_v,RC_CR_SC,$X$98,source_v,$B$1,first_subarea_v,'Analysis by Tests - Verbal'!$B117,rightwrong_v,'Analysis by Tests - Verbal'!$F$68)/F117,"-")</f>
        <v>2.7662037037037039E-3</v>
      </c>
      <c r="M117" s="81"/>
      <c r="N117" s="133"/>
      <c r="O117" s="124">
        <f>COUNTIFS(RC_CR_SC,$X$98,source_v,'Analysis by Tests - Verbal'!$B$1,rightwrong_v,'Analysis by Tests - Verbal'!$O$68,first_subarea_v,'Analysis by Tests - Verbal'!$B117)</f>
        <v>0</v>
      </c>
      <c r="Q117" s="124">
        <f>COUNTIFS(RC_CR_SC,$X$98,source_v,selecaoexame,rightwrong_v,'Analysis by Tests - Verbal'!$O$68,first_subarea_v,'Analysis by Tests - Verbal'!$B117,level_v,Q$68)</f>
        <v>0</v>
      </c>
      <c r="R117" s="124">
        <f>COUNTIFS(RC_CR_SC,$X$98,source_v,selecaoexame,rightwrong_v,'Analysis by Tests - Verbal'!$O$68,first_subarea_v,'Analysis by Tests - Verbal'!$B117,level_v,R$68)</f>
        <v>0</v>
      </c>
      <c r="S117" s="124">
        <f>COUNTIFS(RC_CR_SC,$X$98,source_v,selecaoexame,rightwrong_v,'Analysis by Tests - Verbal'!$O$68,first_subarea_v,'Analysis by Tests - Verbal'!$B117,level_v,S$68)</f>
        <v>0</v>
      </c>
      <c r="U117" s="80" t="str">
        <f>IFERROR(SUMIFS(min_v,RC_CR_SC,$X$98,source_v,$B$1,first_subarea_v,'Analysis by Tests - Verbal'!$B117,rightwrong_v,'Analysis by Tests - Verbal'!$O$68)/O117,"-")</f>
        <v>-</v>
      </c>
      <c r="V117" s="81"/>
    </row>
    <row r="118" spans="1:22" hidden="1" outlineLevel="2" x14ac:dyDescent="0.2">
      <c r="B118" s="71" t="s">
        <v>434</v>
      </c>
      <c r="C118" s="71"/>
      <c r="D118" s="72"/>
      <c r="F118" s="124">
        <f>COUNTIFS(RC_CR_SC,$X$98,source_v,'Analysis by Tests - Verbal'!$B$1,rightwrong_v,'Analysis by Tests - Verbal'!$F$68,first_subarea_v,'Analysis by Tests - Verbal'!B118)</f>
        <v>0</v>
      </c>
      <c r="H118" s="124">
        <f>COUNTIFS(RC_CR_SC,$X$98,source_v,selecaoexame,rightwrong_v,'Analysis by Tests - Verbal'!$F$68,first_subarea_v,'Analysis by Tests - Verbal'!$B118,level_v,H$68)</f>
        <v>0</v>
      </c>
      <c r="I118" s="124">
        <f>COUNTIFS(RC_CR_SC,$X$98,source_v,selecaoexame,rightwrong_v,'Analysis by Tests - Verbal'!$F$68,first_subarea_v,'Analysis by Tests - Verbal'!$B118,level_v,I$68)</f>
        <v>0</v>
      </c>
      <c r="J118" s="124">
        <f>COUNTIFS(RC_CR_SC,$X$98,source_v,selecaoexame,rightwrong_v,'Analysis by Tests - Verbal'!$F$68,first_subarea_v,'Analysis by Tests - Verbal'!$B118,level_v,J$68)</f>
        <v>0</v>
      </c>
      <c r="L118" s="80" t="str">
        <f>IFERROR(SUMIFS(min_v,RC_CR_SC,$X$98,source_v,$B$1,first_subarea_v,'Analysis by Tests - Verbal'!$B118,rightwrong_v,'Analysis by Tests - Verbal'!$F$68)/F118,"-")</f>
        <v>-</v>
      </c>
      <c r="M118" s="81"/>
      <c r="N118" s="133"/>
      <c r="O118" s="124">
        <f>COUNTIFS(RC_CR_SC,$X$98,source_v,'Analysis by Tests - Verbal'!$B$1,rightwrong_v,'Analysis by Tests - Verbal'!$O$68,first_subarea_v,'Analysis by Tests - Verbal'!$B118)</f>
        <v>0</v>
      </c>
      <c r="Q118" s="124">
        <f>COUNTIFS(RC_CR_SC,$X$98,source_v,selecaoexame,rightwrong_v,'Analysis by Tests - Verbal'!$O$68,first_subarea_v,'Analysis by Tests - Verbal'!$B118,level_v,Q$68)</f>
        <v>0</v>
      </c>
      <c r="R118" s="124">
        <f>COUNTIFS(RC_CR_SC,$X$98,source_v,selecaoexame,rightwrong_v,'Analysis by Tests - Verbal'!$O$68,first_subarea_v,'Analysis by Tests - Verbal'!$B118,level_v,R$68)</f>
        <v>0</v>
      </c>
      <c r="S118" s="124">
        <f>COUNTIFS(RC_CR_SC,$X$98,source_v,selecaoexame,rightwrong_v,'Analysis by Tests - Verbal'!$O$68,first_subarea_v,'Analysis by Tests - Verbal'!$B118,level_v,S$68)</f>
        <v>0</v>
      </c>
      <c r="U118" s="80" t="str">
        <f>IFERROR(SUMIFS(min_v,RC_CR_SC,$X$98,source_v,$B$1,first_subarea_v,'Analysis by Tests - Verbal'!$B118,rightwrong_v,'Analysis by Tests - Verbal'!$O$68)/O118,"-")</f>
        <v>-</v>
      </c>
      <c r="V118" s="81"/>
    </row>
    <row r="119" spans="1:22" hidden="1" outlineLevel="2" x14ac:dyDescent="0.2">
      <c r="B119" s="71" t="s">
        <v>435</v>
      </c>
      <c r="C119" s="71"/>
      <c r="D119" s="72"/>
      <c r="F119" s="125">
        <f>COUNTIFS(RC_CR_SC,$X$98,source_v,'Analysis by Tests - Verbal'!$B$1,rightwrong_v,'Analysis by Tests - Verbal'!$F$68,first_subarea_v,'Analysis by Tests - Verbal'!B119)</f>
        <v>0</v>
      </c>
      <c r="H119" s="125">
        <f>COUNTIFS(RC_CR_SC,$X$98,source_v,selecaoexame,rightwrong_v,'Analysis by Tests - Verbal'!$F$68,first_subarea_v,'Analysis by Tests - Verbal'!$B119,level_v,H$68)</f>
        <v>0</v>
      </c>
      <c r="I119" s="125">
        <f>COUNTIFS(RC_CR_SC,$X$98,source_v,selecaoexame,rightwrong_v,'Analysis by Tests - Verbal'!$F$68,first_subarea_v,'Analysis by Tests - Verbal'!$B119,level_v,I$68)</f>
        <v>0</v>
      </c>
      <c r="J119" s="125">
        <f>COUNTIFS(RC_CR_SC,$X$98,source_v,selecaoexame,rightwrong_v,'Analysis by Tests - Verbal'!$F$68,first_subarea_v,'Analysis by Tests - Verbal'!$B119,level_v,J$68)</f>
        <v>0</v>
      </c>
      <c r="L119" s="82" t="str">
        <f>IFERROR(SUMIFS(min_v,RC_CR_SC,$X$98,source_v,$B$1,first_subarea_v,'Analysis by Tests - Verbal'!$B119,rightwrong_v,'Analysis by Tests - Verbal'!$F$68)/F119,"-")</f>
        <v>-</v>
      </c>
      <c r="M119" s="83"/>
      <c r="N119" s="133"/>
      <c r="O119" s="125">
        <f>COUNTIFS(RC_CR_SC,$X$98,source_v,'Analysis by Tests - Verbal'!$B$1,rightwrong_v,'Analysis by Tests - Verbal'!$O$68,first_subarea_v,'Analysis by Tests - Verbal'!$B119)</f>
        <v>0</v>
      </c>
      <c r="Q119" s="125">
        <f>COUNTIFS(RC_CR_SC,$X$98,source_v,selecaoexame,rightwrong_v,'Analysis by Tests - Verbal'!$O$68,first_subarea_v,'Analysis by Tests - Verbal'!$B119,level_v,Q$68)</f>
        <v>0</v>
      </c>
      <c r="R119" s="125">
        <f>COUNTIFS(RC_CR_SC,$X$98,source_v,selecaoexame,rightwrong_v,'Analysis by Tests - Verbal'!$O$68,first_subarea_v,'Analysis by Tests - Verbal'!$B119,level_v,R$68)</f>
        <v>0</v>
      </c>
      <c r="S119" s="125">
        <f>COUNTIFS(RC_CR_SC,$X$98,source_v,selecaoexame,rightwrong_v,'Analysis by Tests - Verbal'!$O$68,first_subarea_v,'Analysis by Tests - Verbal'!$B119,level_v,S$68)</f>
        <v>0</v>
      </c>
      <c r="U119" s="82" t="str">
        <f>IFERROR(SUMIFS(min_v,RC_CR_SC,$X$98,source_v,$B$1,first_subarea_v,'Analysis by Tests - Verbal'!$B119,rightwrong_v,'Analysis by Tests - Verbal'!$O$68)/O119,"-")</f>
        <v>-</v>
      </c>
      <c r="V119" s="83"/>
    </row>
    <row r="120" spans="1:22" hidden="1" outlineLevel="1" collapsed="1" x14ac:dyDescent="0.2">
      <c r="A120"/>
      <c r="F120"/>
      <c r="H120"/>
      <c r="I120"/>
      <c r="J120"/>
      <c r="O120"/>
      <c r="Q120"/>
      <c r="R120"/>
      <c r="S120"/>
    </row>
    <row r="121" spans="1:22" hidden="1" outlineLevel="1" x14ac:dyDescent="0.2">
      <c r="B121" s="111" t="s">
        <v>447</v>
      </c>
      <c r="C121" s="111"/>
      <c r="D121" s="112"/>
      <c r="F121" s="128">
        <f>SUM(F122:F126)</f>
        <v>2</v>
      </c>
      <c r="H121" s="128">
        <f t="shared" ref="H121:J121" si="20">SUM(H122:H126)</f>
        <v>1</v>
      </c>
      <c r="I121" s="128">
        <f t="shared" si="20"/>
        <v>0</v>
      </c>
      <c r="J121" s="128">
        <f t="shared" si="20"/>
        <v>1</v>
      </c>
      <c r="L121" s="114">
        <f>IFERROR(SUMIFS(min_v,RC_CR_SC,$Y$98,source_v,$B$1,rightwrong_v,'Analysis by Tests - Verbal'!$F$68)/F121,"-")</f>
        <v>8.3333333333333339E-4</v>
      </c>
      <c r="M121" s="115"/>
      <c r="N121" s="133"/>
      <c r="O121" s="128">
        <f>SUM(O122:O126)</f>
        <v>1</v>
      </c>
      <c r="Q121" s="128">
        <f t="shared" ref="Q121:S121" si="21">SUM(Q122:Q126)</f>
        <v>0</v>
      </c>
      <c r="R121" s="128">
        <f t="shared" si="21"/>
        <v>0</v>
      </c>
      <c r="S121" s="128">
        <f t="shared" si="21"/>
        <v>1</v>
      </c>
      <c r="U121" s="114">
        <f>IFERROR(SUMIFS(min_v,RC_CR_SC,$Y$98,source_v,$B$1,rightwrong_v,'Analysis by Tests - Verbal'!$O$68)/O121,"-")</f>
        <v>7.9861111111111116E-4</v>
      </c>
      <c r="V121" s="115"/>
    </row>
    <row r="122" spans="1:22" hidden="1" outlineLevel="2" x14ac:dyDescent="0.2">
      <c r="B122" s="71" t="s">
        <v>431</v>
      </c>
      <c r="C122" s="71"/>
      <c r="D122" s="72"/>
      <c r="F122" s="124">
        <f>COUNTIFS(RC_CR_SC,$Y$98,source_v,'Analysis by Tests - Verbal'!$B$1,rightwrong_v,'Analysis by Tests - Verbal'!$F$68,first_subarea_v,'Analysis by Tests - Verbal'!B122)</f>
        <v>0</v>
      </c>
      <c r="H122" s="124">
        <f>COUNTIFS(source_v,selecaoexame,rightwrong_v,'Analysis by Tests - Verbal'!$F$68,first_subarea_v,'Analysis by Tests - Verbal'!$B122,level_v,H$68,RC_CR_SC,$Y$98)</f>
        <v>0</v>
      </c>
      <c r="I122" s="124">
        <f>COUNTIFS(source_v,selecaoexame,rightwrong_v,'Analysis by Tests - Verbal'!$F$68,first_subarea_v,'Analysis by Tests - Verbal'!$B122,level_v,I$68,RC_CR_SC,$Y$98)</f>
        <v>0</v>
      </c>
      <c r="J122" s="124">
        <f>COUNTIFS(source_v,selecaoexame,rightwrong_v,'Analysis by Tests - Verbal'!$F$68,first_subarea_v,'Analysis by Tests - Verbal'!$B122,level_v,J$68,RC_CR_SC,$Y$98)</f>
        <v>0</v>
      </c>
      <c r="L122" s="80" t="str">
        <f>IFERROR((SUMIFS(min_v,source_v,$B$1,first_subarea_v,'Analysis by Tests - Verbal'!$B122,rightwrong_v,'Analysis by Tests - Verbal'!$F$68))/F122,"-")</f>
        <v>-</v>
      </c>
      <c r="M122" s="81"/>
      <c r="N122" s="133"/>
      <c r="O122" s="124">
        <f>COUNTIFS(RC_CR_SC,$Y$98,source_v,'Analysis by Tests - Verbal'!$B$1,rightwrong_v,'Analysis by Tests - Verbal'!$O$68,first_subarea_v,'Analysis by Tests - Verbal'!B122)</f>
        <v>0</v>
      </c>
      <c r="Q122" s="124">
        <f>COUNTIFS(source_v,selecaoexame,rightwrong_v,'Analysis by Tests - Verbal'!$O$68,first_subarea_v,'Analysis by Tests - Verbal'!$B122,level_v,Q$68,RC_CR_SC,$Y$98)</f>
        <v>0</v>
      </c>
      <c r="R122" s="124">
        <f>COUNTIFS(source_v,selecaoexame,rightwrong_v,'Analysis by Tests - Verbal'!$O$68,first_subarea_v,'Analysis by Tests - Verbal'!$B122,level_v,R$68,RC_CR_SC,$Y$98)</f>
        <v>0</v>
      </c>
      <c r="S122" s="124">
        <f>COUNTIFS(source_v,selecaoexame,rightwrong_v,'Analysis by Tests - Verbal'!$O$68,first_subarea_v,'Analysis by Tests - Verbal'!$B122,level_v,S$68,RC_CR_SC,$Y$98)</f>
        <v>0</v>
      </c>
      <c r="U122" s="80" t="str">
        <f>IFERROR((SUMIFS(min_v,source_v,$B$1,first_subarea_v,'Analysis by Tests - Verbal'!$B122,rightwrong_v,'Analysis by Tests - Verbal'!$O$68,RC_CR_SC,$Y$98))/O122,"-")</f>
        <v>-</v>
      </c>
      <c r="V122" s="81"/>
    </row>
    <row r="123" spans="1:22" hidden="1" outlineLevel="2" x14ac:dyDescent="0.2">
      <c r="B123" s="71" t="s">
        <v>432</v>
      </c>
      <c r="C123" s="71"/>
      <c r="D123" s="72"/>
      <c r="F123" s="124">
        <f>COUNTIFS(RC_CR_SC,$Y$98,source_v,'Analysis by Tests - Verbal'!$B$1,rightwrong_v,'Analysis by Tests - Verbal'!$F$68,first_subarea_v,'Analysis by Tests - Verbal'!B123)</f>
        <v>0</v>
      </c>
      <c r="H123" s="124">
        <f>COUNTIFS(source_v,selecaoexame,rightwrong_v,'Analysis by Tests - Verbal'!$F$68,first_subarea_v,'Analysis by Tests - Verbal'!$B123,level_v,H$68,RC_CR_SC,$Y$98)</f>
        <v>0</v>
      </c>
      <c r="I123" s="124">
        <f>COUNTIFS(source_v,selecaoexame,rightwrong_v,'Analysis by Tests - Verbal'!$F$68,first_subarea_v,'Analysis by Tests - Verbal'!$B123,level_v,I$68,RC_CR_SC,$Y$98)</f>
        <v>0</v>
      </c>
      <c r="J123" s="124">
        <f>COUNTIFS(source_v,selecaoexame,rightwrong_v,'Analysis by Tests - Verbal'!$F$68,first_subarea_v,'Analysis by Tests - Verbal'!$B123,level_v,J$68,RC_CR_SC,$Y$98)</f>
        <v>0</v>
      </c>
      <c r="L123" s="80" t="str">
        <f>IFERROR((SUMIFS(min_v,source_v,$B$1,first_subarea_v,'Analysis by Tests - Verbal'!$B123,rightwrong_v,'Analysis by Tests - Verbal'!$F$68))/F123,"-")</f>
        <v>-</v>
      </c>
      <c r="M123" s="81"/>
      <c r="N123" s="133"/>
      <c r="O123" s="124">
        <f>COUNTIFS(RC_CR_SC,$Y$98,source_v,'Analysis by Tests - Verbal'!$B$1,rightwrong_v,'Analysis by Tests - Verbal'!$O$68,first_subarea_v,'Analysis by Tests - Verbal'!B123)</f>
        <v>0</v>
      </c>
      <c r="Q123" s="124">
        <f>COUNTIFS(source_v,selecaoexame,rightwrong_v,'Analysis by Tests - Verbal'!$O$68,first_subarea_v,'Analysis by Tests - Verbal'!$B123,level_v,Q$68,RC_CR_SC,$Y$98)</f>
        <v>0</v>
      </c>
      <c r="R123" s="124">
        <f>COUNTIFS(source_v,selecaoexame,rightwrong_v,'Analysis by Tests - Verbal'!$O$68,first_subarea_v,'Analysis by Tests - Verbal'!$B123,level_v,R$68,RC_CR_SC,$Y$98)</f>
        <v>0</v>
      </c>
      <c r="S123" s="124">
        <f>COUNTIFS(source_v,selecaoexame,rightwrong_v,'Analysis by Tests - Verbal'!$O$68,first_subarea_v,'Analysis by Tests - Verbal'!$B123,level_v,S$68,RC_CR_SC,$Y$98)</f>
        <v>0</v>
      </c>
      <c r="U123" s="80" t="str">
        <f>IFERROR((SUMIFS(min_v,source_v,$B$1,first_subarea_v,'Analysis by Tests - Verbal'!$B123,rightwrong_v,'Analysis by Tests - Verbal'!$O$68,RC_CR_SC,$Y$98))/O123,"-")</f>
        <v>-</v>
      </c>
      <c r="V123" s="81"/>
    </row>
    <row r="124" spans="1:22" hidden="1" outlineLevel="2" x14ac:dyDescent="0.2">
      <c r="B124" s="71" t="s">
        <v>433</v>
      </c>
      <c r="C124" s="71"/>
      <c r="D124" s="72"/>
      <c r="F124" s="124">
        <f>COUNTIFS(RC_CR_SC,$Y$98,source_v,'Analysis by Tests - Verbal'!$B$1,rightwrong_v,'Analysis by Tests - Verbal'!$F$68,first_subarea_v,'Analysis by Tests - Verbal'!B124)</f>
        <v>0</v>
      </c>
      <c r="H124" s="124">
        <f>COUNTIFS(source_v,selecaoexame,rightwrong_v,'Analysis by Tests - Verbal'!$F$68,first_subarea_v,'Analysis by Tests - Verbal'!$B124,level_v,H$68,RC_CR_SC,$Y$98)</f>
        <v>0</v>
      </c>
      <c r="I124" s="124">
        <f>COUNTIFS(source_v,selecaoexame,rightwrong_v,'Analysis by Tests - Verbal'!$F$68,first_subarea_v,'Analysis by Tests - Verbal'!$B124,level_v,I$68,RC_CR_SC,$Y$98)</f>
        <v>0</v>
      </c>
      <c r="J124" s="124">
        <f>COUNTIFS(source_v,selecaoexame,rightwrong_v,'Analysis by Tests - Verbal'!$F$68,first_subarea_v,'Analysis by Tests - Verbal'!$B124,level_v,J$68,RC_CR_SC,$Y$98)</f>
        <v>0</v>
      </c>
      <c r="L124" s="80" t="str">
        <f>IFERROR((SUMIFS(min_v,source_v,$B$1,first_subarea_v,'Analysis by Tests - Verbal'!$B124,rightwrong_v,'Analysis by Tests - Verbal'!$F$68))/F124,"-")</f>
        <v>-</v>
      </c>
      <c r="M124" s="81"/>
      <c r="N124" s="133"/>
      <c r="O124" s="124">
        <f>COUNTIFS(RC_CR_SC,$Y$98,source_v,'Analysis by Tests - Verbal'!$B$1,rightwrong_v,'Analysis by Tests - Verbal'!$O$68,first_subarea_v,'Analysis by Tests - Verbal'!B124)</f>
        <v>0</v>
      </c>
      <c r="Q124" s="124">
        <f>COUNTIFS(source_v,selecaoexame,rightwrong_v,'Analysis by Tests - Verbal'!$O$68,first_subarea_v,'Analysis by Tests - Verbal'!$B124,level_v,Q$68,RC_CR_SC,$Y$98)</f>
        <v>0</v>
      </c>
      <c r="R124" s="124">
        <f>COUNTIFS(source_v,selecaoexame,rightwrong_v,'Analysis by Tests - Verbal'!$O$68,first_subarea_v,'Analysis by Tests - Verbal'!$B124,level_v,R$68,RC_CR_SC,$Y$98)</f>
        <v>0</v>
      </c>
      <c r="S124" s="124">
        <f>COUNTIFS(source_v,selecaoexame,rightwrong_v,'Analysis by Tests - Verbal'!$O$68,first_subarea_v,'Analysis by Tests - Verbal'!$B124,level_v,S$68,RC_CR_SC,$Y$98)</f>
        <v>0</v>
      </c>
      <c r="U124" s="80" t="str">
        <f>IFERROR((SUMIFS(min_v,source_v,$B$1,first_subarea_v,'Analysis by Tests - Verbal'!$B124,rightwrong_v,'Analysis by Tests - Verbal'!$O$68,RC_CR_SC,$Y$98))/O124,"-")</f>
        <v>-</v>
      </c>
      <c r="V124" s="81"/>
    </row>
    <row r="125" spans="1:22" hidden="1" outlineLevel="2" x14ac:dyDescent="0.2">
      <c r="B125" s="71" t="s">
        <v>427</v>
      </c>
      <c r="C125" s="71"/>
      <c r="D125" s="72"/>
      <c r="F125" s="124">
        <f>COUNTIFS(RC_CR_SC,$Y$98,source_v,'Analysis by Tests - Verbal'!$B$1,rightwrong_v,'Analysis by Tests - Verbal'!$F$68,first_subarea_v,'Analysis by Tests - Verbal'!B125)</f>
        <v>2</v>
      </c>
      <c r="H125" s="124">
        <f>COUNTIFS(source_v,selecaoexame,rightwrong_v,'Analysis by Tests - Verbal'!$F$68,first_subarea_v,'Analysis by Tests - Verbal'!$B125,level_v,H$68,RC_CR_SC,$Y$98)</f>
        <v>1</v>
      </c>
      <c r="I125" s="124">
        <f>COUNTIFS(source_v,selecaoexame,rightwrong_v,'Analysis by Tests - Verbal'!$F$68,first_subarea_v,'Analysis by Tests - Verbal'!$B125,level_v,I$68,RC_CR_SC,$Y$98)</f>
        <v>0</v>
      </c>
      <c r="J125" s="124">
        <f>COUNTIFS(source_v,selecaoexame,rightwrong_v,'Analysis by Tests - Verbal'!$F$68,first_subarea_v,'Analysis by Tests - Verbal'!$B125,level_v,J$68,RC_CR_SC,$Y$98)</f>
        <v>1</v>
      </c>
      <c r="L125" s="80">
        <f>IFERROR((SUMIFS(min_v,source_v,$B$1,first_subarea_v,'Analysis by Tests - Verbal'!$B125,rightwrong_v,'Analysis by Tests - Verbal'!$F$68))/F125,"-")</f>
        <v>2.1412037037037038E-3</v>
      </c>
      <c r="M125" s="81"/>
      <c r="N125" s="133"/>
      <c r="O125" s="124">
        <f>COUNTIFS(RC_CR_SC,$Y$98,source_v,'Analysis by Tests - Verbal'!$B$1,rightwrong_v,'Analysis by Tests - Verbal'!$O$68,first_subarea_v,'Analysis by Tests - Verbal'!B125)</f>
        <v>1</v>
      </c>
      <c r="Q125" s="124">
        <f>COUNTIFS(source_v,selecaoexame,rightwrong_v,'Analysis by Tests - Verbal'!$O$68,first_subarea_v,'Analysis by Tests - Verbal'!$B125,level_v,Q$68,RC_CR_SC,$Y$98)</f>
        <v>0</v>
      </c>
      <c r="R125" s="124">
        <f>COUNTIFS(source_v,selecaoexame,rightwrong_v,'Analysis by Tests - Verbal'!$O$68,first_subarea_v,'Analysis by Tests - Verbal'!$B125,level_v,R$68,RC_CR_SC,$Y$98)</f>
        <v>0</v>
      </c>
      <c r="S125" s="124">
        <f>COUNTIFS(source_v,selecaoexame,rightwrong_v,'Analysis by Tests - Verbal'!$O$68,first_subarea_v,'Analysis by Tests - Verbal'!$B125,level_v,S$68,RC_CR_SC,$Y$98)</f>
        <v>1</v>
      </c>
      <c r="U125" s="80">
        <f>IFERROR((SUMIFS(min_v,source_v,$B$1,first_subarea_v,'Analysis by Tests - Verbal'!$B125,rightwrong_v,'Analysis by Tests - Verbal'!$O$68,RC_CR_SC,$Y$98))/O125,"-")</f>
        <v>7.9861111111111116E-4</v>
      </c>
      <c r="V125" s="81"/>
    </row>
    <row r="126" spans="1:22" hidden="1" outlineLevel="2" x14ac:dyDescent="0.2">
      <c r="B126" s="71" t="s">
        <v>428</v>
      </c>
      <c r="C126" s="71"/>
      <c r="D126" s="72"/>
      <c r="F126" s="124">
        <f>COUNTIFS(RC_CR_SC,$Y$98,source_v,'Analysis by Tests - Verbal'!$B$1,rightwrong_v,'Analysis by Tests - Verbal'!$F$68,first_subarea_v,'Analysis by Tests - Verbal'!B126)</f>
        <v>0</v>
      </c>
      <c r="H126" s="124">
        <f>COUNTIFS(source_v,selecaoexame,rightwrong_v,'Analysis by Tests - Verbal'!$F$68,first_subarea_v,'Analysis by Tests - Verbal'!$B126,level_v,H$68,RC_CR_SC,$Y$98)</f>
        <v>0</v>
      </c>
      <c r="I126" s="124">
        <f>COUNTIFS(source_v,selecaoexame,rightwrong_v,'Analysis by Tests - Verbal'!$F$68,first_subarea_v,'Analysis by Tests - Verbal'!$B126,level_v,I$68,RC_CR_SC,$Y$98)</f>
        <v>0</v>
      </c>
      <c r="J126" s="124">
        <f>COUNTIFS(source_v,selecaoexame,rightwrong_v,'Analysis by Tests - Verbal'!$F$68,first_subarea_v,'Analysis by Tests - Verbal'!$B126,level_v,J$68,RC_CR_SC,$Y$98)</f>
        <v>0</v>
      </c>
      <c r="L126" s="80" t="str">
        <f>IFERROR((SUMIFS(min_v,source_v,$B$1,first_subarea_v,'Analysis by Tests - Verbal'!$B126,rightwrong_v,'Analysis by Tests - Verbal'!$F$68))/F126,"-")</f>
        <v>-</v>
      </c>
      <c r="M126" s="81"/>
      <c r="N126" s="133"/>
      <c r="O126" s="124">
        <f>COUNTIFS(RC_CR_SC,$Y$98,source_v,'Analysis by Tests - Verbal'!$B$1,rightwrong_v,'Analysis by Tests - Verbal'!$O$68,first_subarea_v,'Analysis by Tests - Verbal'!B126)</f>
        <v>0</v>
      </c>
      <c r="Q126" s="124">
        <f>COUNTIFS(source_v,selecaoexame,rightwrong_v,'Analysis by Tests - Verbal'!$O$68,first_subarea_v,'Analysis by Tests - Verbal'!$B126,level_v,Q$68,RC_CR_SC,$Y$98)</f>
        <v>0</v>
      </c>
      <c r="R126" s="124">
        <f>COUNTIFS(source_v,selecaoexame,rightwrong_v,'Analysis by Tests - Verbal'!$O$68,first_subarea_v,'Analysis by Tests - Verbal'!$B126,level_v,R$68,RC_CR_SC,$Y$98)</f>
        <v>0</v>
      </c>
      <c r="S126" s="124">
        <f>COUNTIFS(source_v,selecaoexame,rightwrong_v,'Analysis by Tests - Verbal'!$O$68,first_subarea_v,'Analysis by Tests - Verbal'!$B126,level_v,S$68,RC_CR_SC,$Y$98)</f>
        <v>0</v>
      </c>
      <c r="U126" s="80" t="str">
        <f>IFERROR((SUMIFS(min_v,source_v,$B$1,first_subarea_v,'Analysis by Tests - Verbal'!$B126,rightwrong_v,'Analysis by Tests - Verbal'!$O$68,RC_CR_SC,$Y$98))/O126,"-")</f>
        <v>-</v>
      </c>
      <c r="V126" s="81"/>
    </row>
    <row r="127" spans="1:22" hidden="1" outlineLevel="1" collapsed="1" x14ac:dyDescent="0.2">
      <c r="A127"/>
      <c r="F127"/>
      <c r="H127"/>
      <c r="I127"/>
      <c r="J127"/>
      <c r="O127"/>
      <c r="Q127"/>
      <c r="R127"/>
      <c r="S127"/>
    </row>
    <row r="128" spans="1:22" hidden="1" outlineLevel="1" x14ac:dyDescent="0.2">
      <c r="B128" s="111" t="s">
        <v>448</v>
      </c>
      <c r="C128" s="111"/>
      <c r="D128" s="112"/>
      <c r="F128" s="128">
        <f>SUM(F129:F132)</f>
        <v>3</v>
      </c>
      <c r="H128" s="128">
        <f t="shared" ref="H128:J128" si="22">SUM(H129:H132)</f>
        <v>1</v>
      </c>
      <c r="I128" s="128">
        <f t="shared" si="22"/>
        <v>1</v>
      </c>
      <c r="J128" s="128">
        <f t="shared" si="22"/>
        <v>1</v>
      </c>
      <c r="L128" s="114">
        <f>IFERROR(SUMIFS(min_v,RC_CR_SC,$Y$98,source_v,$B$1,rightwrong_v,'Analysis by Tests - Verbal'!$F$68)/F128,"-")</f>
        <v>5.5555555555555556E-4</v>
      </c>
      <c r="M128" s="115"/>
      <c r="N128" s="133"/>
      <c r="O128" s="128">
        <f>SUM(O129:O132)</f>
        <v>3</v>
      </c>
      <c r="Q128" s="128">
        <f t="shared" ref="Q128:S128" si="23">SUM(Q129:Q132)</f>
        <v>0</v>
      </c>
      <c r="R128" s="128">
        <f t="shared" si="23"/>
        <v>1</v>
      </c>
      <c r="S128" s="128">
        <f t="shared" si="23"/>
        <v>2</v>
      </c>
      <c r="U128" s="114">
        <f>IFERROR(SUMIFS(min_v,RC_CR_SC,$Y$98,source_v,$B$1,rightwrong_v,'Analysis by Tests - Verbal'!$O$68)/O128,"-")</f>
        <v>2.6620370370370372E-4</v>
      </c>
      <c r="V128" s="115"/>
    </row>
    <row r="129" spans="1:24" hidden="1" outlineLevel="2" x14ac:dyDescent="0.2">
      <c r="B129" s="71" t="s">
        <v>434</v>
      </c>
      <c r="C129" s="71"/>
      <c r="D129" s="72"/>
      <c r="F129" s="124">
        <f>COUNTIFS(RC_CR_SC,$Z$98,source_v,'Analysis by Tests - Verbal'!$B$1,rightwrong_v,'Analysis by Tests - Verbal'!$F$68,first_subarea_v,'Analysis by Tests - Verbal'!B129)</f>
        <v>0</v>
      </c>
      <c r="H129" s="124">
        <f>COUNTIFS(source_v,selecaoexame,rightwrong_v,'Analysis by Tests - Verbal'!$F$68,first_subarea_v,'Analysis by Tests - Verbal'!$B129,level_v,H$68,RC_CR_SC,$Z$98)</f>
        <v>0</v>
      </c>
      <c r="I129" s="124">
        <f>COUNTIFS(source_v,selecaoexame,rightwrong_v,'Analysis by Tests - Verbal'!$F$68,first_subarea_v,'Analysis by Tests - Verbal'!$B129,level_v,I$68,RC_CR_SC,$Z$98)</f>
        <v>0</v>
      </c>
      <c r="J129" s="124">
        <f>COUNTIFS(source_v,selecaoexame,rightwrong_v,'Analysis by Tests - Verbal'!$F$68,first_subarea_v,'Analysis by Tests - Verbal'!$B129,level_v,J$68,RC_CR_SC,$Z$98)</f>
        <v>0</v>
      </c>
      <c r="L129" s="80" t="str">
        <f>IFERROR((SUMIFS(min_v,source_v,$B$1,first_subarea_v,'Analysis by Tests - Verbal'!$B129,rightwrong_v,'Analysis by Tests - Verbal'!$F$68)-SUMIFS(min_v,RC_CR_SC,$X$98,source_v,$B$1,first_subarea_v,'Analysis by Tests - Verbal'!$B118,rightwrong_v,'Analysis by Tests - Verbal'!$F$68))/F129,"-")</f>
        <v>-</v>
      </c>
      <c r="M129" s="81"/>
      <c r="N129" s="133"/>
      <c r="O129" s="124">
        <f>COUNTIFS(RC_CR_SC,$Z$98,source_v,'Analysis by Tests - Verbal'!$B$1,rightwrong_v,'Analysis by Tests - Verbal'!$O$68,first_subarea_v,'Analysis by Tests - Verbal'!B129)</f>
        <v>0</v>
      </c>
      <c r="Q129" s="124">
        <f>COUNTIFS(source_v,selecaoexame,rightwrong_v,'Analysis by Tests - Verbal'!$O$68,first_subarea_v,'Analysis by Tests - Verbal'!$B129,level_v,Q$68,RC_CR_SC,$Z$98)</f>
        <v>0</v>
      </c>
      <c r="R129" s="124">
        <f>COUNTIFS(source_v,selecaoexame,rightwrong_v,'Analysis by Tests - Verbal'!$O$68,first_subarea_v,'Analysis by Tests - Verbal'!$B129,level_v,R$68,RC_CR_SC,$Z$98)</f>
        <v>0</v>
      </c>
      <c r="S129" s="124">
        <f>COUNTIFS(source_v,selecaoexame,rightwrong_v,'Analysis by Tests - Verbal'!$O$68,first_subarea_v,'Analysis by Tests - Verbal'!$B129,level_v,S$68,RC_CR_SC,$Z$98)</f>
        <v>0</v>
      </c>
      <c r="U129" s="80" t="str">
        <f>IFERROR((SUMIFS(min_v,source_v,$B$1,first_subarea_v,'Analysis by Tests - Verbal'!$B129,rightwrong_v,'Analysis by Tests - Verbal'!$O$68,RC_CR_SC,$Z$98))/O129,"-")</f>
        <v>-</v>
      </c>
      <c r="V129" s="81"/>
    </row>
    <row r="130" spans="1:24" hidden="1" outlineLevel="2" x14ac:dyDescent="0.2">
      <c r="B130" s="71" t="s">
        <v>435</v>
      </c>
      <c r="C130" s="71"/>
      <c r="D130" s="72"/>
      <c r="F130" s="124">
        <f>COUNTIFS(RC_CR_SC,$Z$98,source_v,'Analysis by Tests - Verbal'!$B$1,rightwrong_v,'Analysis by Tests - Verbal'!$F$68,first_subarea_v,'Analysis by Tests - Verbal'!B130)</f>
        <v>2</v>
      </c>
      <c r="H130" s="124">
        <f>COUNTIFS(source_v,selecaoexame,rightwrong_v,'Analysis by Tests - Verbal'!$F$68,first_subarea_v,'Analysis by Tests - Verbal'!$B130,level_v,H$68,RC_CR_SC,$Z$98)</f>
        <v>1</v>
      </c>
      <c r="I130" s="124">
        <f>COUNTIFS(source_v,selecaoexame,rightwrong_v,'Analysis by Tests - Verbal'!$F$68,first_subarea_v,'Analysis by Tests - Verbal'!$B130,level_v,I$68,RC_CR_SC,$Z$98)</f>
        <v>0</v>
      </c>
      <c r="J130" s="124">
        <f>COUNTIFS(source_v,selecaoexame,rightwrong_v,'Analysis by Tests - Verbal'!$F$68,first_subarea_v,'Analysis by Tests - Verbal'!$B130,level_v,J$68,RC_CR_SC,$Z$98)</f>
        <v>1</v>
      </c>
      <c r="L130" s="80">
        <f>IFERROR((SUMIFS(min_v,source_v,$B$1,first_subarea_v,'Analysis by Tests - Verbal'!$B130,rightwrong_v,'Analysis by Tests - Verbal'!$F$68)-SUMIFS(min_v,RC_CR_SC,$X$98,source_v,$B$1,first_subarea_v,'Analysis by Tests - Verbal'!$B119,rightwrong_v,'Analysis by Tests - Verbal'!$F$68))/F130,"-")</f>
        <v>6.9444444444444436E-4</v>
      </c>
      <c r="M130" s="81"/>
      <c r="N130" s="133"/>
      <c r="O130" s="124">
        <f>COUNTIFS(RC_CR_SC,$Z$98,source_v,'Analysis by Tests - Verbal'!$B$1,rightwrong_v,'Analysis by Tests - Verbal'!$O$68,first_subarea_v,'Analysis by Tests - Verbal'!B130)</f>
        <v>2</v>
      </c>
      <c r="Q130" s="124">
        <f>COUNTIFS(source_v,selecaoexame,rightwrong_v,'Analysis by Tests - Verbal'!$O$68,first_subarea_v,'Analysis by Tests - Verbal'!$B130,level_v,Q$68,RC_CR_SC,$Z$98)</f>
        <v>0</v>
      </c>
      <c r="R130" s="124">
        <f>COUNTIFS(source_v,selecaoexame,rightwrong_v,'Analysis by Tests - Verbal'!$O$68,first_subarea_v,'Analysis by Tests - Verbal'!$B130,level_v,R$68,RC_CR_SC,$Z$98)</f>
        <v>1</v>
      </c>
      <c r="S130" s="124">
        <f>COUNTIFS(source_v,selecaoexame,rightwrong_v,'Analysis by Tests - Verbal'!$O$68,first_subarea_v,'Analysis by Tests - Verbal'!$B130,level_v,S$68,RC_CR_SC,$Z$98)</f>
        <v>1</v>
      </c>
      <c r="U130" s="80">
        <f>IFERROR((SUMIFS(min_v,source_v,$B$1,first_subarea_v,'Analysis by Tests - Verbal'!$B130,rightwrong_v,'Analysis by Tests - Verbal'!$O$68,RC_CR_SC,$Z$98))/O130,"-")</f>
        <v>8.7384259259259262E-4</v>
      </c>
      <c r="V130" s="81"/>
    </row>
    <row r="131" spans="1:24" hidden="1" outlineLevel="2" x14ac:dyDescent="0.2">
      <c r="B131" s="71" t="s">
        <v>429</v>
      </c>
      <c r="C131" s="71"/>
      <c r="D131" s="72"/>
      <c r="F131" s="124">
        <f>COUNTIFS(RC_CR_SC,$Z$98,source_v,'Analysis by Tests - Verbal'!$B$1,rightwrong_v,'Analysis by Tests - Verbal'!$F$68,first_subarea_v,'Analysis by Tests - Verbal'!B131)</f>
        <v>1</v>
      </c>
      <c r="H131" s="124">
        <f>COUNTIFS(source_v,selecaoexame,rightwrong_v,'Analysis by Tests - Verbal'!$F$68,first_subarea_v,'Analysis by Tests - Verbal'!$B131,level_v,H$68,RC_CR_SC,$Z$98)</f>
        <v>0</v>
      </c>
      <c r="I131" s="124">
        <f>COUNTIFS(source_v,selecaoexame,rightwrong_v,'Analysis by Tests - Verbal'!$F$68,first_subarea_v,'Analysis by Tests - Verbal'!$B131,level_v,I$68,RC_CR_SC,$Z$98)</f>
        <v>1</v>
      </c>
      <c r="J131" s="124">
        <f>COUNTIFS(source_v,selecaoexame,rightwrong_v,'Analysis by Tests - Verbal'!$F$68,first_subarea_v,'Analysis by Tests - Verbal'!$B131,level_v,J$68,RC_CR_SC,$Z$98)</f>
        <v>0</v>
      </c>
      <c r="L131" s="80">
        <f>IFERROR((SUMIFS(min_v,source_v,$B$1,first_subarea_v,'Analysis by Tests - Verbal'!$B131,rightwrong_v,'Analysis by Tests - Verbal'!$F$68)-SUMIFS(min_v,RC_CR_SC,$X$98,source_v,$B$1,first_subarea_v,'Analysis by Tests - Verbal'!$B113,rightwrong_v,'Analysis by Tests - Verbal'!$F$68))/F131,"-")</f>
        <v>6.4814814814814813E-4</v>
      </c>
      <c r="M131" s="81"/>
      <c r="N131" s="133"/>
      <c r="O131" s="124">
        <f>COUNTIFS(RC_CR_SC,$Z$98,source_v,'Analysis by Tests - Verbal'!$B$1,rightwrong_v,'Analysis by Tests - Verbal'!$O$68,first_subarea_v,'Analysis by Tests - Verbal'!B131)</f>
        <v>1</v>
      </c>
      <c r="Q131" s="124">
        <f>COUNTIFS(source_v,selecaoexame,rightwrong_v,'Analysis by Tests - Verbal'!$O$68,first_subarea_v,'Analysis by Tests - Verbal'!$B131,level_v,Q$68,RC_CR_SC,$Z$98)</f>
        <v>0</v>
      </c>
      <c r="R131" s="124">
        <f>COUNTIFS(source_v,selecaoexame,rightwrong_v,'Analysis by Tests - Verbal'!$O$68,first_subarea_v,'Analysis by Tests - Verbal'!$B131,level_v,R$68,RC_CR_SC,$Z$98)</f>
        <v>0</v>
      </c>
      <c r="S131" s="124">
        <f>COUNTIFS(source_v,selecaoexame,rightwrong_v,'Analysis by Tests - Verbal'!$O$68,first_subarea_v,'Analysis by Tests - Verbal'!$B131,level_v,S$68,RC_CR_SC,$Z$98)</f>
        <v>1</v>
      </c>
      <c r="U131" s="80">
        <f>IFERROR((SUMIFS(min_v,source_v,$B$1,first_subarea_v,'Analysis by Tests - Verbal'!$B131,rightwrong_v,'Analysis by Tests - Verbal'!$O$68,RC_CR_SC,$Z$98))/O131,"-")</f>
        <v>2.2916666666666667E-3</v>
      </c>
      <c r="V131" s="81"/>
    </row>
    <row r="132" spans="1:24" hidden="1" outlineLevel="2" x14ac:dyDescent="0.2">
      <c r="B132" s="71" t="s">
        <v>430</v>
      </c>
      <c r="C132" s="71"/>
      <c r="D132" s="72"/>
      <c r="F132" s="124">
        <f>COUNTIFS(RC_CR_SC,$Z$98,source_v,'Analysis by Tests - Verbal'!$B$1,rightwrong_v,'Analysis by Tests - Verbal'!$F$68,first_subarea_v,'Analysis by Tests - Verbal'!B132)</f>
        <v>0</v>
      </c>
      <c r="H132" s="124">
        <f>COUNTIFS(source_v,selecaoexame,rightwrong_v,'Analysis by Tests - Verbal'!$F$68,first_subarea_v,'Analysis by Tests - Verbal'!$B132,level_v,H$68,RC_CR_SC,$Z$98)</f>
        <v>0</v>
      </c>
      <c r="I132" s="124">
        <f>COUNTIFS(source_v,selecaoexame,rightwrong_v,'Analysis by Tests - Verbal'!$F$68,first_subarea_v,'Analysis by Tests - Verbal'!$B132,level_v,I$68,RC_CR_SC,$Z$98)</f>
        <v>0</v>
      </c>
      <c r="J132" s="124">
        <f>COUNTIFS(source_v,selecaoexame,rightwrong_v,'Analysis by Tests - Verbal'!$F$68,first_subarea_v,'Analysis by Tests - Verbal'!$B132,level_v,J$68,RC_CR_SC,$Z$98)</f>
        <v>0</v>
      </c>
      <c r="L132" s="80" t="str">
        <f>IFERROR((SUMIFS(min_v,source_v,$B$1,first_subarea_v,'Analysis by Tests - Verbal'!$B132,rightwrong_v,'Analysis by Tests - Verbal'!$F$68)-SUMIFS(min_v,RC_CR_SC,$X$98,source_v,$B$1,first_subarea_v,'Analysis by Tests - Verbal'!$B114,rightwrong_v,'Analysis by Tests - Verbal'!$F$68))/F132,"-")</f>
        <v>-</v>
      </c>
      <c r="M132" s="81"/>
      <c r="N132" s="133"/>
      <c r="O132" s="124">
        <f>COUNTIFS(RC_CR_SC,$Z$98,source_v,'Analysis by Tests - Verbal'!$B$1,rightwrong_v,'Analysis by Tests - Verbal'!$O$68,first_subarea_v,'Analysis by Tests - Verbal'!B132)</f>
        <v>0</v>
      </c>
      <c r="Q132" s="124">
        <f>COUNTIFS(source_v,selecaoexame,rightwrong_v,'Analysis by Tests - Verbal'!$O$68,first_subarea_v,'Analysis by Tests - Verbal'!$B132,level_v,Q$68,RC_CR_SC,$Z$98)</f>
        <v>0</v>
      </c>
      <c r="R132" s="124">
        <f>COUNTIFS(source_v,selecaoexame,rightwrong_v,'Analysis by Tests - Verbal'!$O$68,first_subarea_v,'Analysis by Tests - Verbal'!$B132,level_v,R$68,RC_CR_SC,$Z$98)</f>
        <v>0</v>
      </c>
      <c r="S132" s="124">
        <f>COUNTIFS(source_v,selecaoexame,rightwrong_v,'Analysis by Tests - Verbal'!$O$68,first_subarea_v,'Analysis by Tests - Verbal'!$B132,level_v,S$68,RC_CR_SC,$Z$98)</f>
        <v>0</v>
      </c>
      <c r="U132" s="80" t="str">
        <f>IFERROR((SUMIFS(min_v,source_v,$B$1,first_subarea_v,'Analysis by Tests - Verbal'!$B132,rightwrong_v,'Analysis by Tests - Verbal'!$O$68,RC_CR_SC,$Z$98))/O132,"-")</f>
        <v>-</v>
      </c>
      <c r="V132" s="81"/>
    </row>
    <row r="133" spans="1:24" hidden="1" outlineLevel="1" collapsed="1" x14ac:dyDescent="0.2">
      <c r="A133"/>
      <c r="F133"/>
      <c r="H133"/>
      <c r="I133"/>
      <c r="J133"/>
      <c r="O133"/>
      <c r="Q133"/>
      <c r="R133"/>
      <c r="S133"/>
    </row>
    <row r="134" spans="1:24" collapsed="1" x14ac:dyDescent="0.2">
      <c r="A134" s="219"/>
      <c r="B134" s="27"/>
      <c r="N134" s="133"/>
    </row>
    <row r="135" spans="1:24" x14ac:dyDescent="0.2">
      <c r="A135" s="218"/>
      <c r="B135" s="217" t="s">
        <v>280</v>
      </c>
      <c r="C135" s="207"/>
      <c r="D135" s="208"/>
      <c r="F135" s="204">
        <f>SUM(F137,F146,F162,F176,F184,F198,F210,F217,F236,F240)</f>
        <v>12</v>
      </c>
      <c r="H135" s="204">
        <f>SUM(H137,H146,H162,H176,H184,H198,H210,H217,H236,H240)</f>
        <v>5</v>
      </c>
      <c r="I135" s="204">
        <f>SUM(I137,I146,I162,I176,I184,I198,I210,I217,I236,I240)</f>
        <v>4</v>
      </c>
      <c r="J135" s="204">
        <f>SUM(J137,J146,J162,J176,J184,J198,J210,J217,J236,J240)</f>
        <v>2</v>
      </c>
      <c r="L135" s="224">
        <f>IFERROR(SUMIFS(min_v,source_v,selecaoexame,RC_CR_SC,$X135,rightwrong_v,'Analysis by Tests - Verbal'!$F$68)/F135,"-")</f>
        <v>7.4942129629629632E-4</v>
      </c>
      <c r="M135" s="205"/>
      <c r="N135" s="134"/>
      <c r="O135" s="204">
        <f>SUM(O137,O146,O162,O176,O184,O198,O210,O217,O236,O240)</f>
        <v>5</v>
      </c>
      <c r="Q135" s="204">
        <f>SUM(Q137,Q146,Q162,Q176,Q184,Q198,Q210,Q217,Q236,Q240)</f>
        <v>1</v>
      </c>
      <c r="R135" s="204">
        <f>SUM(R137,R146,R162,R176,R184,R198,R210,R217,R236,R240)</f>
        <v>4</v>
      </c>
      <c r="S135" s="204">
        <f>SUM(S137,S146,S162,S176,S184,S198,S210,S217,S236,S240)</f>
        <v>0</v>
      </c>
      <c r="U135" s="224">
        <f>IFERROR(SUMIFS(min_v,source_v,selecaoexame,RC_CR_SC,$X135,rightwrong_v,'Analysis by Tests - Verbal'!$O$68)/O135,"-")</f>
        <v>1.1041666666666669E-3</v>
      </c>
      <c r="V135" s="205"/>
      <c r="X135" s="210" t="s">
        <v>314</v>
      </c>
    </row>
    <row r="136" spans="1:24" hidden="1" outlineLevel="1" x14ac:dyDescent="0.2">
      <c r="A136" s="219"/>
      <c r="B136" s="27"/>
      <c r="N136" s="133"/>
    </row>
    <row r="137" spans="1:24" hidden="1" outlineLevel="1" x14ac:dyDescent="0.2">
      <c r="A137" s="209"/>
      <c r="B137" s="111" t="s">
        <v>338</v>
      </c>
      <c r="C137" s="111"/>
      <c r="D137" s="112"/>
      <c r="F137" s="128">
        <f>COUNTIFS(source_v,selecaoexame,rightwrong_v,'Analysis by Tests - Verbal'!$F$68,first_Area_v,'Analysis by Tests - Verbal'!B137)</f>
        <v>0</v>
      </c>
      <c r="H137" s="129">
        <f>COUNTIFS(source_v,selecaoexame,rightwrong_v,'Analysis by Tests - Verbal'!$F$68,first_Area_v,'Analysis by Tests - Verbal'!$B137,level_v,H$68)</f>
        <v>0</v>
      </c>
      <c r="I137" s="129">
        <f>COUNTIFS(source_v,selecaoexame,rightwrong_v,'Analysis by Tests - Verbal'!$F$68,first_Area_v,'Analysis by Tests - Verbal'!$B137,level_v,I$68)</f>
        <v>0</v>
      </c>
      <c r="J137" s="129">
        <f>COUNTIFS(source_v,selecaoexame,rightwrong_v,'Analysis by Tests - Verbal'!$F$68,first_Area_v,'Analysis by Tests - Verbal'!$B137,level_v,J$68)</f>
        <v>0</v>
      </c>
      <c r="L137" s="114" t="str">
        <f>IFERROR(SUMIFS(min_v,source_v,selecaoexame,first_Area_v,'Analysis by Tests - Verbal'!$B137,rightwrong_v,'Analysis by Tests - Verbal'!$F$68)/F137,"-")</f>
        <v>-</v>
      </c>
      <c r="M137" s="115"/>
      <c r="N137" s="133"/>
      <c r="O137" s="132">
        <f>COUNTIFS(source_v,selecaoexame,rightwrong_v,'Analysis by Tests - Verbal'!$O$68,first_Area_v,'Analysis by Tests - Verbal'!B137)</f>
        <v>0</v>
      </c>
      <c r="Q137" s="129">
        <f>COUNTIFS(source_v,selecaoexame,rightwrong_v,'Analysis by Tests - Verbal'!$O$68,first_Area_v,'Analysis by Tests - Verbal'!$B137,level_v,Q$68)</f>
        <v>0</v>
      </c>
      <c r="R137" s="129">
        <f>COUNTIFS(source_v,selecaoexame,rightwrong_v,'Analysis by Tests - Verbal'!$O$68,first_Area_v,'Analysis by Tests - Verbal'!$B137,level_v,R$68)</f>
        <v>0</v>
      </c>
      <c r="S137" s="129">
        <f>COUNTIFS(source_v,selecaoexame,rightwrong_v,'Analysis by Tests - Verbal'!$O$68,first_Area_v,'Analysis by Tests - Verbal'!$B137,level_v,S$68)</f>
        <v>0</v>
      </c>
      <c r="U137" s="114" t="str">
        <f>IFERROR(SUMIFS(min_v,source_v,selecaoexame,first_Area_v,'Analysis by Tests - Verbal'!$B137,rightwrong_v,'Analysis by Tests - Verbal'!$O$68)/O137,"-")</f>
        <v>-</v>
      </c>
      <c r="V137" s="115"/>
    </row>
    <row r="138" spans="1:24" hidden="1" outlineLevel="2" x14ac:dyDescent="0.2">
      <c r="A138" s="218"/>
      <c r="B138" s="71" t="s">
        <v>339</v>
      </c>
      <c r="C138" s="71"/>
      <c r="D138" s="72"/>
      <c r="F138" s="124">
        <f>COUNTIFS(source_v,'Analysis by Tests - Verbal'!$B$1,rightwrong_v,'Analysis by Tests - Verbal'!$F$68,first_subarea_v,'Analysis by Tests - Verbal'!B138)</f>
        <v>0</v>
      </c>
      <c r="H138" s="124">
        <f>COUNTIFS(source_v,selecaoexame,rightwrong_v,'Analysis by Tests - Verbal'!$F$68,first_subarea_v,'Analysis by Tests - Verbal'!$B138,level_v,H$68)</f>
        <v>0</v>
      </c>
      <c r="I138" s="124">
        <f>COUNTIFS(source_v,selecaoexame,rightwrong_v,'Analysis by Tests - Verbal'!$F$68,first_subarea_v,'Analysis by Tests - Verbal'!$B138,level_v,I$68)</f>
        <v>0</v>
      </c>
      <c r="J138" s="124">
        <f>COUNTIFS(source_v,selecaoexame,rightwrong_v,'Analysis by Tests - Verbal'!$F$68,first_subarea_v,'Analysis by Tests - Verbal'!$B138,level_v,J$68)</f>
        <v>0</v>
      </c>
      <c r="L138" s="80" t="str">
        <f>IFERROR(SUMIFS(min_v,source_v,$B$1,first_subarea_v,'Analysis by Tests - Verbal'!$B138,rightwrong_v,'Analysis by Tests - Verbal'!$F$68)/F138,"-")</f>
        <v>-</v>
      </c>
      <c r="M138" s="81"/>
      <c r="N138" s="133"/>
      <c r="O138" s="124">
        <f>COUNTIFS(source_v,'Analysis by Tests - Verbal'!$B$1,rightwrong_v,'Analysis by Tests - Verbal'!$O$68,first_subarea_v,'Analysis by Tests - Verbal'!B138)</f>
        <v>0</v>
      </c>
      <c r="Q138" s="124">
        <f>COUNTIFS(source_v,selecaoexame,rightwrong_v,'Analysis by Tests - Verbal'!$O$68,first_subarea_v,'Analysis by Tests - Verbal'!$B138,level_v,Q$68)</f>
        <v>0</v>
      </c>
      <c r="R138" s="124">
        <f>COUNTIFS(source_v,selecaoexame,rightwrong_v,'Analysis by Tests - Verbal'!$O$68,first_subarea_v,'Analysis by Tests - Verbal'!$B138,level_v,R$68)</f>
        <v>0</v>
      </c>
      <c r="S138" s="124">
        <f>COUNTIFS(source_v,selecaoexame,rightwrong_v,'Analysis by Tests - Verbal'!$O$68,first_subarea_v,'Analysis by Tests - Verbal'!$B138,level_v,S$68)</f>
        <v>0</v>
      </c>
      <c r="U138" s="80" t="str">
        <f>IFERROR(SUMIFS(min_v,source_v,$B$1,first_subarea_v,'Analysis by Tests - Verbal'!$B138,rightwrong_v,'Analysis by Tests - Verbal'!$O$68)/O138,"-")</f>
        <v>-</v>
      </c>
      <c r="V138" s="81"/>
    </row>
    <row r="139" spans="1:24" hidden="1" outlineLevel="2" x14ac:dyDescent="0.2">
      <c r="A139" s="218"/>
      <c r="B139" s="71" t="s">
        <v>340</v>
      </c>
      <c r="C139" s="71"/>
      <c r="D139" s="72"/>
      <c r="F139" s="124">
        <f>COUNTIFS(source_v,'Analysis by Tests - Verbal'!$B$1,rightwrong_v,'Analysis by Tests - Verbal'!$F$68,first_subarea_v,'Analysis by Tests - Verbal'!B139)</f>
        <v>0</v>
      </c>
      <c r="H139" s="124">
        <f>COUNTIFS(source_v,selecaoexame,rightwrong_v,'Analysis by Tests - Verbal'!$F$68,first_subarea_v,'Analysis by Tests - Verbal'!$B139,level_v,H$68)</f>
        <v>0</v>
      </c>
      <c r="I139" s="124">
        <f>COUNTIFS(source_v,selecaoexame,rightwrong_v,'Analysis by Tests - Verbal'!$F$68,first_subarea_v,'Analysis by Tests - Verbal'!$B139,level_v,I$68)</f>
        <v>0</v>
      </c>
      <c r="J139" s="124">
        <f>COUNTIFS(source_v,selecaoexame,rightwrong_v,'Analysis by Tests - Verbal'!$F$68,first_subarea_v,'Analysis by Tests - Verbal'!$B139,level_v,J$68)</f>
        <v>0</v>
      </c>
      <c r="L139" s="80" t="str">
        <f>IFERROR(SUMIFS(min_v,source_v,$B$1,first_subarea_v,'Analysis by Tests - Verbal'!$B139,rightwrong_v,'Analysis by Tests - Verbal'!$F$68)/F139,"-")</f>
        <v>-</v>
      </c>
      <c r="M139" s="81"/>
      <c r="N139" s="133"/>
      <c r="O139" s="124">
        <f>COUNTIFS(source_v,'Analysis by Tests - Verbal'!$B$1,rightwrong_v,'Analysis by Tests - Verbal'!$O$68,first_subarea_v,'Analysis by Tests - Verbal'!B139)</f>
        <v>0</v>
      </c>
      <c r="Q139" s="124">
        <f>COUNTIFS(source_v,selecaoexame,rightwrong_v,'Analysis by Tests - Verbal'!$O$68,first_subarea_v,'Analysis by Tests - Verbal'!$B139,level_v,Q$68)</f>
        <v>0</v>
      </c>
      <c r="R139" s="124">
        <f>COUNTIFS(source_v,selecaoexame,rightwrong_v,'Analysis by Tests - Verbal'!$O$68,first_subarea_v,'Analysis by Tests - Verbal'!$B139,level_v,R$68)</f>
        <v>0</v>
      </c>
      <c r="S139" s="124">
        <f>COUNTIFS(source_v,selecaoexame,rightwrong_v,'Analysis by Tests - Verbal'!$O$68,first_subarea_v,'Analysis by Tests - Verbal'!$B139,level_v,S$68)</f>
        <v>0</v>
      </c>
      <c r="U139" s="80" t="str">
        <f>IFERROR(SUMIFS(min_v,source_v,$B$1,first_subarea_v,'Analysis by Tests - Verbal'!$B139,rightwrong_v,'Analysis by Tests - Verbal'!$O$68)/O139,"-")</f>
        <v>-</v>
      </c>
      <c r="V139" s="81"/>
    </row>
    <row r="140" spans="1:24" hidden="1" outlineLevel="2" x14ac:dyDescent="0.2">
      <c r="A140" s="218"/>
      <c r="B140" s="71" t="s">
        <v>341</v>
      </c>
      <c r="C140" s="71"/>
      <c r="D140" s="72"/>
      <c r="F140" s="124">
        <f>COUNTIFS(source_v,'Analysis by Tests - Verbal'!$B$1,rightwrong_v,'Analysis by Tests - Verbal'!$F$68,first_subarea_v,'Analysis by Tests - Verbal'!B140)</f>
        <v>0</v>
      </c>
      <c r="H140" s="124">
        <f>COUNTIFS(source_v,selecaoexame,rightwrong_v,'Analysis by Tests - Verbal'!$F$68,first_subarea_v,'Analysis by Tests - Verbal'!$B140,level_v,H$68)</f>
        <v>0</v>
      </c>
      <c r="I140" s="124">
        <f>COUNTIFS(source_v,selecaoexame,rightwrong_v,'Analysis by Tests - Verbal'!$F$68,first_subarea_v,'Analysis by Tests - Verbal'!$B140,level_v,I$68)</f>
        <v>0</v>
      </c>
      <c r="J140" s="124">
        <f>COUNTIFS(source_v,selecaoexame,rightwrong_v,'Analysis by Tests - Verbal'!$F$68,first_subarea_v,'Analysis by Tests - Verbal'!$B140,level_v,J$68)</f>
        <v>0</v>
      </c>
      <c r="L140" s="80" t="str">
        <f>IFERROR(SUMIFS(min_v,source_v,$B$1,first_subarea_v,'Analysis by Tests - Verbal'!$B140,rightwrong_v,'Analysis by Tests - Verbal'!$F$68)/F140,"-")</f>
        <v>-</v>
      </c>
      <c r="M140" s="81"/>
      <c r="N140" s="133"/>
      <c r="O140" s="124">
        <f>COUNTIFS(source_v,'Analysis by Tests - Verbal'!$B$1,rightwrong_v,'Analysis by Tests - Verbal'!$O$68,first_subarea_v,'Analysis by Tests - Verbal'!B140)</f>
        <v>0</v>
      </c>
      <c r="Q140" s="124">
        <f>COUNTIFS(source_v,selecaoexame,rightwrong_v,'Analysis by Tests - Verbal'!$O$68,first_subarea_v,'Analysis by Tests - Verbal'!$B140,level_v,Q$68)</f>
        <v>0</v>
      </c>
      <c r="R140" s="124">
        <f>COUNTIFS(source_v,selecaoexame,rightwrong_v,'Analysis by Tests - Verbal'!$O$68,first_subarea_v,'Analysis by Tests - Verbal'!$B140,level_v,R$68)</f>
        <v>0</v>
      </c>
      <c r="S140" s="124">
        <f>COUNTIFS(source_v,selecaoexame,rightwrong_v,'Analysis by Tests - Verbal'!$O$68,first_subarea_v,'Analysis by Tests - Verbal'!$B140,level_v,S$68)</f>
        <v>0</v>
      </c>
      <c r="U140" s="80" t="str">
        <f>IFERROR(SUMIFS(min_v,source_v,$B$1,first_subarea_v,'Analysis by Tests - Verbal'!$B140,rightwrong_v,'Analysis by Tests - Verbal'!$O$68)/O140,"-")</f>
        <v>-</v>
      </c>
      <c r="V140" s="81"/>
    </row>
    <row r="141" spans="1:24" hidden="1" outlineLevel="2" x14ac:dyDescent="0.2">
      <c r="A141" s="218"/>
      <c r="B141" s="71" t="s">
        <v>342</v>
      </c>
      <c r="C141" s="71"/>
      <c r="D141" s="72"/>
      <c r="F141" s="124">
        <f>COUNTIFS(source_v,'Analysis by Tests - Verbal'!$B$1,rightwrong_v,'Analysis by Tests - Verbal'!$F$68,first_subarea_v,'Analysis by Tests - Verbal'!B141)</f>
        <v>0</v>
      </c>
      <c r="H141" s="124">
        <f>COUNTIFS(source_v,selecaoexame,rightwrong_v,'Analysis by Tests - Verbal'!$F$68,first_subarea_v,'Analysis by Tests - Verbal'!$B141,level_v,H$68)</f>
        <v>0</v>
      </c>
      <c r="I141" s="124">
        <f>COUNTIFS(source_v,selecaoexame,rightwrong_v,'Analysis by Tests - Verbal'!$F$68,first_subarea_v,'Analysis by Tests - Verbal'!$B141,level_v,I$68)</f>
        <v>0</v>
      </c>
      <c r="J141" s="124">
        <f>COUNTIFS(source_v,selecaoexame,rightwrong_v,'Analysis by Tests - Verbal'!$F$68,first_subarea_v,'Analysis by Tests - Verbal'!$B141,level_v,J$68)</f>
        <v>0</v>
      </c>
      <c r="L141" s="80" t="str">
        <f>IFERROR(SUMIFS(min_v,source_v,$B$1,first_subarea_v,'Analysis by Tests - Verbal'!$B141,rightwrong_v,'Analysis by Tests - Verbal'!$F$68)/F141,"-")</f>
        <v>-</v>
      </c>
      <c r="M141" s="81"/>
      <c r="N141" s="133"/>
      <c r="O141" s="124">
        <f>COUNTIFS(source_v,'Analysis by Tests - Verbal'!$B$1,rightwrong_v,'Analysis by Tests - Verbal'!$O$68,first_subarea_v,'Analysis by Tests - Verbal'!B141)</f>
        <v>0</v>
      </c>
      <c r="Q141" s="124">
        <f>COUNTIFS(source_v,selecaoexame,rightwrong_v,'Analysis by Tests - Verbal'!$O$68,first_subarea_v,'Analysis by Tests - Verbal'!$B141,level_v,Q$68)</f>
        <v>0</v>
      </c>
      <c r="R141" s="124">
        <f>COUNTIFS(source_v,selecaoexame,rightwrong_v,'Analysis by Tests - Verbal'!$O$68,first_subarea_v,'Analysis by Tests - Verbal'!$B141,level_v,R$68)</f>
        <v>0</v>
      </c>
      <c r="S141" s="124">
        <f>COUNTIFS(source_v,selecaoexame,rightwrong_v,'Analysis by Tests - Verbal'!$O$68,first_subarea_v,'Analysis by Tests - Verbal'!$B141,level_v,S$68)</f>
        <v>0</v>
      </c>
      <c r="U141" s="80" t="str">
        <f>IFERROR(SUMIFS(min_v,source_v,$B$1,first_subarea_v,'Analysis by Tests - Verbal'!$B141,rightwrong_v,'Analysis by Tests - Verbal'!$O$68)/O141,"-")</f>
        <v>-</v>
      </c>
      <c r="V141" s="81"/>
    </row>
    <row r="142" spans="1:24" hidden="1" outlineLevel="2" x14ac:dyDescent="0.2">
      <c r="A142" s="218"/>
      <c r="B142" s="71" t="s">
        <v>343</v>
      </c>
      <c r="C142" s="71"/>
      <c r="D142" s="72"/>
      <c r="F142" s="124">
        <f>COUNTIFS(source_v,'Analysis by Tests - Verbal'!$B$1,rightwrong_v,'Analysis by Tests - Verbal'!$F$68,first_subarea_v,'Analysis by Tests - Verbal'!B142)</f>
        <v>0</v>
      </c>
      <c r="H142" s="124">
        <f>COUNTIFS(source_v,selecaoexame,rightwrong_v,'Analysis by Tests - Verbal'!$F$68,first_subarea_v,'Analysis by Tests - Verbal'!$B142,level_v,H$68)</f>
        <v>0</v>
      </c>
      <c r="I142" s="124">
        <f>COUNTIFS(source_v,selecaoexame,rightwrong_v,'Analysis by Tests - Verbal'!$F$68,first_subarea_v,'Analysis by Tests - Verbal'!$B142,level_v,I$68)</f>
        <v>0</v>
      </c>
      <c r="J142" s="124">
        <f>COUNTIFS(source_v,selecaoexame,rightwrong_v,'Analysis by Tests - Verbal'!$F$68,first_subarea_v,'Analysis by Tests - Verbal'!$B142,level_v,J$68)</f>
        <v>0</v>
      </c>
      <c r="L142" s="80" t="str">
        <f>IFERROR(SUMIFS(min_v,source_v,$B$1,first_subarea_v,'Analysis by Tests - Verbal'!$B142,rightwrong_v,'Analysis by Tests - Verbal'!$F$68)/F142,"-")</f>
        <v>-</v>
      </c>
      <c r="M142" s="81"/>
      <c r="N142" s="133"/>
      <c r="O142" s="124">
        <f>COUNTIFS(source_v,'Analysis by Tests - Verbal'!$B$1,rightwrong_v,'Analysis by Tests - Verbal'!$O$68,first_subarea_v,'Analysis by Tests - Verbal'!B142)</f>
        <v>0</v>
      </c>
      <c r="Q142" s="124">
        <f>COUNTIFS(source_v,selecaoexame,rightwrong_v,'Analysis by Tests - Verbal'!$O$68,first_subarea_v,'Analysis by Tests - Verbal'!$B142,level_v,Q$68)</f>
        <v>0</v>
      </c>
      <c r="R142" s="124">
        <f>COUNTIFS(source_v,selecaoexame,rightwrong_v,'Analysis by Tests - Verbal'!$O$68,first_subarea_v,'Analysis by Tests - Verbal'!$B142,level_v,R$68)</f>
        <v>0</v>
      </c>
      <c r="S142" s="124">
        <f>COUNTIFS(source_v,selecaoexame,rightwrong_v,'Analysis by Tests - Verbal'!$O$68,first_subarea_v,'Analysis by Tests - Verbal'!$B142,level_v,S$68)</f>
        <v>0</v>
      </c>
      <c r="U142" s="80" t="str">
        <f>IFERROR(SUMIFS(min_v,source_v,$B$1,first_subarea_v,'Analysis by Tests - Verbal'!$B142,rightwrong_v,'Analysis by Tests - Verbal'!$O$68)/O142,"-")</f>
        <v>-</v>
      </c>
      <c r="V142" s="81"/>
    </row>
    <row r="143" spans="1:24" hidden="1" outlineLevel="2" x14ac:dyDescent="0.2">
      <c r="A143" s="218"/>
      <c r="B143" s="71" t="s">
        <v>344</v>
      </c>
      <c r="C143" s="71"/>
      <c r="D143" s="72"/>
      <c r="F143" s="124">
        <f>COUNTIFS(source_v,'Analysis by Tests - Verbal'!$B$1,rightwrong_v,'Analysis by Tests - Verbal'!$F$68,first_subarea_v,'Analysis by Tests - Verbal'!B143)</f>
        <v>0</v>
      </c>
      <c r="H143" s="124">
        <f>COUNTIFS(source_v,selecaoexame,rightwrong_v,'Analysis by Tests - Verbal'!$F$68,first_subarea_v,'Analysis by Tests - Verbal'!$B143,level_v,H$68)</f>
        <v>0</v>
      </c>
      <c r="I143" s="124">
        <f>COUNTIFS(source_v,selecaoexame,rightwrong_v,'Analysis by Tests - Verbal'!$F$68,first_subarea_v,'Analysis by Tests - Verbal'!$B143,level_v,I$68)</f>
        <v>0</v>
      </c>
      <c r="J143" s="124">
        <f>COUNTIFS(source_v,selecaoexame,rightwrong_v,'Analysis by Tests - Verbal'!$F$68,first_subarea_v,'Analysis by Tests - Verbal'!$B143,level_v,J$68)</f>
        <v>0</v>
      </c>
      <c r="L143" s="80" t="str">
        <f>IFERROR(SUMIFS(min_v,source_v,$B$1,first_subarea_v,'Analysis by Tests - Verbal'!$B143,rightwrong_v,'Analysis by Tests - Verbal'!$F$68)/F143,"-")</f>
        <v>-</v>
      </c>
      <c r="M143" s="81"/>
      <c r="N143" s="133"/>
      <c r="O143" s="124">
        <f>COUNTIFS(source_v,'Analysis by Tests - Verbal'!$B$1,rightwrong_v,'Analysis by Tests - Verbal'!$O$68,first_subarea_v,'Analysis by Tests - Verbal'!B143)</f>
        <v>0</v>
      </c>
      <c r="Q143" s="124">
        <f>COUNTIFS(source_v,selecaoexame,rightwrong_v,'Analysis by Tests - Verbal'!$O$68,first_subarea_v,'Analysis by Tests - Verbal'!$B143,level_v,Q$68)</f>
        <v>0</v>
      </c>
      <c r="R143" s="124">
        <f>COUNTIFS(source_v,selecaoexame,rightwrong_v,'Analysis by Tests - Verbal'!$O$68,first_subarea_v,'Analysis by Tests - Verbal'!$B143,level_v,R$68)</f>
        <v>0</v>
      </c>
      <c r="S143" s="124">
        <f>COUNTIFS(source_v,selecaoexame,rightwrong_v,'Analysis by Tests - Verbal'!$O$68,first_subarea_v,'Analysis by Tests - Verbal'!$B143,level_v,S$68)</f>
        <v>0</v>
      </c>
      <c r="U143" s="80" t="str">
        <f>IFERROR(SUMIFS(min_v,source_v,$B$1,first_subarea_v,'Analysis by Tests - Verbal'!$B143,rightwrong_v,'Analysis by Tests - Verbal'!$O$68)/O143,"-")</f>
        <v>-</v>
      </c>
      <c r="V143" s="81"/>
    </row>
    <row r="144" spans="1:24" hidden="1" outlineLevel="2" x14ac:dyDescent="0.2">
      <c r="A144" s="218"/>
      <c r="B144" s="71" t="s">
        <v>345</v>
      </c>
      <c r="C144" s="71"/>
      <c r="D144" s="72"/>
      <c r="F144" s="124">
        <f>COUNTIFS(source_v,'Analysis by Tests - Verbal'!$B$1,rightwrong_v,'Analysis by Tests - Verbal'!$F$68,first_subarea_v,'Analysis by Tests - Verbal'!B144)</f>
        <v>0</v>
      </c>
      <c r="H144" s="124">
        <f>COUNTIFS(source_v,selecaoexame,rightwrong_v,'Analysis by Tests - Verbal'!$F$68,first_subarea_v,'Analysis by Tests - Verbal'!$B144,level_v,H$68)</f>
        <v>0</v>
      </c>
      <c r="I144" s="124">
        <f>COUNTIFS(source_v,selecaoexame,rightwrong_v,'Analysis by Tests - Verbal'!$F$68,first_subarea_v,'Analysis by Tests - Verbal'!$B144,level_v,I$68)</f>
        <v>0</v>
      </c>
      <c r="J144" s="124">
        <f>COUNTIFS(source_v,selecaoexame,rightwrong_v,'Analysis by Tests - Verbal'!$F$68,first_subarea_v,'Analysis by Tests - Verbal'!$B144,level_v,J$68)</f>
        <v>0</v>
      </c>
      <c r="L144" s="80" t="str">
        <f>IFERROR(SUMIFS(min_v,source_v,$B$1,first_subarea_v,'Analysis by Tests - Verbal'!$B144,rightwrong_v,'Analysis by Tests - Verbal'!$F$68)/F144,"-")</f>
        <v>-</v>
      </c>
      <c r="M144" s="81"/>
      <c r="N144" s="133"/>
      <c r="O144" s="124">
        <f>COUNTIFS(source_v,'Analysis by Tests - Verbal'!$B$1,rightwrong_v,'Analysis by Tests - Verbal'!$O$68,first_subarea_v,'Analysis by Tests - Verbal'!B144)</f>
        <v>0</v>
      </c>
      <c r="Q144" s="124">
        <f>COUNTIFS(source_v,selecaoexame,rightwrong_v,'Analysis by Tests - Verbal'!$O$68,first_subarea_v,'Analysis by Tests - Verbal'!$B144,level_v,Q$68)</f>
        <v>0</v>
      </c>
      <c r="R144" s="124">
        <f>COUNTIFS(source_v,selecaoexame,rightwrong_v,'Analysis by Tests - Verbal'!$O$68,first_subarea_v,'Analysis by Tests - Verbal'!$B144,level_v,R$68)</f>
        <v>0</v>
      </c>
      <c r="S144" s="124">
        <f>COUNTIFS(source_v,selecaoexame,rightwrong_v,'Analysis by Tests - Verbal'!$O$68,first_subarea_v,'Analysis by Tests - Verbal'!$B144,level_v,S$68)</f>
        <v>0</v>
      </c>
      <c r="U144" s="80" t="str">
        <f>IFERROR(SUMIFS(min_v,source_v,$B$1,first_subarea_v,'Analysis by Tests - Verbal'!$B144,rightwrong_v,'Analysis by Tests - Verbal'!$O$68)/O144,"-")</f>
        <v>-</v>
      </c>
      <c r="V144" s="81"/>
    </row>
    <row r="145" spans="1:22" hidden="1" outlineLevel="1" collapsed="1" x14ac:dyDescent="0.2">
      <c r="A145" s="219"/>
      <c r="B145" s="27"/>
      <c r="N145" s="133"/>
    </row>
    <row r="146" spans="1:22" hidden="1" outlineLevel="1" x14ac:dyDescent="0.2">
      <c r="A146" s="209"/>
      <c r="B146" s="111" t="s">
        <v>346</v>
      </c>
      <c r="C146" s="111"/>
      <c r="D146" s="112"/>
      <c r="F146" s="128">
        <f>COUNTIFS(source_v,selecaoexame,rightwrong_v,'Analysis by Tests - Verbal'!$F$68,first_Area_v,'Analysis by Tests - Verbal'!B146)</f>
        <v>0</v>
      </c>
      <c r="H146" s="129">
        <f>COUNTIFS(source_v,selecaoexame,rightwrong_v,'Analysis by Tests - Verbal'!$F$68,first_Area_v,'Analysis by Tests - Verbal'!$B146,level_v,H$68)</f>
        <v>0</v>
      </c>
      <c r="I146" s="129">
        <f>COUNTIFS(source_v,selecaoexame,rightwrong_v,'Analysis by Tests - Verbal'!$F$68,first_Area_v,'Analysis by Tests - Verbal'!$B146,level_v,I$68)</f>
        <v>0</v>
      </c>
      <c r="J146" s="129">
        <f>COUNTIFS(source_v,selecaoexame,rightwrong_v,'Analysis by Tests - Verbal'!$F$68,first_Area_v,'Analysis by Tests - Verbal'!$B146,level_v,J$68)</f>
        <v>0</v>
      </c>
      <c r="L146" s="114" t="str">
        <f>IFERROR(SUMIFS(min_v,source_v,selecaoexame,first_Area_v,'Analysis by Tests - Verbal'!$B146,rightwrong_v,'Analysis by Tests - Verbal'!$F$68)/F146,"-")</f>
        <v>-</v>
      </c>
      <c r="M146" s="115"/>
      <c r="N146" s="133"/>
      <c r="O146" s="132">
        <f>COUNTIFS(source_v,selecaoexame,rightwrong_v,'Analysis by Tests - Verbal'!$O$68,first_Area_v,'Analysis by Tests - Verbal'!B146)</f>
        <v>0</v>
      </c>
      <c r="Q146" s="129">
        <f>COUNTIFS(source_v,selecaoexame,rightwrong_v,'Analysis by Tests - Verbal'!$O$68,first_Area_v,'Analysis by Tests - Verbal'!$B146,level_v,Q$68)</f>
        <v>0</v>
      </c>
      <c r="R146" s="129">
        <f>COUNTIFS(source_v,selecaoexame,rightwrong_v,'Analysis by Tests - Verbal'!$O$68,first_Area_v,'Analysis by Tests - Verbal'!$B146,level_v,R$68)</f>
        <v>0</v>
      </c>
      <c r="S146" s="129">
        <f>COUNTIFS(source_v,selecaoexame,rightwrong_v,'Analysis by Tests - Verbal'!$O$68,first_Area_v,'Analysis by Tests - Verbal'!$B146,level_v,S$68)</f>
        <v>0</v>
      </c>
      <c r="U146" s="114" t="str">
        <f>IFERROR(SUMIFS(min_v,source_v,selecaoexame,first_Area_v,'Analysis by Tests - Verbal'!$B146,rightwrong_v,'Analysis by Tests - Verbal'!$O$68)/O146,"-")</f>
        <v>-</v>
      </c>
      <c r="V146" s="115"/>
    </row>
    <row r="147" spans="1:22" hidden="1" outlineLevel="2" x14ac:dyDescent="0.2">
      <c r="A147" s="218"/>
      <c r="B147" s="71" t="s">
        <v>347</v>
      </c>
      <c r="C147" s="71"/>
      <c r="D147" s="72"/>
      <c r="F147" s="124">
        <f>COUNTIFS(source_v,'Analysis by Tests - Verbal'!$B$1,rightwrong_v,'Analysis by Tests - Verbal'!$F$68,first_subarea_v,'Analysis by Tests - Verbal'!B147)</f>
        <v>0</v>
      </c>
      <c r="H147" s="124">
        <f>COUNTIFS(source_v,selecaoexame,rightwrong_v,'Analysis by Tests - Verbal'!$F$68,first_subarea_v,'Analysis by Tests - Verbal'!$B147,level_v,H$68)</f>
        <v>0</v>
      </c>
      <c r="I147" s="124">
        <f>COUNTIFS(source_v,selecaoexame,rightwrong_v,'Analysis by Tests - Verbal'!$F$68,first_subarea_v,'Analysis by Tests - Verbal'!$B147,level_v,I$68)</f>
        <v>0</v>
      </c>
      <c r="J147" s="124">
        <f>COUNTIFS(source_v,selecaoexame,rightwrong_v,'Analysis by Tests - Verbal'!$F$68,first_subarea_v,'Analysis by Tests - Verbal'!$B147,level_v,J$68)</f>
        <v>0</v>
      </c>
      <c r="L147" s="80" t="str">
        <f>IFERROR(SUMIFS(min_v,source_v,$B$1,first_subarea_v,'Analysis by Tests - Verbal'!$B147,rightwrong_v,'Analysis by Tests - Verbal'!$F$68)/F147,"-")</f>
        <v>-</v>
      </c>
      <c r="M147" s="81"/>
      <c r="N147" s="133"/>
      <c r="O147" s="124">
        <f>COUNTIFS(source_v,'Analysis by Tests - Verbal'!$B$1,rightwrong_v,'Analysis by Tests - Verbal'!$O$68,first_subarea_v,'Analysis by Tests - Verbal'!B147)</f>
        <v>0</v>
      </c>
      <c r="Q147" s="124">
        <f>COUNTIFS(source_v,selecaoexame,rightwrong_v,'Analysis by Tests - Verbal'!$O$68,first_subarea_v,'Analysis by Tests - Verbal'!$B147,level_v,Q$68)</f>
        <v>0</v>
      </c>
      <c r="R147" s="124">
        <f>COUNTIFS(source_v,selecaoexame,rightwrong_v,'Analysis by Tests - Verbal'!$O$68,first_subarea_v,'Analysis by Tests - Verbal'!$B147,level_v,R$68)</f>
        <v>0</v>
      </c>
      <c r="S147" s="124">
        <f>COUNTIFS(source_v,selecaoexame,rightwrong_v,'Analysis by Tests - Verbal'!$O$68,first_subarea_v,'Analysis by Tests - Verbal'!$B147,level_v,S$68)</f>
        <v>0</v>
      </c>
      <c r="U147" s="80" t="str">
        <f>IFERROR(SUMIFS(min_v,source_v,$B$1,first_subarea_v,'Analysis by Tests - Verbal'!$B147,rightwrong_v,'Analysis by Tests - Verbal'!$O$68)/O147,"-")</f>
        <v>-</v>
      </c>
      <c r="V147" s="81"/>
    </row>
    <row r="148" spans="1:22" hidden="1" outlineLevel="2" x14ac:dyDescent="0.2">
      <c r="A148" s="218"/>
      <c r="B148" s="71" t="s">
        <v>348</v>
      </c>
      <c r="C148" s="71"/>
      <c r="D148" s="72"/>
      <c r="F148" s="124">
        <f>COUNTIFS(source_v,'Analysis by Tests - Verbal'!$B$1,rightwrong_v,'Analysis by Tests - Verbal'!$F$68,first_subarea_v,'Analysis by Tests - Verbal'!B148)</f>
        <v>0</v>
      </c>
      <c r="H148" s="124">
        <f>COUNTIFS(source_v,selecaoexame,rightwrong_v,'Analysis by Tests - Verbal'!$F$68,first_subarea_v,'Analysis by Tests - Verbal'!$B148,level_v,H$68)</f>
        <v>0</v>
      </c>
      <c r="I148" s="124">
        <f>COUNTIFS(source_v,selecaoexame,rightwrong_v,'Analysis by Tests - Verbal'!$F$68,first_subarea_v,'Analysis by Tests - Verbal'!$B148,level_v,I$68)</f>
        <v>0</v>
      </c>
      <c r="J148" s="124">
        <f>COUNTIFS(source_v,selecaoexame,rightwrong_v,'Analysis by Tests - Verbal'!$F$68,first_subarea_v,'Analysis by Tests - Verbal'!$B148,level_v,J$68)</f>
        <v>0</v>
      </c>
      <c r="L148" s="80" t="str">
        <f>IFERROR(SUMIFS(min_v,source_v,$B$1,first_subarea_v,'Analysis by Tests - Verbal'!$B148,rightwrong_v,'Analysis by Tests - Verbal'!$F$68)/F148,"-")</f>
        <v>-</v>
      </c>
      <c r="M148" s="81"/>
      <c r="N148" s="133"/>
      <c r="O148" s="124">
        <f>COUNTIFS(source_v,'Analysis by Tests - Verbal'!$B$1,rightwrong_v,'Analysis by Tests - Verbal'!$O$68,first_subarea_v,'Analysis by Tests - Verbal'!B148)</f>
        <v>0</v>
      </c>
      <c r="Q148" s="124">
        <f>COUNTIFS(source_v,selecaoexame,rightwrong_v,'Analysis by Tests - Verbal'!$O$68,first_subarea_v,'Analysis by Tests - Verbal'!$B148,level_v,Q$68)</f>
        <v>0</v>
      </c>
      <c r="R148" s="124">
        <f>COUNTIFS(source_v,selecaoexame,rightwrong_v,'Analysis by Tests - Verbal'!$O$68,first_subarea_v,'Analysis by Tests - Verbal'!$B148,level_v,R$68)</f>
        <v>0</v>
      </c>
      <c r="S148" s="124">
        <f>COUNTIFS(source_v,selecaoexame,rightwrong_v,'Analysis by Tests - Verbal'!$O$68,first_subarea_v,'Analysis by Tests - Verbal'!$B148,level_v,S$68)</f>
        <v>0</v>
      </c>
      <c r="U148" s="80" t="str">
        <f>IFERROR(SUMIFS(min_v,source_v,$B$1,first_subarea_v,'Analysis by Tests - Verbal'!$B148,rightwrong_v,'Analysis by Tests - Verbal'!$O$68)/O148,"-")</f>
        <v>-</v>
      </c>
      <c r="V148" s="81"/>
    </row>
    <row r="149" spans="1:22" hidden="1" outlineLevel="2" x14ac:dyDescent="0.2">
      <c r="A149" s="218"/>
      <c r="B149" s="71" t="s">
        <v>349</v>
      </c>
      <c r="C149" s="71"/>
      <c r="D149" s="72"/>
      <c r="F149" s="124">
        <f>COUNTIFS(source_v,'Analysis by Tests - Verbal'!$B$1,rightwrong_v,'Analysis by Tests - Verbal'!$F$68,first_subarea_v,'Analysis by Tests - Verbal'!B149)</f>
        <v>0</v>
      </c>
      <c r="H149" s="124">
        <f>COUNTIFS(source_v,selecaoexame,rightwrong_v,'Analysis by Tests - Verbal'!$F$68,first_subarea_v,'Analysis by Tests - Verbal'!$B149,level_v,H$68)</f>
        <v>0</v>
      </c>
      <c r="I149" s="124">
        <f>COUNTIFS(source_v,selecaoexame,rightwrong_v,'Analysis by Tests - Verbal'!$F$68,first_subarea_v,'Analysis by Tests - Verbal'!$B149,level_v,I$68)</f>
        <v>0</v>
      </c>
      <c r="J149" s="124">
        <f>COUNTIFS(source_v,selecaoexame,rightwrong_v,'Analysis by Tests - Verbal'!$F$68,first_subarea_v,'Analysis by Tests - Verbal'!$B149,level_v,J$68)</f>
        <v>0</v>
      </c>
      <c r="L149" s="80" t="str">
        <f>IFERROR(SUMIFS(min_v,source_v,$B$1,first_subarea_v,'Analysis by Tests - Verbal'!$B149,rightwrong_v,'Analysis by Tests - Verbal'!$F$68)/F149,"-")</f>
        <v>-</v>
      </c>
      <c r="M149" s="81"/>
      <c r="N149" s="133"/>
      <c r="O149" s="124">
        <f>COUNTIFS(source_v,'Analysis by Tests - Verbal'!$B$1,rightwrong_v,'Analysis by Tests - Verbal'!$O$68,first_subarea_v,'Analysis by Tests - Verbal'!B149)</f>
        <v>0</v>
      </c>
      <c r="Q149" s="124">
        <f>COUNTIFS(source_v,selecaoexame,rightwrong_v,'Analysis by Tests - Verbal'!$O$68,first_subarea_v,'Analysis by Tests - Verbal'!$B149,level_v,Q$68)</f>
        <v>0</v>
      </c>
      <c r="R149" s="124">
        <f>COUNTIFS(source_v,selecaoexame,rightwrong_v,'Analysis by Tests - Verbal'!$O$68,first_subarea_v,'Analysis by Tests - Verbal'!$B149,level_v,R$68)</f>
        <v>0</v>
      </c>
      <c r="S149" s="124">
        <f>COUNTIFS(source_v,selecaoexame,rightwrong_v,'Analysis by Tests - Verbal'!$O$68,first_subarea_v,'Analysis by Tests - Verbal'!$B149,level_v,S$68)</f>
        <v>0</v>
      </c>
      <c r="U149" s="80" t="str">
        <f>IFERROR(SUMIFS(min_v,source_v,$B$1,first_subarea_v,'Analysis by Tests - Verbal'!$B149,rightwrong_v,'Analysis by Tests - Verbal'!$O$68)/O149,"-")</f>
        <v>-</v>
      </c>
      <c r="V149" s="81"/>
    </row>
    <row r="150" spans="1:22" hidden="1" outlineLevel="2" x14ac:dyDescent="0.2">
      <c r="A150" s="218"/>
      <c r="B150" s="71" t="s">
        <v>350</v>
      </c>
      <c r="C150" s="71"/>
      <c r="D150" s="72"/>
      <c r="F150" s="124">
        <f>COUNTIFS(source_v,'Analysis by Tests - Verbal'!$B$1,rightwrong_v,'Analysis by Tests - Verbal'!$F$68,first_subarea_v,'Analysis by Tests - Verbal'!B150)</f>
        <v>0</v>
      </c>
      <c r="H150" s="124">
        <f>COUNTIFS(source_v,selecaoexame,rightwrong_v,'Analysis by Tests - Verbal'!$F$68,first_subarea_v,'Analysis by Tests - Verbal'!$B150,level_v,H$68)</f>
        <v>0</v>
      </c>
      <c r="I150" s="124">
        <f>COUNTIFS(source_v,selecaoexame,rightwrong_v,'Analysis by Tests - Verbal'!$F$68,first_subarea_v,'Analysis by Tests - Verbal'!$B150,level_v,I$68)</f>
        <v>0</v>
      </c>
      <c r="J150" s="124">
        <f>COUNTIFS(source_v,selecaoexame,rightwrong_v,'Analysis by Tests - Verbal'!$F$68,first_subarea_v,'Analysis by Tests - Verbal'!$B150,level_v,J$68)</f>
        <v>0</v>
      </c>
      <c r="L150" s="80" t="str">
        <f>IFERROR(SUMIFS(min_v,source_v,$B$1,first_subarea_v,'Analysis by Tests - Verbal'!$B150,rightwrong_v,'Analysis by Tests - Verbal'!$F$68)/F150,"-")</f>
        <v>-</v>
      </c>
      <c r="M150" s="81"/>
      <c r="N150" s="133"/>
      <c r="O150" s="124">
        <f>COUNTIFS(source_v,'Analysis by Tests - Verbal'!$B$1,rightwrong_v,'Analysis by Tests - Verbal'!$O$68,first_subarea_v,'Analysis by Tests - Verbal'!B150)</f>
        <v>0</v>
      </c>
      <c r="Q150" s="124">
        <f>COUNTIFS(source_v,selecaoexame,rightwrong_v,'Analysis by Tests - Verbal'!$O$68,first_subarea_v,'Analysis by Tests - Verbal'!$B150,level_v,Q$68)</f>
        <v>0</v>
      </c>
      <c r="R150" s="124">
        <f>COUNTIFS(source_v,selecaoexame,rightwrong_v,'Analysis by Tests - Verbal'!$O$68,first_subarea_v,'Analysis by Tests - Verbal'!$B150,level_v,R$68)</f>
        <v>0</v>
      </c>
      <c r="S150" s="124">
        <f>COUNTIFS(source_v,selecaoexame,rightwrong_v,'Analysis by Tests - Verbal'!$O$68,first_subarea_v,'Analysis by Tests - Verbal'!$B150,level_v,S$68)</f>
        <v>0</v>
      </c>
      <c r="U150" s="80" t="str">
        <f>IFERROR(SUMIFS(min_v,source_v,$B$1,first_subarea_v,'Analysis by Tests - Verbal'!$B150,rightwrong_v,'Analysis by Tests - Verbal'!$O$68)/O150,"-")</f>
        <v>-</v>
      </c>
      <c r="V150" s="81"/>
    </row>
    <row r="151" spans="1:22" hidden="1" outlineLevel="2" x14ac:dyDescent="0.2">
      <c r="A151" s="218"/>
      <c r="B151" s="71" t="s">
        <v>351</v>
      </c>
      <c r="C151" s="71"/>
      <c r="D151" s="72"/>
      <c r="F151" s="124">
        <f>COUNTIFS(source_v,'Analysis by Tests - Verbal'!$B$1,rightwrong_v,'Analysis by Tests - Verbal'!$F$68,first_subarea_v,'Analysis by Tests - Verbal'!B151)</f>
        <v>0</v>
      </c>
      <c r="H151" s="124">
        <f>COUNTIFS(source_v,selecaoexame,rightwrong_v,'Analysis by Tests - Verbal'!$F$68,first_subarea_v,'Analysis by Tests - Verbal'!$B151,level_v,H$68)</f>
        <v>0</v>
      </c>
      <c r="I151" s="124">
        <f>COUNTIFS(source_v,selecaoexame,rightwrong_v,'Analysis by Tests - Verbal'!$F$68,first_subarea_v,'Analysis by Tests - Verbal'!$B151,level_v,I$68)</f>
        <v>0</v>
      </c>
      <c r="J151" s="124">
        <f>COUNTIFS(source_v,selecaoexame,rightwrong_v,'Analysis by Tests - Verbal'!$F$68,first_subarea_v,'Analysis by Tests - Verbal'!$B151,level_v,J$68)</f>
        <v>0</v>
      </c>
      <c r="L151" s="80" t="str">
        <f>IFERROR(SUMIFS(min_v,source_v,$B$1,first_subarea_v,'Analysis by Tests - Verbal'!$B151,rightwrong_v,'Analysis by Tests - Verbal'!$F$68)/F151,"-")</f>
        <v>-</v>
      </c>
      <c r="M151" s="81"/>
      <c r="N151" s="133"/>
      <c r="O151" s="124">
        <f>COUNTIFS(source_v,'Analysis by Tests - Verbal'!$B$1,rightwrong_v,'Analysis by Tests - Verbal'!$O$68,first_subarea_v,'Analysis by Tests - Verbal'!B151)</f>
        <v>0</v>
      </c>
      <c r="Q151" s="124">
        <f>COUNTIFS(source_v,selecaoexame,rightwrong_v,'Analysis by Tests - Verbal'!$O$68,first_subarea_v,'Analysis by Tests - Verbal'!$B151,level_v,Q$68)</f>
        <v>0</v>
      </c>
      <c r="R151" s="124">
        <f>COUNTIFS(source_v,selecaoexame,rightwrong_v,'Analysis by Tests - Verbal'!$O$68,first_subarea_v,'Analysis by Tests - Verbal'!$B151,level_v,R$68)</f>
        <v>0</v>
      </c>
      <c r="S151" s="124">
        <f>COUNTIFS(source_v,selecaoexame,rightwrong_v,'Analysis by Tests - Verbal'!$O$68,first_subarea_v,'Analysis by Tests - Verbal'!$B151,level_v,S$68)</f>
        <v>0</v>
      </c>
      <c r="U151" s="80" t="str">
        <f>IFERROR(SUMIFS(min_v,source_v,$B$1,first_subarea_v,'Analysis by Tests - Verbal'!$B151,rightwrong_v,'Analysis by Tests - Verbal'!$O$68)/O151,"-")</f>
        <v>-</v>
      </c>
      <c r="V151" s="81"/>
    </row>
    <row r="152" spans="1:22" hidden="1" outlineLevel="2" x14ac:dyDescent="0.2">
      <c r="A152" s="218"/>
      <c r="B152" s="71" t="s">
        <v>352</v>
      </c>
      <c r="C152" s="71"/>
      <c r="D152" s="72"/>
      <c r="F152" s="124">
        <f>COUNTIFS(source_v,'Analysis by Tests - Verbal'!$B$1,rightwrong_v,'Analysis by Tests - Verbal'!$F$68,first_subarea_v,'Analysis by Tests - Verbal'!B152)</f>
        <v>0</v>
      </c>
      <c r="H152" s="124">
        <f>COUNTIFS(source_v,selecaoexame,rightwrong_v,'Analysis by Tests - Verbal'!$F$68,first_subarea_v,'Analysis by Tests - Verbal'!$B152,level_v,H$68)</f>
        <v>0</v>
      </c>
      <c r="I152" s="124">
        <f>COUNTIFS(source_v,selecaoexame,rightwrong_v,'Analysis by Tests - Verbal'!$F$68,first_subarea_v,'Analysis by Tests - Verbal'!$B152,level_v,I$68)</f>
        <v>0</v>
      </c>
      <c r="J152" s="124">
        <f>COUNTIFS(source_v,selecaoexame,rightwrong_v,'Analysis by Tests - Verbal'!$F$68,first_subarea_v,'Analysis by Tests - Verbal'!$B152,level_v,J$68)</f>
        <v>0</v>
      </c>
      <c r="L152" s="80" t="str">
        <f>IFERROR(SUMIFS(min_v,source_v,$B$1,first_subarea_v,'Analysis by Tests - Verbal'!$B152,rightwrong_v,'Analysis by Tests - Verbal'!$F$68)/F152,"-")</f>
        <v>-</v>
      </c>
      <c r="M152" s="81"/>
      <c r="N152" s="133"/>
      <c r="O152" s="124">
        <f>COUNTIFS(source_v,'Analysis by Tests - Verbal'!$B$1,rightwrong_v,'Analysis by Tests - Verbal'!$O$68,first_subarea_v,'Analysis by Tests - Verbal'!B152)</f>
        <v>0</v>
      </c>
      <c r="Q152" s="124">
        <f>COUNTIFS(source_v,selecaoexame,rightwrong_v,'Analysis by Tests - Verbal'!$O$68,first_subarea_v,'Analysis by Tests - Verbal'!$B152,level_v,Q$68)</f>
        <v>0</v>
      </c>
      <c r="R152" s="124">
        <f>COUNTIFS(source_v,selecaoexame,rightwrong_v,'Analysis by Tests - Verbal'!$O$68,first_subarea_v,'Analysis by Tests - Verbal'!$B152,level_v,R$68)</f>
        <v>0</v>
      </c>
      <c r="S152" s="124">
        <f>COUNTIFS(source_v,selecaoexame,rightwrong_v,'Analysis by Tests - Verbal'!$O$68,first_subarea_v,'Analysis by Tests - Verbal'!$B152,level_v,S$68)</f>
        <v>0</v>
      </c>
      <c r="U152" s="80" t="str">
        <f>IFERROR(SUMIFS(min_v,source_v,$B$1,first_subarea_v,'Analysis by Tests - Verbal'!$B152,rightwrong_v,'Analysis by Tests - Verbal'!$O$68)/O152,"-")</f>
        <v>-</v>
      </c>
      <c r="V152" s="81"/>
    </row>
    <row r="153" spans="1:22" hidden="1" outlineLevel="2" x14ac:dyDescent="0.2">
      <c r="A153" s="218"/>
      <c r="B153" s="71" t="s">
        <v>353</v>
      </c>
      <c r="C153" s="71"/>
      <c r="D153" s="72"/>
      <c r="F153" s="124">
        <f>COUNTIFS(source_v,'Analysis by Tests - Verbal'!$B$1,rightwrong_v,'Analysis by Tests - Verbal'!$F$68,first_subarea_v,'Analysis by Tests - Verbal'!B153)</f>
        <v>0</v>
      </c>
      <c r="H153" s="124">
        <f>COUNTIFS(source_v,selecaoexame,rightwrong_v,'Analysis by Tests - Verbal'!$F$68,first_subarea_v,'Analysis by Tests - Verbal'!$B153,level_v,H$68)</f>
        <v>0</v>
      </c>
      <c r="I153" s="124">
        <f>COUNTIFS(source_v,selecaoexame,rightwrong_v,'Analysis by Tests - Verbal'!$F$68,first_subarea_v,'Analysis by Tests - Verbal'!$B153,level_v,I$68)</f>
        <v>0</v>
      </c>
      <c r="J153" s="124">
        <f>COUNTIFS(source_v,selecaoexame,rightwrong_v,'Analysis by Tests - Verbal'!$F$68,first_subarea_v,'Analysis by Tests - Verbal'!$B153,level_v,J$68)</f>
        <v>0</v>
      </c>
      <c r="L153" s="80" t="str">
        <f>IFERROR(SUMIFS(min_v,source_v,$B$1,first_subarea_v,'Analysis by Tests - Verbal'!$B153,rightwrong_v,'Analysis by Tests - Verbal'!$F$68)/F153,"-")</f>
        <v>-</v>
      </c>
      <c r="M153" s="81"/>
      <c r="N153" s="133"/>
      <c r="O153" s="124">
        <f>COUNTIFS(source_v,'Analysis by Tests - Verbal'!$B$1,rightwrong_v,'Analysis by Tests - Verbal'!$O$68,first_subarea_v,'Analysis by Tests - Verbal'!B153)</f>
        <v>0</v>
      </c>
      <c r="Q153" s="124">
        <f>COUNTIFS(source_v,selecaoexame,rightwrong_v,'Analysis by Tests - Verbal'!$O$68,first_subarea_v,'Analysis by Tests - Verbal'!$B153,level_v,Q$68)</f>
        <v>0</v>
      </c>
      <c r="R153" s="124">
        <f>COUNTIFS(source_v,selecaoexame,rightwrong_v,'Analysis by Tests - Verbal'!$O$68,first_subarea_v,'Analysis by Tests - Verbal'!$B153,level_v,R$68)</f>
        <v>0</v>
      </c>
      <c r="S153" s="124">
        <f>COUNTIFS(source_v,selecaoexame,rightwrong_v,'Analysis by Tests - Verbal'!$O$68,first_subarea_v,'Analysis by Tests - Verbal'!$B153,level_v,S$68)</f>
        <v>0</v>
      </c>
      <c r="U153" s="80" t="str">
        <f>IFERROR(SUMIFS(min_v,source_v,$B$1,first_subarea_v,'Analysis by Tests - Verbal'!$B153,rightwrong_v,'Analysis by Tests - Verbal'!$O$68)/O153,"-")</f>
        <v>-</v>
      </c>
      <c r="V153" s="81"/>
    </row>
    <row r="154" spans="1:22" hidden="1" outlineLevel="2" x14ac:dyDescent="0.2">
      <c r="A154" s="218"/>
      <c r="B154" s="71" t="s">
        <v>182</v>
      </c>
      <c r="C154" s="71"/>
      <c r="D154" s="72"/>
      <c r="F154" s="124">
        <f>COUNTIFS(source_v,'Analysis by Tests - Verbal'!$B$1,rightwrong_v,'Analysis by Tests - Verbal'!$F$68,first_subarea_v,'Analysis by Tests - Verbal'!B154)</f>
        <v>0</v>
      </c>
      <c r="H154" s="124">
        <f>COUNTIFS(source_v,selecaoexame,rightwrong_v,'Analysis by Tests - Verbal'!$F$68,first_subarea_v,'Analysis by Tests - Verbal'!$B154,level_v,H$68)</f>
        <v>0</v>
      </c>
      <c r="I154" s="124">
        <f>COUNTIFS(source_v,selecaoexame,rightwrong_v,'Analysis by Tests - Verbal'!$F$68,first_subarea_v,'Analysis by Tests - Verbal'!$B154,level_v,I$68)</f>
        <v>0</v>
      </c>
      <c r="J154" s="124">
        <f>COUNTIFS(source_v,selecaoexame,rightwrong_v,'Analysis by Tests - Verbal'!$F$68,first_subarea_v,'Analysis by Tests - Verbal'!$B154,level_v,J$68)</f>
        <v>0</v>
      </c>
      <c r="L154" s="80" t="str">
        <f>IFERROR(SUMIFS(min_v,source_v,$B$1,first_subarea_v,'Analysis by Tests - Verbal'!$B154,rightwrong_v,'Analysis by Tests - Verbal'!$F$68)/F154,"-")</f>
        <v>-</v>
      </c>
      <c r="M154" s="81"/>
      <c r="N154" s="133"/>
      <c r="O154" s="124">
        <f>COUNTIFS(source_v,'Analysis by Tests - Verbal'!$B$1,rightwrong_v,'Analysis by Tests - Verbal'!$O$68,first_subarea_v,'Analysis by Tests - Verbal'!B154)</f>
        <v>0</v>
      </c>
      <c r="Q154" s="124">
        <f>COUNTIFS(source_v,selecaoexame,rightwrong_v,'Analysis by Tests - Verbal'!$O$68,first_subarea_v,'Analysis by Tests - Verbal'!$B154,level_v,Q$68)</f>
        <v>0</v>
      </c>
      <c r="R154" s="124">
        <f>COUNTIFS(source_v,selecaoexame,rightwrong_v,'Analysis by Tests - Verbal'!$O$68,first_subarea_v,'Analysis by Tests - Verbal'!$B154,level_v,R$68)</f>
        <v>0</v>
      </c>
      <c r="S154" s="124">
        <f>COUNTIFS(source_v,selecaoexame,rightwrong_v,'Analysis by Tests - Verbal'!$O$68,first_subarea_v,'Analysis by Tests - Verbal'!$B154,level_v,S$68)</f>
        <v>0</v>
      </c>
      <c r="U154" s="80" t="str">
        <f>IFERROR(SUMIFS(min_v,source_v,$B$1,first_subarea_v,'Analysis by Tests - Verbal'!$B154,rightwrong_v,'Analysis by Tests - Verbal'!$O$68)/O154,"-")</f>
        <v>-</v>
      </c>
      <c r="V154" s="81"/>
    </row>
    <row r="155" spans="1:22" hidden="1" outlineLevel="2" x14ac:dyDescent="0.2">
      <c r="A155" s="218"/>
      <c r="B155" s="71" t="s">
        <v>354</v>
      </c>
      <c r="C155" s="71"/>
      <c r="D155" s="72"/>
      <c r="F155" s="124">
        <f>COUNTIFS(source_v,'Analysis by Tests - Verbal'!$B$1,rightwrong_v,'Analysis by Tests - Verbal'!$F$68,first_subarea_v,'Analysis by Tests - Verbal'!B155)</f>
        <v>0</v>
      </c>
      <c r="H155" s="124">
        <f>COUNTIFS(source_v,selecaoexame,rightwrong_v,'Analysis by Tests - Verbal'!$F$68,first_subarea_v,'Analysis by Tests - Verbal'!$B155,level_v,H$68)</f>
        <v>0</v>
      </c>
      <c r="I155" s="124">
        <f>COUNTIFS(source_v,selecaoexame,rightwrong_v,'Analysis by Tests - Verbal'!$F$68,first_subarea_v,'Analysis by Tests - Verbal'!$B155,level_v,I$68)</f>
        <v>0</v>
      </c>
      <c r="J155" s="124">
        <f>COUNTIFS(source_v,selecaoexame,rightwrong_v,'Analysis by Tests - Verbal'!$F$68,first_subarea_v,'Analysis by Tests - Verbal'!$B155,level_v,J$68)</f>
        <v>0</v>
      </c>
      <c r="L155" s="80" t="str">
        <f>IFERROR(SUMIFS(min_v,source_v,$B$1,first_subarea_v,'Analysis by Tests - Verbal'!$B155,rightwrong_v,'Analysis by Tests - Verbal'!$F$68)/F155,"-")</f>
        <v>-</v>
      </c>
      <c r="M155" s="81"/>
      <c r="N155" s="133"/>
      <c r="O155" s="124">
        <f>COUNTIFS(source_v,'Analysis by Tests - Verbal'!$B$1,rightwrong_v,'Analysis by Tests - Verbal'!$O$68,first_subarea_v,'Analysis by Tests - Verbal'!B155)</f>
        <v>0</v>
      </c>
      <c r="Q155" s="124">
        <f>COUNTIFS(source_v,selecaoexame,rightwrong_v,'Analysis by Tests - Verbal'!$O$68,first_subarea_v,'Analysis by Tests - Verbal'!$B155,level_v,Q$68)</f>
        <v>0</v>
      </c>
      <c r="R155" s="124">
        <f>COUNTIFS(source_v,selecaoexame,rightwrong_v,'Analysis by Tests - Verbal'!$O$68,first_subarea_v,'Analysis by Tests - Verbal'!$B155,level_v,R$68)</f>
        <v>0</v>
      </c>
      <c r="S155" s="124">
        <f>COUNTIFS(source_v,selecaoexame,rightwrong_v,'Analysis by Tests - Verbal'!$O$68,first_subarea_v,'Analysis by Tests - Verbal'!$B155,level_v,S$68)</f>
        <v>0</v>
      </c>
      <c r="U155" s="80" t="str">
        <f>IFERROR(SUMIFS(min_v,source_v,$B$1,first_subarea_v,'Analysis by Tests - Verbal'!$B155,rightwrong_v,'Analysis by Tests - Verbal'!$O$68)/O155,"-")</f>
        <v>-</v>
      </c>
      <c r="V155" s="81"/>
    </row>
    <row r="156" spans="1:22" hidden="1" outlineLevel="2" x14ac:dyDescent="0.2">
      <c r="A156" s="218"/>
      <c r="B156" s="71" t="s">
        <v>355</v>
      </c>
      <c r="C156" s="71"/>
      <c r="D156" s="72"/>
      <c r="F156" s="124">
        <f>COUNTIFS(source_v,'Analysis by Tests - Verbal'!$B$1,rightwrong_v,'Analysis by Tests - Verbal'!$F$68,first_subarea_v,'Analysis by Tests - Verbal'!B156)</f>
        <v>0</v>
      </c>
      <c r="H156" s="124">
        <f>COUNTIFS(source_v,selecaoexame,rightwrong_v,'Analysis by Tests - Verbal'!$F$68,first_subarea_v,'Analysis by Tests - Verbal'!$B156,level_v,H$68)</f>
        <v>0</v>
      </c>
      <c r="I156" s="124">
        <f>COUNTIFS(source_v,selecaoexame,rightwrong_v,'Analysis by Tests - Verbal'!$F$68,first_subarea_v,'Analysis by Tests - Verbal'!$B156,level_v,I$68)</f>
        <v>0</v>
      </c>
      <c r="J156" s="124">
        <f>COUNTIFS(source_v,selecaoexame,rightwrong_v,'Analysis by Tests - Verbal'!$F$68,first_subarea_v,'Analysis by Tests - Verbal'!$B156,level_v,J$68)</f>
        <v>0</v>
      </c>
      <c r="L156" s="80" t="str">
        <f>IFERROR(SUMIFS(min_v,source_v,$B$1,first_subarea_v,'Analysis by Tests - Verbal'!$B156,rightwrong_v,'Analysis by Tests - Verbal'!$F$68)/F156,"-")</f>
        <v>-</v>
      </c>
      <c r="M156" s="81"/>
      <c r="N156" s="133"/>
      <c r="O156" s="124">
        <f>COUNTIFS(source_v,'Analysis by Tests - Verbal'!$B$1,rightwrong_v,'Analysis by Tests - Verbal'!$O$68,first_subarea_v,'Analysis by Tests - Verbal'!B156)</f>
        <v>0</v>
      </c>
      <c r="Q156" s="124">
        <f>COUNTIFS(source_v,selecaoexame,rightwrong_v,'Analysis by Tests - Verbal'!$O$68,first_subarea_v,'Analysis by Tests - Verbal'!$B156,level_v,Q$68)</f>
        <v>0</v>
      </c>
      <c r="R156" s="124">
        <f>COUNTIFS(source_v,selecaoexame,rightwrong_v,'Analysis by Tests - Verbal'!$O$68,first_subarea_v,'Analysis by Tests - Verbal'!$B156,level_v,R$68)</f>
        <v>0</v>
      </c>
      <c r="S156" s="124">
        <f>COUNTIFS(source_v,selecaoexame,rightwrong_v,'Analysis by Tests - Verbal'!$O$68,first_subarea_v,'Analysis by Tests - Verbal'!$B156,level_v,S$68)</f>
        <v>0</v>
      </c>
      <c r="U156" s="80" t="str">
        <f>IFERROR(SUMIFS(min_v,source_v,$B$1,first_subarea_v,'Analysis by Tests - Verbal'!$B156,rightwrong_v,'Analysis by Tests - Verbal'!$O$68)/O156,"-")</f>
        <v>-</v>
      </c>
      <c r="V156" s="81"/>
    </row>
    <row r="157" spans="1:22" hidden="1" outlineLevel="2" x14ac:dyDescent="0.2">
      <c r="A157" s="218"/>
      <c r="B157" s="71" t="s">
        <v>356</v>
      </c>
      <c r="C157" s="71"/>
      <c r="D157" s="72"/>
      <c r="F157" s="124">
        <f>COUNTIFS(source_v,'Analysis by Tests - Verbal'!$B$1,rightwrong_v,'Analysis by Tests - Verbal'!$F$68,first_subarea_v,'Analysis by Tests - Verbal'!B157)</f>
        <v>0</v>
      </c>
      <c r="H157" s="124">
        <f>COUNTIFS(source_v,selecaoexame,rightwrong_v,'Analysis by Tests - Verbal'!$F$68,first_subarea_v,'Analysis by Tests - Verbal'!$B157,level_v,H$68)</f>
        <v>0</v>
      </c>
      <c r="I157" s="124">
        <f>COUNTIFS(source_v,selecaoexame,rightwrong_v,'Analysis by Tests - Verbal'!$F$68,first_subarea_v,'Analysis by Tests - Verbal'!$B157,level_v,I$68)</f>
        <v>0</v>
      </c>
      <c r="J157" s="124">
        <f>COUNTIFS(source_v,selecaoexame,rightwrong_v,'Analysis by Tests - Verbal'!$F$68,first_subarea_v,'Analysis by Tests - Verbal'!$B157,level_v,J$68)</f>
        <v>0</v>
      </c>
      <c r="L157" s="80" t="str">
        <f>IFERROR(SUMIFS(min_v,source_v,$B$1,first_subarea_v,'Analysis by Tests - Verbal'!$B157,rightwrong_v,'Analysis by Tests - Verbal'!$F$68)/F157,"-")</f>
        <v>-</v>
      </c>
      <c r="M157" s="81"/>
      <c r="N157" s="133"/>
      <c r="O157" s="124">
        <f>COUNTIFS(source_v,'Analysis by Tests - Verbal'!$B$1,rightwrong_v,'Analysis by Tests - Verbal'!$O$68,first_subarea_v,'Analysis by Tests - Verbal'!B157)</f>
        <v>0</v>
      </c>
      <c r="Q157" s="124">
        <f>COUNTIFS(source_v,selecaoexame,rightwrong_v,'Analysis by Tests - Verbal'!$O$68,first_subarea_v,'Analysis by Tests - Verbal'!$B157,level_v,Q$68)</f>
        <v>0</v>
      </c>
      <c r="R157" s="124">
        <f>COUNTIFS(source_v,selecaoexame,rightwrong_v,'Analysis by Tests - Verbal'!$O$68,first_subarea_v,'Analysis by Tests - Verbal'!$B157,level_v,R$68)</f>
        <v>0</v>
      </c>
      <c r="S157" s="124">
        <f>COUNTIFS(source_v,selecaoexame,rightwrong_v,'Analysis by Tests - Verbal'!$O$68,first_subarea_v,'Analysis by Tests - Verbal'!$B157,level_v,S$68)</f>
        <v>0</v>
      </c>
      <c r="U157" s="80" t="str">
        <f>IFERROR(SUMIFS(min_v,source_v,$B$1,first_subarea_v,'Analysis by Tests - Verbal'!$B157,rightwrong_v,'Analysis by Tests - Verbal'!$O$68)/O157,"-")</f>
        <v>-</v>
      </c>
      <c r="V157" s="81"/>
    </row>
    <row r="158" spans="1:22" hidden="1" outlineLevel="2" x14ac:dyDescent="0.2">
      <c r="A158" s="218"/>
      <c r="B158" s="71" t="s">
        <v>357</v>
      </c>
      <c r="C158" s="71"/>
      <c r="D158" s="72"/>
      <c r="F158" s="124">
        <f>COUNTIFS(source_v,'Analysis by Tests - Verbal'!$B$1,rightwrong_v,'Analysis by Tests - Verbal'!$F$68,first_subarea_v,'Analysis by Tests - Verbal'!B158)</f>
        <v>0</v>
      </c>
      <c r="H158" s="124">
        <f>COUNTIFS(source_v,selecaoexame,rightwrong_v,'Analysis by Tests - Verbal'!$F$68,first_subarea_v,'Analysis by Tests - Verbal'!$B158,level_v,H$68)</f>
        <v>0</v>
      </c>
      <c r="I158" s="124">
        <f>COUNTIFS(source_v,selecaoexame,rightwrong_v,'Analysis by Tests - Verbal'!$F$68,first_subarea_v,'Analysis by Tests - Verbal'!$B158,level_v,I$68)</f>
        <v>0</v>
      </c>
      <c r="J158" s="124">
        <f>COUNTIFS(source_v,selecaoexame,rightwrong_v,'Analysis by Tests - Verbal'!$F$68,first_subarea_v,'Analysis by Tests - Verbal'!$B158,level_v,J$68)</f>
        <v>0</v>
      </c>
      <c r="L158" s="80" t="str">
        <f>IFERROR(SUMIFS(min_v,source_v,$B$1,first_subarea_v,'Analysis by Tests - Verbal'!$B158,rightwrong_v,'Analysis by Tests - Verbal'!$F$68)/F158,"-")</f>
        <v>-</v>
      </c>
      <c r="M158" s="81"/>
      <c r="N158" s="133"/>
      <c r="O158" s="124">
        <f>COUNTIFS(source_v,'Analysis by Tests - Verbal'!$B$1,rightwrong_v,'Analysis by Tests - Verbal'!$O$68,first_subarea_v,'Analysis by Tests - Verbal'!B158)</f>
        <v>0</v>
      </c>
      <c r="Q158" s="124">
        <f>COUNTIFS(source_v,selecaoexame,rightwrong_v,'Analysis by Tests - Verbal'!$O$68,first_subarea_v,'Analysis by Tests - Verbal'!$B158,level_v,Q$68)</f>
        <v>0</v>
      </c>
      <c r="R158" s="124">
        <f>COUNTIFS(source_v,selecaoexame,rightwrong_v,'Analysis by Tests - Verbal'!$O$68,first_subarea_v,'Analysis by Tests - Verbal'!$B158,level_v,R$68)</f>
        <v>0</v>
      </c>
      <c r="S158" s="124">
        <f>COUNTIFS(source_v,selecaoexame,rightwrong_v,'Analysis by Tests - Verbal'!$O$68,first_subarea_v,'Analysis by Tests - Verbal'!$B158,level_v,S$68)</f>
        <v>0</v>
      </c>
      <c r="U158" s="80" t="str">
        <f>IFERROR(SUMIFS(min_v,source_v,$B$1,first_subarea_v,'Analysis by Tests - Verbal'!$B158,rightwrong_v,'Analysis by Tests - Verbal'!$O$68)/O158,"-")</f>
        <v>-</v>
      </c>
      <c r="V158" s="81"/>
    </row>
    <row r="159" spans="1:22" hidden="1" outlineLevel="2" x14ac:dyDescent="0.2">
      <c r="A159" s="218"/>
      <c r="B159" s="71" t="s">
        <v>358</v>
      </c>
      <c r="C159" s="71"/>
      <c r="D159" s="72"/>
      <c r="F159" s="124">
        <f>COUNTIFS(source_v,'Analysis by Tests - Verbal'!$B$1,rightwrong_v,'Analysis by Tests - Verbal'!$F$68,first_subarea_v,'Analysis by Tests - Verbal'!B159)</f>
        <v>0</v>
      </c>
      <c r="H159" s="124">
        <f>COUNTIFS(source_v,selecaoexame,rightwrong_v,'Analysis by Tests - Verbal'!$F$68,first_subarea_v,'Analysis by Tests - Verbal'!$B159,level_v,H$68)</f>
        <v>0</v>
      </c>
      <c r="I159" s="124">
        <f>COUNTIFS(source_v,selecaoexame,rightwrong_v,'Analysis by Tests - Verbal'!$F$68,first_subarea_v,'Analysis by Tests - Verbal'!$B159,level_v,I$68)</f>
        <v>0</v>
      </c>
      <c r="J159" s="124">
        <f>COUNTIFS(source_v,selecaoexame,rightwrong_v,'Analysis by Tests - Verbal'!$F$68,first_subarea_v,'Analysis by Tests - Verbal'!$B159,level_v,J$68)</f>
        <v>0</v>
      </c>
      <c r="L159" s="80" t="str">
        <f>IFERROR(SUMIFS(min_v,source_v,$B$1,first_subarea_v,'Analysis by Tests - Verbal'!$B159,rightwrong_v,'Analysis by Tests - Verbal'!$F$68)/F159,"-")</f>
        <v>-</v>
      </c>
      <c r="M159" s="81"/>
      <c r="N159" s="133"/>
      <c r="O159" s="124">
        <f>COUNTIFS(source_v,'Analysis by Tests - Verbal'!$B$1,rightwrong_v,'Analysis by Tests - Verbal'!$O$68,first_subarea_v,'Analysis by Tests - Verbal'!B159)</f>
        <v>0</v>
      </c>
      <c r="Q159" s="124">
        <f>COUNTIFS(source_v,selecaoexame,rightwrong_v,'Analysis by Tests - Verbal'!$O$68,first_subarea_v,'Analysis by Tests - Verbal'!$B159,level_v,Q$68)</f>
        <v>0</v>
      </c>
      <c r="R159" s="124">
        <f>COUNTIFS(source_v,selecaoexame,rightwrong_v,'Analysis by Tests - Verbal'!$O$68,first_subarea_v,'Analysis by Tests - Verbal'!$B159,level_v,R$68)</f>
        <v>0</v>
      </c>
      <c r="S159" s="124">
        <f>COUNTIFS(source_v,selecaoexame,rightwrong_v,'Analysis by Tests - Verbal'!$O$68,first_subarea_v,'Analysis by Tests - Verbal'!$B159,level_v,S$68)</f>
        <v>0</v>
      </c>
      <c r="U159" s="80" t="str">
        <f>IFERROR(SUMIFS(min_v,source_v,$B$1,first_subarea_v,'Analysis by Tests - Verbal'!$B159,rightwrong_v,'Analysis by Tests - Verbal'!$O$68)/O159,"-")</f>
        <v>-</v>
      </c>
      <c r="V159" s="81"/>
    </row>
    <row r="160" spans="1:22" hidden="1" outlineLevel="2" x14ac:dyDescent="0.2">
      <c r="A160" s="218"/>
      <c r="B160" s="71" t="s">
        <v>359</v>
      </c>
      <c r="C160" s="71"/>
      <c r="D160" s="72"/>
      <c r="F160" s="124">
        <f>COUNTIFS(source_v,'Analysis by Tests - Verbal'!$B$1,rightwrong_v,'Analysis by Tests - Verbal'!$F$68,first_subarea_v,'Analysis by Tests - Verbal'!B160)</f>
        <v>0</v>
      </c>
      <c r="H160" s="124">
        <f>COUNTIFS(source_v,selecaoexame,rightwrong_v,'Analysis by Tests - Verbal'!$F$68,first_subarea_v,'Analysis by Tests - Verbal'!$B160,level_v,H$68)</f>
        <v>0</v>
      </c>
      <c r="I160" s="124">
        <f>COUNTIFS(source_v,selecaoexame,rightwrong_v,'Analysis by Tests - Verbal'!$F$68,first_subarea_v,'Analysis by Tests - Verbal'!$B160,level_v,I$68)</f>
        <v>0</v>
      </c>
      <c r="J160" s="124">
        <f>COUNTIFS(source_v,selecaoexame,rightwrong_v,'Analysis by Tests - Verbal'!$F$68,first_subarea_v,'Analysis by Tests - Verbal'!$B160,level_v,J$68)</f>
        <v>0</v>
      </c>
      <c r="L160" s="80" t="str">
        <f>IFERROR(SUMIFS(min_v,source_v,$B$1,first_subarea_v,'Analysis by Tests - Verbal'!$B160,rightwrong_v,'Analysis by Tests - Verbal'!$F$68)/F160,"-")</f>
        <v>-</v>
      </c>
      <c r="M160" s="81"/>
      <c r="N160" s="133"/>
      <c r="O160" s="124">
        <f>COUNTIFS(source_v,'Analysis by Tests - Verbal'!$B$1,rightwrong_v,'Analysis by Tests - Verbal'!$O$68,first_subarea_v,'Analysis by Tests - Verbal'!B160)</f>
        <v>0</v>
      </c>
      <c r="Q160" s="124">
        <f>COUNTIFS(source_v,selecaoexame,rightwrong_v,'Analysis by Tests - Verbal'!$O$68,first_subarea_v,'Analysis by Tests - Verbal'!$B160,level_v,Q$68)</f>
        <v>0</v>
      </c>
      <c r="R160" s="124">
        <f>COUNTIFS(source_v,selecaoexame,rightwrong_v,'Analysis by Tests - Verbal'!$O$68,first_subarea_v,'Analysis by Tests - Verbal'!$B160,level_v,R$68)</f>
        <v>0</v>
      </c>
      <c r="S160" s="124">
        <f>COUNTIFS(source_v,selecaoexame,rightwrong_v,'Analysis by Tests - Verbal'!$O$68,first_subarea_v,'Analysis by Tests - Verbal'!$B160,level_v,S$68)</f>
        <v>0</v>
      </c>
      <c r="U160" s="80" t="str">
        <f>IFERROR(SUMIFS(min_v,source_v,$B$1,first_subarea_v,'Analysis by Tests - Verbal'!$B160,rightwrong_v,'Analysis by Tests - Verbal'!$O$68)/O160,"-")</f>
        <v>-</v>
      </c>
      <c r="V160" s="81"/>
    </row>
    <row r="161" spans="1:22" hidden="1" outlineLevel="1" collapsed="1" x14ac:dyDescent="0.2">
      <c r="A161" s="219"/>
      <c r="B161" s="27"/>
      <c r="N161" s="133"/>
    </row>
    <row r="162" spans="1:22" hidden="1" outlineLevel="1" x14ac:dyDescent="0.2">
      <c r="A162" s="209"/>
      <c r="B162" s="111" t="s">
        <v>360</v>
      </c>
      <c r="C162" s="111"/>
      <c r="D162" s="112"/>
      <c r="F162" s="128">
        <f>COUNTIFS(source_v,selecaoexame,rightwrong_v,'Analysis by Tests - Verbal'!$F$68,first_Area_v,'Analysis by Tests - Verbal'!B162)</f>
        <v>2</v>
      </c>
      <c r="H162" s="129">
        <f>COUNTIFS(source_v,selecaoexame,rightwrong_v,'Analysis by Tests - Verbal'!$F$68,first_Area_v,'Analysis by Tests - Verbal'!$B162,level_v,H$68)</f>
        <v>1</v>
      </c>
      <c r="I162" s="129">
        <f>COUNTIFS(source_v,selecaoexame,rightwrong_v,'Analysis by Tests - Verbal'!$F$68,first_Area_v,'Analysis by Tests - Verbal'!$B162,level_v,I$68)</f>
        <v>1</v>
      </c>
      <c r="J162" s="129">
        <f>COUNTIFS(source_v,selecaoexame,rightwrong_v,'Analysis by Tests - Verbal'!$F$68,first_Area_v,'Analysis by Tests - Verbal'!$B162,level_v,J$68)</f>
        <v>0</v>
      </c>
      <c r="L162" s="114">
        <f>IFERROR(SUMIFS(min_v,source_v,selecaoexame,first_Area_v,'Analysis by Tests - Verbal'!$B162,rightwrong_v,'Analysis by Tests - Verbal'!$F$68)/F162,"-")</f>
        <v>6.9444444444444436E-4</v>
      </c>
      <c r="M162" s="115"/>
      <c r="N162" s="133"/>
      <c r="O162" s="132">
        <f>COUNTIFS(source_v,selecaoexame,rightwrong_v,'Analysis by Tests - Verbal'!$O$68,first_Area_v,'Analysis by Tests - Verbal'!B162)</f>
        <v>0</v>
      </c>
      <c r="Q162" s="129">
        <f>COUNTIFS(source_v,selecaoexame,rightwrong_v,'Analysis by Tests - Verbal'!$O$68,first_Area_v,'Analysis by Tests - Verbal'!$B162,level_v,Q$68)</f>
        <v>0</v>
      </c>
      <c r="R162" s="129">
        <f>COUNTIFS(source_v,selecaoexame,rightwrong_v,'Analysis by Tests - Verbal'!$O$68,first_Area_v,'Analysis by Tests - Verbal'!$B162,level_v,R$68)</f>
        <v>0</v>
      </c>
      <c r="S162" s="129">
        <f>COUNTIFS(source_v,selecaoexame,rightwrong_v,'Analysis by Tests - Verbal'!$O$68,first_Area_v,'Analysis by Tests - Verbal'!$B162,level_v,S$68)</f>
        <v>0</v>
      </c>
      <c r="U162" s="114" t="str">
        <f>IFERROR(SUMIFS(min_v,source_v,selecaoexame,first_Area_v,'Analysis by Tests - Verbal'!$B162,rightwrong_v,'Analysis by Tests - Verbal'!$O$68)/O162,"-")</f>
        <v>-</v>
      </c>
      <c r="V162" s="115"/>
    </row>
    <row r="163" spans="1:22" hidden="1" outlineLevel="2" x14ac:dyDescent="0.2">
      <c r="A163" s="218"/>
      <c r="B163" s="71" t="s">
        <v>361</v>
      </c>
      <c r="C163" s="71"/>
      <c r="D163" s="72"/>
      <c r="F163" s="124">
        <f>COUNTIFS(source_v,'Analysis by Tests - Verbal'!$B$1,rightwrong_v,'Analysis by Tests - Verbal'!$F$68,first_subarea_v,'Analysis by Tests - Verbal'!B163)</f>
        <v>0</v>
      </c>
      <c r="H163" s="124">
        <f>COUNTIFS(source_v,selecaoexame,rightwrong_v,'Analysis by Tests - Verbal'!$F$68,first_subarea_v,'Analysis by Tests - Verbal'!$B163,level_v,H$68)</f>
        <v>0</v>
      </c>
      <c r="I163" s="124">
        <f>COUNTIFS(source_v,selecaoexame,rightwrong_v,'Analysis by Tests - Verbal'!$F$68,first_subarea_v,'Analysis by Tests - Verbal'!$B163,level_v,I$68)</f>
        <v>0</v>
      </c>
      <c r="J163" s="124">
        <f>COUNTIFS(source_v,selecaoexame,rightwrong_v,'Analysis by Tests - Verbal'!$F$68,first_subarea_v,'Analysis by Tests - Verbal'!$B163,level_v,J$68)</f>
        <v>0</v>
      </c>
      <c r="L163" s="80" t="str">
        <f>IFERROR(SUMIFS(min_v,source_v,$B$1,first_subarea_v,'Analysis by Tests - Verbal'!$B163,rightwrong_v,'Analysis by Tests - Verbal'!$F$68)/F163,"-")</f>
        <v>-</v>
      </c>
      <c r="M163" s="81"/>
      <c r="N163" s="133"/>
      <c r="O163" s="124">
        <f>COUNTIFS(source_v,'Analysis by Tests - Verbal'!$B$1,rightwrong_v,'Analysis by Tests - Verbal'!$O$68,first_subarea_v,'Analysis by Tests - Verbal'!B163)</f>
        <v>0</v>
      </c>
      <c r="Q163" s="124">
        <f>COUNTIFS(source_v,selecaoexame,rightwrong_v,'Analysis by Tests - Verbal'!$O$68,first_subarea_v,'Analysis by Tests - Verbal'!$B163,level_v,Q$68)</f>
        <v>0</v>
      </c>
      <c r="R163" s="124">
        <f>COUNTIFS(source_v,selecaoexame,rightwrong_v,'Analysis by Tests - Verbal'!$O$68,first_subarea_v,'Analysis by Tests - Verbal'!$B163,level_v,R$68)</f>
        <v>0</v>
      </c>
      <c r="S163" s="124">
        <f>COUNTIFS(source_v,selecaoexame,rightwrong_v,'Analysis by Tests - Verbal'!$O$68,first_subarea_v,'Analysis by Tests - Verbal'!$B163,level_v,S$68)</f>
        <v>0</v>
      </c>
      <c r="U163" s="80" t="str">
        <f>IFERROR(SUMIFS(min_v,source_v,$B$1,first_subarea_v,'Analysis by Tests - Verbal'!$B163,rightwrong_v,'Analysis by Tests - Verbal'!$O$68)/O163,"-")</f>
        <v>-</v>
      </c>
      <c r="V163" s="81"/>
    </row>
    <row r="164" spans="1:22" hidden="1" outlineLevel="2" x14ac:dyDescent="0.2">
      <c r="A164" s="218"/>
      <c r="B164" s="71" t="s">
        <v>362</v>
      </c>
      <c r="C164" s="71"/>
      <c r="D164" s="72"/>
      <c r="F164" s="124">
        <f>COUNTIFS(source_v,'Analysis by Tests - Verbal'!$B$1,rightwrong_v,'Analysis by Tests - Verbal'!$F$68,first_subarea_v,'Analysis by Tests - Verbal'!B164)</f>
        <v>0</v>
      </c>
      <c r="H164" s="124">
        <f>COUNTIFS(source_v,selecaoexame,rightwrong_v,'Analysis by Tests - Verbal'!$F$68,first_subarea_v,'Analysis by Tests - Verbal'!$B164,level_v,H$68)</f>
        <v>0</v>
      </c>
      <c r="I164" s="124">
        <f>COUNTIFS(source_v,selecaoexame,rightwrong_v,'Analysis by Tests - Verbal'!$F$68,first_subarea_v,'Analysis by Tests - Verbal'!$B164,level_v,I$68)</f>
        <v>0</v>
      </c>
      <c r="J164" s="124">
        <f>COUNTIFS(source_v,selecaoexame,rightwrong_v,'Analysis by Tests - Verbal'!$F$68,first_subarea_v,'Analysis by Tests - Verbal'!$B164,level_v,J$68)</f>
        <v>0</v>
      </c>
      <c r="L164" s="80" t="str">
        <f>IFERROR(SUMIFS(min_v,source_v,$B$1,first_subarea_v,'Analysis by Tests - Verbal'!$B164,rightwrong_v,'Analysis by Tests - Verbal'!$F$68)/F164,"-")</f>
        <v>-</v>
      </c>
      <c r="M164" s="81"/>
      <c r="N164" s="133"/>
      <c r="O164" s="124">
        <f>COUNTIFS(source_v,'Analysis by Tests - Verbal'!$B$1,rightwrong_v,'Analysis by Tests - Verbal'!$O$68,first_subarea_v,'Analysis by Tests - Verbal'!B164)</f>
        <v>0</v>
      </c>
      <c r="Q164" s="124">
        <f>COUNTIFS(source_v,selecaoexame,rightwrong_v,'Analysis by Tests - Verbal'!$O$68,first_subarea_v,'Analysis by Tests - Verbal'!$B164,level_v,Q$68)</f>
        <v>0</v>
      </c>
      <c r="R164" s="124">
        <f>COUNTIFS(source_v,selecaoexame,rightwrong_v,'Analysis by Tests - Verbal'!$O$68,first_subarea_v,'Analysis by Tests - Verbal'!$B164,level_v,R$68)</f>
        <v>0</v>
      </c>
      <c r="S164" s="124">
        <f>COUNTIFS(source_v,selecaoexame,rightwrong_v,'Analysis by Tests - Verbal'!$O$68,first_subarea_v,'Analysis by Tests - Verbal'!$B164,level_v,S$68)</f>
        <v>0</v>
      </c>
      <c r="U164" s="80" t="str">
        <f>IFERROR(SUMIFS(min_v,source_v,$B$1,first_subarea_v,'Analysis by Tests - Verbal'!$B164,rightwrong_v,'Analysis by Tests - Verbal'!$O$68)/O164,"-")</f>
        <v>-</v>
      </c>
      <c r="V164" s="81"/>
    </row>
    <row r="165" spans="1:22" hidden="1" outlineLevel="2" x14ac:dyDescent="0.2">
      <c r="A165" s="218"/>
      <c r="B165" s="71" t="s">
        <v>363</v>
      </c>
      <c r="C165" s="71"/>
      <c r="D165" s="72"/>
      <c r="F165" s="124">
        <f>COUNTIFS(source_v,'Analysis by Tests - Verbal'!$B$1,rightwrong_v,'Analysis by Tests - Verbal'!$F$68,first_subarea_v,'Analysis by Tests - Verbal'!B165)</f>
        <v>0</v>
      </c>
      <c r="H165" s="124">
        <f>COUNTIFS(source_v,selecaoexame,rightwrong_v,'Analysis by Tests - Verbal'!$F$68,first_subarea_v,'Analysis by Tests - Verbal'!$B165,level_v,H$68)</f>
        <v>0</v>
      </c>
      <c r="I165" s="124">
        <f>COUNTIFS(source_v,selecaoexame,rightwrong_v,'Analysis by Tests - Verbal'!$F$68,first_subarea_v,'Analysis by Tests - Verbal'!$B165,level_v,I$68)</f>
        <v>0</v>
      </c>
      <c r="J165" s="124">
        <f>COUNTIFS(source_v,selecaoexame,rightwrong_v,'Analysis by Tests - Verbal'!$F$68,first_subarea_v,'Analysis by Tests - Verbal'!$B165,level_v,J$68)</f>
        <v>0</v>
      </c>
      <c r="L165" s="80" t="str">
        <f>IFERROR(SUMIFS(min_v,source_v,$B$1,first_subarea_v,'Analysis by Tests - Verbal'!$B165,rightwrong_v,'Analysis by Tests - Verbal'!$F$68)/F165,"-")</f>
        <v>-</v>
      </c>
      <c r="M165" s="81"/>
      <c r="N165" s="133"/>
      <c r="O165" s="124">
        <f>COUNTIFS(source_v,'Analysis by Tests - Verbal'!$B$1,rightwrong_v,'Analysis by Tests - Verbal'!$O$68,first_subarea_v,'Analysis by Tests - Verbal'!B165)</f>
        <v>0</v>
      </c>
      <c r="Q165" s="124">
        <f>COUNTIFS(source_v,selecaoexame,rightwrong_v,'Analysis by Tests - Verbal'!$O$68,first_subarea_v,'Analysis by Tests - Verbal'!$B165,level_v,Q$68)</f>
        <v>0</v>
      </c>
      <c r="R165" s="124">
        <f>COUNTIFS(source_v,selecaoexame,rightwrong_v,'Analysis by Tests - Verbal'!$O$68,first_subarea_v,'Analysis by Tests - Verbal'!$B165,level_v,R$68)</f>
        <v>0</v>
      </c>
      <c r="S165" s="124">
        <f>COUNTIFS(source_v,selecaoexame,rightwrong_v,'Analysis by Tests - Verbal'!$O$68,first_subarea_v,'Analysis by Tests - Verbal'!$B165,level_v,S$68)</f>
        <v>0</v>
      </c>
      <c r="U165" s="80" t="str">
        <f>IFERROR(SUMIFS(min_v,source_v,$B$1,first_subarea_v,'Analysis by Tests - Verbal'!$B165,rightwrong_v,'Analysis by Tests - Verbal'!$O$68)/O165,"-")</f>
        <v>-</v>
      </c>
      <c r="V165" s="81"/>
    </row>
    <row r="166" spans="1:22" hidden="1" outlineLevel="2" x14ac:dyDescent="0.2">
      <c r="A166" s="218"/>
      <c r="B166" s="71" t="s">
        <v>364</v>
      </c>
      <c r="C166" s="71"/>
      <c r="D166" s="72"/>
      <c r="F166" s="124">
        <f>COUNTIFS(source_v,'Analysis by Tests - Verbal'!$B$1,rightwrong_v,'Analysis by Tests - Verbal'!$F$68,first_subarea_v,'Analysis by Tests - Verbal'!B166)</f>
        <v>0</v>
      </c>
      <c r="H166" s="124">
        <f>COUNTIFS(source_v,selecaoexame,rightwrong_v,'Analysis by Tests - Verbal'!$F$68,first_subarea_v,'Analysis by Tests - Verbal'!$B166,level_v,H$68)</f>
        <v>0</v>
      </c>
      <c r="I166" s="124">
        <f>COUNTIFS(source_v,selecaoexame,rightwrong_v,'Analysis by Tests - Verbal'!$F$68,first_subarea_v,'Analysis by Tests - Verbal'!$B166,level_v,I$68)</f>
        <v>0</v>
      </c>
      <c r="J166" s="124">
        <f>COUNTIFS(source_v,selecaoexame,rightwrong_v,'Analysis by Tests - Verbal'!$F$68,first_subarea_v,'Analysis by Tests - Verbal'!$B166,level_v,J$68)</f>
        <v>0</v>
      </c>
      <c r="L166" s="80" t="str">
        <f>IFERROR(SUMIFS(min_v,source_v,$B$1,first_subarea_v,'Analysis by Tests - Verbal'!$B166,rightwrong_v,'Analysis by Tests - Verbal'!$F$68)/F166,"-")</f>
        <v>-</v>
      </c>
      <c r="M166" s="81"/>
      <c r="N166" s="133"/>
      <c r="O166" s="124">
        <f>COUNTIFS(source_v,'Analysis by Tests - Verbal'!$B$1,rightwrong_v,'Analysis by Tests - Verbal'!$O$68,first_subarea_v,'Analysis by Tests - Verbal'!B166)</f>
        <v>0</v>
      </c>
      <c r="Q166" s="124">
        <f>COUNTIFS(source_v,selecaoexame,rightwrong_v,'Analysis by Tests - Verbal'!$O$68,first_subarea_v,'Analysis by Tests - Verbal'!$B166,level_v,Q$68)</f>
        <v>0</v>
      </c>
      <c r="R166" s="124">
        <f>COUNTIFS(source_v,selecaoexame,rightwrong_v,'Analysis by Tests - Verbal'!$O$68,first_subarea_v,'Analysis by Tests - Verbal'!$B166,level_v,R$68)</f>
        <v>0</v>
      </c>
      <c r="S166" s="124">
        <f>COUNTIFS(source_v,selecaoexame,rightwrong_v,'Analysis by Tests - Verbal'!$O$68,first_subarea_v,'Analysis by Tests - Verbal'!$B166,level_v,S$68)</f>
        <v>0</v>
      </c>
      <c r="U166" s="80" t="str">
        <f>IFERROR(SUMIFS(min_v,source_v,$B$1,first_subarea_v,'Analysis by Tests - Verbal'!$B166,rightwrong_v,'Analysis by Tests - Verbal'!$O$68)/O166,"-")</f>
        <v>-</v>
      </c>
      <c r="V166" s="81"/>
    </row>
    <row r="167" spans="1:22" hidden="1" outlineLevel="2" x14ac:dyDescent="0.2">
      <c r="A167" s="218"/>
      <c r="B167" s="71" t="s">
        <v>365</v>
      </c>
      <c r="C167" s="71"/>
      <c r="D167" s="72"/>
      <c r="F167" s="124">
        <f>COUNTIFS(source_v,'Analysis by Tests - Verbal'!$B$1,rightwrong_v,'Analysis by Tests - Verbal'!$F$68,first_subarea_v,'Analysis by Tests - Verbal'!B167)</f>
        <v>1</v>
      </c>
      <c r="H167" s="124">
        <f>COUNTIFS(source_v,selecaoexame,rightwrong_v,'Analysis by Tests - Verbal'!$F$68,first_subarea_v,'Analysis by Tests - Verbal'!$B167,level_v,H$68)</f>
        <v>1</v>
      </c>
      <c r="I167" s="124">
        <f>COUNTIFS(source_v,selecaoexame,rightwrong_v,'Analysis by Tests - Verbal'!$F$68,first_subarea_v,'Analysis by Tests - Verbal'!$B167,level_v,I$68)</f>
        <v>0</v>
      </c>
      <c r="J167" s="124">
        <f>COUNTIFS(source_v,selecaoexame,rightwrong_v,'Analysis by Tests - Verbal'!$F$68,first_subarea_v,'Analysis by Tests - Verbal'!$B167,level_v,J$68)</f>
        <v>0</v>
      </c>
      <c r="L167" s="80">
        <f>IFERROR(SUMIFS(min_v,source_v,$B$1,first_subarea_v,'Analysis by Tests - Verbal'!$B167,rightwrong_v,'Analysis by Tests - Verbal'!$F$68)/F167,"-")</f>
        <v>1.0532407407407407E-3</v>
      </c>
      <c r="M167" s="81"/>
      <c r="N167" s="133"/>
      <c r="O167" s="124">
        <f>COUNTIFS(source_v,'Analysis by Tests - Verbal'!$B$1,rightwrong_v,'Analysis by Tests - Verbal'!$O$68,first_subarea_v,'Analysis by Tests - Verbal'!B167)</f>
        <v>0</v>
      </c>
      <c r="Q167" s="124">
        <f>COUNTIFS(source_v,selecaoexame,rightwrong_v,'Analysis by Tests - Verbal'!$O$68,first_subarea_v,'Analysis by Tests - Verbal'!$B167,level_v,Q$68)</f>
        <v>0</v>
      </c>
      <c r="R167" s="124">
        <f>COUNTIFS(source_v,selecaoexame,rightwrong_v,'Analysis by Tests - Verbal'!$O$68,first_subarea_v,'Analysis by Tests - Verbal'!$B167,level_v,R$68)</f>
        <v>0</v>
      </c>
      <c r="S167" s="124">
        <f>COUNTIFS(source_v,selecaoexame,rightwrong_v,'Analysis by Tests - Verbal'!$O$68,first_subarea_v,'Analysis by Tests - Verbal'!$B167,level_v,S$68)</f>
        <v>0</v>
      </c>
      <c r="U167" s="80" t="str">
        <f>IFERROR(SUMIFS(min_v,source_v,$B$1,first_subarea_v,'Analysis by Tests - Verbal'!$B167,rightwrong_v,'Analysis by Tests - Verbal'!$O$68)/O167,"-")</f>
        <v>-</v>
      </c>
      <c r="V167" s="81"/>
    </row>
    <row r="168" spans="1:22" hidden="1" outlineLevel="2" x14ac:dyDescent="0.2">
      <c r="A168" s="218"/>
      <c r="B168" s="71" t="s">
        <v>366</v>
      </c>
      <c r="C168" s="71"/>
      <c r="D168" s="72"/>
      <c r="F168" s="124">
        <f>COUNTIFS(source_v,'Analysis by Tests - Verbal'!$B$1,rightwrong_v,'Analysis by Tests - Verbal'!$F$68,first_subarea_v,'Analysis by Tests - Verbal'!B168)</f>
        <v>0</v>
      </c>
      <c r="H168" s="124">
        <f>COUNTIFS(source_v,selecaoexame,rightwrong_v,'Analysis by Tests - Verbal'!$F$68,first_subarea_v,'Analysis by Tests - Verbal'!$B168,level_v,H$68)</f>
        <v>0</v>
      </c>
      <c r="I168" s="124">
        <f>COUNTIFS(source_v,selecaoexame,rightwrong_v,'Analysis by Tests - Verbal'!$F$68,first_subarea_v,'Analysis by Tests - Verbal'!$B168,level_v,I$68)</f>
        <v>0</v>
      </c>
      <c r="J168" s="124">
        <f>COUNTIFS(source_v,selecaoexame,rightwrong_v,'Analysis by Tests - Verbal'!$F$68,first_subarea_v,'Analysis by Tests - Verbal'!$B168,level_v,J$68)</f>
        <v>0</v>
      </c>
      <c r="L168" s="80" t="str">
        <f>IFERROR(SUMIFS(min_v,source_v,$B$1,first_subarea_v,'Analysis by Tests - Verbal'!$B168,rightwrong_v,'Analysis by Tests - Verbal'!$F$68)/F168,"-")</f>
        <v>-</v>
      </c>
      <c r="M168" s="81"/>
      <c r="N168" s="133"/>
      <c r="O168" s="124">
        <f>COUNTIFS(source_v,'Analysis by Tests - Verbal'!$B$1,rightwrong_v,'Analysis by Tests - Verbal'!$O$68,first_subarea_v,'Analysis by Tests - Verbal'!B168)</f>
        <v>0</v>
      </c>
      <c r="Q168" s="124">
        <f>COUNTIFS(source_v,selecaoexame,rightwrong_v,'Analysis by Tests - Verbal'!$O$68,first_subarea_v,'Analysis by Tests - Verbal'!$B168,level_v,Q$68)</f>
        <v>0</v>
      </c>
      <c r="R168" s="124">
        <f>COUNTIFS(source_v,selecaoexame,rightwrong_v,'Analysis by Tests - Verbal'!$O$68,first_subarea_v,'Analysis by Tests - Verbal'!$B168,level_v,R$68)</f>
        <v>0</v>
      </c>
      <c r="S168" s="124">
        <f>COUNTIFS(source_v,selecaoexame,rightwrong_v,'Analysis by Tests - Verbal'!$O$68,first_subarea_v,'Analysis by Tests - Verbal'!$B168,level_v,S$68)</f>
        <v>0</v>
      </c>
      <c r="U168" s="80" t="str">
        <f>IFERROR(SUMIFS(min_v,source_v,$B$1,first_subarea_v,'Analysis by Tests - Verbal'!$B168,rightwrong_v,'Analysis by Tests - Verbal'!$O$68)/O168,"-")</f>
        <v>-</v>
      </c>
      <c r="V168" s="81"/>
    </row>
    <row r="169" spans="1:22" hidden="1" outlineLevel="2" x14ac:dyDescent="0.2">
      <c r="A169" s="218"/>
      <c r="B169" s="71" t="s">
        <v>367</v>
      </c>
      <c r="C169" s="71"/>
      <c r="D169" s="72"/>
      <c r="F169" s="124">
        <f>COUNTIFS(source_v,'Analysis by Tests - Verbal'!$B$1,rightwrong_v,'Analysis by Tests - Verbal'!$F$68,first_subarea_v,'Analysis by Tests - Verbal'!B169)</f>
        <v>0</v>
      </c>
      <c r="H169" s="124">
        <f>COUNTIFS(source_v,selecaoexame,rightwrong_v,'Analysis by Tests - Verbal'!$F$68,first_subarea_v,'Analysis by Tests - Verbal'!$B169,level_v,H$68)</f>
        <v>0</v>
      </c>
      <c r="I169" s="124">
        <f>COUNTIFS(source_v,selecaoexame,rightwrong_v,'Analysis by Tests - Verbal'!$F$68,first_subarea_v,'Analysis by Tests - Verbal'!$B169,level_v,I$68)</f>
        <v>0</v>
      </c>
      <c r="J169" s="124">
        <f>COUNTIFS(source_v,selecaoexame,rightwrong_v,'Analysis by Tests - Verbal'!$F$68,first_subarea_v,'Analysis by Tests - Verbal'!$B169,level_v,J$68)</f>
        <v>0</v>
      </c>
      <c r="L169" s="80" t="str">
        <f>IFERROR(SUMIFS(min_v,source_v,$B$1,first_subarea_v,'Analysis by Tests - Verbal'!$B169,rightwrong_v,'Analysis by Tests - Verbal'!$F$68)/F169,"-")</f>
        <v>-</v>
      </c>
      <c r="M169" s="81"/>
      <c r="N169" s="133"/>
      <c r="O169" s="124">
        <f>COUNTIFS(source_v,'Analysis by Tests - Verbal'!$B$1,rightwrong_v,'Analysis by Tests - Verbal'!$O$68,first_subarea_v,'Analysis by Tests - Verbal'!B169)</f>
        <v>0</v>
      </c>
      <c r="Q169" s="124">
        <f>COUNTIFS(source_v,selecaoexame,rightwrong_v,'Analysis by Tests - Verbal'!$O$68,first_subarea_v,'Analysis by Tests - Verbal'!$B169,level_v,Q$68)</f>
        <v>0</v>
      </c>
      <c r="R169" s="124">
        <f>COUNTIFS(source_v,selecaoexame,rightwrong_v,'Analysis by Tests - Verbal'!$O$68,first_subarea_v,'Analysis by Tests - Verbal'!$B169,level_v,R$68)</f>
        <v>0</v>
      </c>
      <c r="S169" s="124">
        <f>COUNTIFS(source_v,selecaoexame,rightwrong_v,'Analysis by Tests - Verbal'!$O$68,first_subarea_v,'Analysis by Tests - Verbal'!$B169,level_v,S$68)</f>
        <v>0</v>
      </c>
      <c r="U169" s="80" t="str">
        <f>IFERROR(SUMIFS(min_v,source_v,$B$1,first_subarea_v,'Analysis by Tests - Verbal'!$B169,rightwrong_v,'Analysis by Tests - Verbal'!$O$68)/O169,"-")</f>
        <v>-</v>
      </c>
      <c r="V169" s="81"/>
    </row>
    <row r="170" spans="1:22" hidden="1" outlineLevel="2" x14ac:dyDescent="0.2">
      <c r="A170" s="218"/>
      <c r="B170" s="71" t="s">
        <v>368</v>
      </c>
      <c r="C170" s="71"/>
      <c r="D170" s="72"/>
      <c r="F170" s="124">
        <f>COUNTIFS(source_v,'Analysis by Tests - Verbal'!$B$1,rightwrong_v,'Analysis by Tests - Verbal'!$F$68,first_subarea_v,'Analysis by Tests - Verbal'!B170)</f>
        <v>0</v>
      </c>
      <c r="H170" s="124">
        <f>COUNTIFS(source_v,selecaoexame,rightwrong_v,'Analysis by Tests - Verbal'!$F$68,first_subarea_v,'Analysis by Tests - Verbal'!$B170,level_v,H$68)</f>
        <v>0</v>
      </c>
      <c r="I170" s="124">
        <f>COUNTIFS(source_v,selecaoexame,rightwrong_v,'Analysis by Tests - Verbal'!$F$68,first_subarea_v,'Analysis by Tests - Verbal'!$B170,level_v,I$68)</f>
        <v>0</v>
      </c>
      <c r="J170" s="124">
        <f>COUNTIFS(source_v,selecaoexame,rightwrong_v,'Analysis by Tests - Verbal'!$F$68,first_subarea_v,'Analysis by Tests - Verbal'!$B170,level_v,J$68)</f>
        <v>0</v>
      </c>
      <c r="L170" s="80" t="str">
        <f>IFERROR(SUMIFS(min_v,source_v,$B$1,first_subarea_v,'Analysis by Tests - Verbal'!$B170,rightwrong_v,'Analysis by Tests - Verbal'!$F$68)/F170,"-")</f>
        <v>-</v>
      </c>
      <c r="M170" s="81"/>
      <c r="N170" s="133"/>
      <c r="O170" s="124">
        <f>COUNTIFS(source_v,'Analysis by Tests - Verbal'!$B$1,rightwrong_v,'Analysis by Tests - Verbal'!$O$68,first_subarea_v,'Analysis by Tests - Verbal'!B170)</f>
        <v>0</v>
      </c>
      <c r="Q170" s="124">
        <f>COUNTIFS(source_v,selecaoexame,rightwrong_v,'Analysis by Tests - Verbal'!$O$68,first_subarea_v,'Analysis by Tests - Verbal'!$B170,level_v,Q$68)</f>
        <v>0</v>
      </c>
      <c r="R170" s="124">
        <f>COUNTIFS(source_v,selecaoexame,rightwrong_v,'Analysis by Tests - Verbal'!$O$68,first_subarea_v,'Analysis by Tests - Verbal'!$B170,level_v,R$68)</f>
        <v>0</v>
      </c>
      <c r="S170" s="124">
        <f>COUNTIFS(source_v,selecaoexame,rightwrong_v,'Analysis by Tests - Verbal'!$O$68,first_subarea_v,'Analysis by Tests - Verbal'!$B170,level_v,S$68)</f>
        <v>0</v>
      </c>
      <c r="U170" s="80" t="str">
        <f>IFERROR(SUMIFS(min_v,source_v,$B$1,first_subarea_v,'Analysis by Tests - Verbal'!$B170,rightwrong_v,'Analysis by Tests - Verbal'!$O$68)/O170,"-")</f>
        <v>-</v>
      </c>
      <c r="V170" s="81"/>
    </row>
    <row r="171" spans="1:22" hidden="1" outlineLevel="2" x14ac:dyDescent="0.2">
      <c r="A171" s="218"/>
      <c r="B171" s="71" t="s">
        <v>369</v>
      </c>
      <c r="C171" s="71"/>
      <c r="D171" s="72"/>
      <c r="F171" s="124">
        <f>COUNTIFS(source_v,'Analysis by Tests - Verbal'!$B$1,rightwrong_v,'Analysis by Tests - Verbal'!$F$68,first_subarea_v,'Analysis by Tests - Verbal'!B171)</f>
        <v>0</v>
      </c>
      <c r="H171" s="124">
        <f>COUNTIFS(source_v,selecaoexame,rightwrong_v,'Analysis by Tests - Verbal'!$F$68,first_subarea_v,'Analysis by Tests - Verbal'!$B171,level_v,H$68)</f>
        <v>0</v>
      </c>
      <c r="I171" s="124">
        <f>COUNTIFS(source_v,selecaoexame,rightwrong_v,'Analysis by Tests - Verbal'!$F$68,first_subarea_v,'Analysis by Tests - Verbal'!$B171,level_v,I$68)</f>
        <v>0</v>
      </c>
      <c r="J171" s="124">
        <f>COUNTIFS(source_v,selecaoexame,rightwrong_v,'Analysis by Tests - Verbal'!$F$68,first_subarea_v,'Analysis by Tests - Verbal'!$B171,level_v,J$68)</f>
        <v>0</v>
      </c>
      <c r="L171" s="80" t="str">
        <f>IFERROR(SUMIFS(min_v,source_v,$B$1,first_subarea_v,'Analysis by Tests - Verbal'!$B171,rightwrong_v,'Analysis by Tests - Verbal'!$F$68)/F171,"-")</f>
        <v>-</v>
      </c>
      <c r="M171" s="81"/>
      <c r="N171" s="133"/>
      <c r="O171" s="124">
        <f>COUNTIFS(source_v,'Analysis by Tests - Verbal'!$B$1,rightwrong_v,'Analysis by Tests - Verbal'!$O$68,first_subarea_v,'Analysis by Tests - Verbal'!B171)</f>
        <v>0</v>
      </c>
      <c r="Q171" s="124">
        <f>COUNTIFS(source_v,selecaoexame,rightwrong_v,'Analysis by Tests - Verbal'!$O$68,first_subarea_v,'Analysis by Tests - Verbal'!$B171,level_v,Q$68)</f>
        <v>0</v>
      </c>
      <c r="R171" s="124">
        <f>COUNTIFS(source_v,selecaoexame,rightwrong_v,'Analysis by Tests - Verbal'!$O$68,first_subarea_v,'Analysis by Tests - Verbal'!$B171,level_v,R$68)</f>
        <v>0</v>
      </c>
      <c r="S171" s="124">
        <f>COUNTIFS(source_v,selecaoexame,rightwrong_v,'Analysis by Tests - Verbal'!$O$68,first_subarea_v,'Analysis by Tests - Verbal'!$B171,level_v,S$68)</f>
        <v>0</v>
      </c>
      <c r="U171" s="80" t="str">
        <f>IFERROR(SUMIFS(min_v,source_v,$B$1,first_subarea_v,'Analysis by Tests - Verbal'!$B171,rightwrong_v,'Analysis by Tests - Verbal'!$O$68)/O171,"-")</f>
        <v>-</v>
      </c>
      <c r="V171" s="81"/>
    </row>
    <row r="172" spans="1:22" hidden="1" outlineLevel="2" x14ac:dyDescent="0.2">
      <c r="A172" s="218"/>
      <c r="B172" s="71" t="s">
        <v>370</v>
      </c>
      <c r="C172" s="71"/>
      <c r="D172" s="72"/>
      <c r="F172" s="124">
        <f>COUNTIFS(source_v,'Analysis by Tests - Verbal'!$B$1,rightwrong_v,'Analysis by Tests - Verbal'!$F$68,first_subarea_v,'Analysis by Tests - Verbal'!B172)</f>
        <v>2</v>
      </c>
      <c r="H172" s="124">
        <f>COUNTIFS(source_v,selecaoexame,rightwrong_v,'Analysis by Tests - Verbal'!$F$68,first_subarea_v,'Analysis by Tests - Verbal'!$B172,level_v,H$68)</f>
        <v>0</v>
      </c>
      <c r="I172" s="124">
        <f>COUNTIFS(source_v,selecaoexame,rightwrong_v,'Analysis by Tests - Verbal'!$F$68,first_subarea_v,'Analysis by Tests - Verbal'!$B172,level_v,I$68)</f>
        <v>2</v>
      </c>
      <c r="J172" s="124">
        <f>COUNTIFS(source_v,selecaoexame,rightwrong_v,'Analysis by Tests - Verbal'!$F$68,first_subarea_v,'Analysis by Tests - Verbal'!$B172,level_v,J$68)</f>
        <v>0</v>
      </c>
      <c r="L172" s="80">
        <f>IFERROR(SUMIFS(min_v,source_v,$B$1,first_subarea_v,'Analysis by Tests - Verbal'!$B172,rightwrong_v,'Analysis by Tests - Verbal'!$F$68)/F172,"-")</f>
        <v>1.1574074074074076E-3</v>
      </c>
      <c r="M172" s="81"/>
      <c r="N172" s="133"/>
      <c r="O172" s="124">
        <f>COUNTIFS(source_v,'Analysis by Tests - Verbal'!$B$1,rightwrong_v,'Analysis by Tests - Verbal'!$O$68,first_subarea_v,'Analysis by Tests - Verbal'!B172)</f>
        <v>0</v>
      </c>
      <c r="Q172" s="124">
        <f>COUNTIFS(source_v,selecaoexame,rightwrong_v,'Analysis by Tests - Verbal'!$O$68,first_subarea_v,'Analysis by Tests - Verbal'!$B172,level_v,Q$68)</f>
        <v>0</v>
      </c>
      <c r="R172" s="124">
        <f>COUNTIFS(source_v,selecaoexame,rightwrong_v,'Analysis by Tests - Verbal'!$O$68,first_subarea_v,'Analysis by Tests - Verbal'!$B172,level_v,R$68)</f>
        <v>0</v>
      </c>
      <c r="S172" s="124">
        <f>COUNTIFS(source_v,selecaoexame,rightwrong_v,'Analysis by Tests - Verbal'!$O$68,first_subarea_v,'Analysis by Tests - Verbal'!$B172,level_v,S$68)</f>
        <v>0</v>
      </c>
      <c r="U172" s="80" t="str">
        <f>IFERROR(SUMIFS(min_v,source_v,$B$1,first_subarea_v,'Analysis by Tests - Verbal'!$B172,rightwrong_v,'Analysis by Tests - Verbal'!$O$68)/O172,"-")</f>
        <v>-</v>
      </c>
      <c r="V172" s="81"/>
    </row>
    <row r="173" spans="1:22" hidden="1" outlineLevel="2" x14ac:dyDescent="0.2">
      <c r="A173" s="218"/>
      <c r="B173" s="71" t="s">
        <v>371</v>
      </c>
      <c r="C173" s="71"/>
      <c r="D173" s="72"/>
      <c r="F173" s="124">
        <f>COUNTIFS(source_v,'Analysis by Tests - Verbal'!$B$1,rightwrong_v,'Analysis by Tests - Verbal'!$F$68,first_subarea_v,'Analysis by Tests - Verbal'!B173)</f>
        <v>0</v>
      </c>
      <c r="H173" s="124">
        <f>COUNTIFS(source_v,selecaoexame,rightwrong_v,'Analysis by Tests - Verbal'!$F$68,first_subarea_v,'Analysis by Tests - Verbal'!$B173,level_v,H$68)</f>
        <v>0</v>
      </c>
      <c r="I173" s="124">
        <f>COUNTIFS(source_v,selecaoexame,rightwrong_v,'Analysis by Tests - Verbal'!$F$68,first_subarea_v,'Analysis by Tests - Verbal'!$B173,level_v,I$68)</f>
        <v>0</v>
      </c>
      <c r="J173" s="124">
        <f>COUNTIFS(source_v,selecaoexame,rightwrong_v,'Analysis by Tests - Verbal'!$F$68,first_subarea_v,'Analysis by Tests - Verbal'!$B173,level_v,J$68)</f>
        <v>0</v>
      </c>
      <c r="L173" s="80" t="str">
        <f>IFERROR(SUMIFS(min_v,source_v,$B$1,first_subarea_v,'Analysis by Tests - Verbal'!$B173,rightwrong_v,'Analysis by Tests - Verbal'!$F$68)/F173,"-")</f>
        <v>-</v>
      </c>
      <c r="M173" s="81"/>
      <c r="N173" s="133"/>
      <c r="O173" s="124">
        <f>COUNTIFS(source_v,'Analysis by Tests - Verbal'!$B$1,rightwrong_v,'Analysis by Tests - Verbal'!$O$68,first_subarea_v,'Analysis by Tests - Verbal'!B173)</f>
        <v>0</v>
      </c>
      <c r="Q173" s="124">
        <f>COUNTIFS(source_v,selecaoexame,rightwrong_v,'Analysis by Tests - Verbal'!$O$68,first_subarea_v,'Analysis by Tests - Verbal'!$B173,level_v,Q$68)</f>
        <v>0</v>
      </c>
      <c r="R173" s="124">
        <f>COUNTIFS(source_v,selecaoexame,rightwrong_v,'Analysis by Tests - Verbal'!$O$68,first_subarea_v,'Analysis by Tests - Verbal'!$B173,level_v,R$68)</f>
        <v>0</v>
      </c>
      <c r="S173" s="124">
        <f>COUNTIFS(source_v,selecaoexame,rightwrong_v,'Analysis by Tests - Verbal'!$O$68,first_subarea_v,'Analysis by Tests - Verbal'!$B173,level_v,S$68)</f>
        <v>0</v>
      </c>
      <c r="U173" s="80" t="str">
        <f>IFERROR(SUMIFS(min_v,source_v,$B$1,first_subarea_v,'Analysis by Tests - Verbal'!$B173,rightwrong_v,'Analysis by Tests - Verbal'!$O$68)/O173,"-")</f>
        <v>-</v>
      </c>
      <c r="V173" s="81"/>
    </row>
    <row r="174" spans="1:22" hidden="1" outlineLevel="2" x14ac:dyDescent="0.2">
      <c r="A174" s="218"/>
      <c r="B174" s="71" t="s">
        <v>372</v>
      </c>
      <c r="C174" s="71"/>
      <c r="D174" s="72"/>
      <c r="F174" s="124">
        <f>COUNTIFS(source_v,'Analysis by Tests - Verbal'!$B$1,rightwrong_v,'Analysis by Tests - Verbal'!$F$68,first_subarea_v,'Analysis by Tests - Verbal'!B174)</f>
        <v>0</v>
      </c>
      <c r="H174" s="124">
        <f>COUNTIFS(source_v,selecaoexame,rightwrong_v,'Analysis by Tests - Verbal'!$F$68,first_subarea_v,'Analysis by Tests - Verbal'!$B174,level_v,H$68)</f>
        <v>0</v>
      </c>
      <c r="I174" s="124">
        <f>COUNTIFS(source_v,selecaoexame,rightwrong_v,'Analysis by Tests - Verbal'!$F$68,first_subarea_v,'Analysis by Tests - Verbal'!$B174,level_v,I$68)</f>
        <v>0</v>
      </c>
      <c r="J174" s="124">
        <f>COUNTIFS(source_v,selecaoexame,rightwrong_v,'Analysis by Tests - Verbal'!$F$68,first_subarea_v,'Analysis by Tests - Verbal'!$B174,level_v,J$68)</f>
        <v>0</v>
      </c>
      <c r="L174" s="80" t="str">
        <f>IFERROR(SUMIFS(min_v,source_v,$B$1,first_subarea_v,'Analysis by Tests - Verbal'!$B174,rightwrong_v,'Analysis by Tests - Verbal'!$F$68)/F174,"-")</f>
        <v>-</v>
      </c>
      <c r="M174" s="81"/>
      <c r="N174" s="133"/>
      <c r="O174" s="124">
        <f>COUNTIFS(source_v,'Analysis by Tests - Verbal'!$B$1,rightwrong_v,'Analysis by Tests - Verbal'!$O$68,first_subarea_v,'Analysis by Tests - Verbal'!B174)</f>
        <v>0</v>
      </c>
      <c r="Q174" s="124">
        <f>COUNTIFS(source_v,selecaoexame,rightwrong_v,'Analysis by Tests - Verbal'!$O$68,first_subarea_v,'Analysis by Tests - Verbal'!$B174,level_v,Q$68)</f>
        <v>0</v>
      </c>
      <c r="R174" s="124">
        <f>COUNTIFS(source_v,selecaoexame,rightwrong_v,'Analysis by Tests - Verbal'!$O$68,first_subarea_v,'Analysis by Tests - Verbal'!$B174,level_v,R$68)</f>
        <v>0</v>
      </c>
      <c r="S174" s="124">
        <f>COUNTIFS(source_v,selecaoexame,rightwrong_v,'Analysis by Tests - Verbal'!$O$68,first_subarea_v,'Analysis by Tests - Verbal'!$B174,level_v,S$68)</f>
        <v>0</v>
      </c>
      <c r="U174" s="80" t="str">
        <f>IFERROR(SUMIFS(min_v,source_v,$B$1,first_subarea_v,'Analysis by Tests - Verbal'!$B174,rightwrong_v,'Analysis by Tests - Verbal'!$O$68)/O174,"-")</f>
        <v>-</v>
      </c>
      <c r="V174" s="81"/>
    </row>
    <row r="175" spans="1:22" hidden="1" outlineLevel="1" collapsed="1" x14ac:dyDescent="0.2">
      <c r="A175" s="218"/>
      <c r="B175" s="27"/>
      <c r="N175" s="133"/>
    </row>
    <row r="176" spans="1:22" hidden="1" outlineLevel="1" x14ac:dyDescent="0.2">
      <c r="A176" s="209"/>
      <c r="B176" s="111" t="s">
        <v>373</v>
      </c>
      <c r="C176" s="111"/>
      <c r="D176" s="112"/>
      <c r="F176" s="128">
        <f>COUNTIFS(source_v,selecaoexame,rightwrong_v,'Analysis by Tests - Verbal'!$F$68,first_Area_v,'Analysis by Tests - Verbal'!B176)</f>
        <v>0</v>
      </c>
      <c r="H176" s="129">
        <f>COUNTIFS(source_v,selecaoexame,rightwrong_v,'Analysis by Tests - Verbal'!$F$68,first_Area_v,'Analysis by Tests - Verbal'!$B176,level_v,H$68)</f>
        <v>0</v>
      </c>
      <c r="I176" s="129">
        <f>COUNTIFS(source_v,selecaoexame,rightwrong_v,'Analysis by Tests - Verbal'!$F$68,first_Area_v,'Analysis by Tests - Verbal'!$B176,level_v,I$68)</f>
        <v>0</v>
      </c>
      <c r="J176" s="129">
        <f>COUNTIFS(source_v,selecaoexame,rightwrong_v,'Analysis by Tests - Verbal'!$F$68,first_Area_v,'Analysis by Tests - Verbal'!$B176,level_v,J$68)</f>
        <v>0</v>
      </c>
      <c r="L176" s="114" t="str">
        <f>IFERROR(SUMIFS(min_v,source_v,selecaoexame,first_Area_v,'Analysis by Tests - Verbal'!$B176,rightwrong_v,'Analysis by Tests - Verbal'!$F$68)/F176,"-")</f>
        <v>-</v>
      </c>
      <c r="M176" s="115"/>
      <c r="N176" s="133"/>
      <c r="O176" s="132">
        <f>COUNTIFS(source_v,selecaoexame,rightwrong_v,'Analysis by Tests - Verbal'!$O$68,first_Area_v,'Analysis by Tests - Verbal'!B176)</f>
        <v>3</v>
      </c>
      <c r="Q176" s="129">
        <f>COUNTIFS(source_v,selecaoexame,rightwrong_v,'Analysis by Tests - Verbal'!$O$68,first_Area_v,'Analysis by Tests - Verbal'!$B176,level_v,Q$68)</f>
        <v>0</v>
      </c>
      <c r="R176" s="129">
        <f>COUNTIFS(source_v,selecaoexame,rightwrong_v,'Analysis by Tests - Verbal'!$O$68,first_Area_v,'Analysis by Tests - Verbal'!$B176,level_v,R$68)</f>
        <v>3</v>
      </c>
      <c r="S176" s="129">
        <f>COUNTIFS(source_v,selecaoexame,rightwrong_v,'Analysis by Tests - Verbal'!$O$68,first_Area_v,'Analysis by Tests - Verbal'!$B176,level_v,S$68)</f>
        <v>0</v>
      </c>
      <c r="U176" s="114">
        <f>IFERROR(SUMIFS(min_v,source_v,selecaoexame,first_Area_v,'Analysis by Tests - Verbal'!$B176,rightwrong_v,'Analysis by Tests - Verbal'!$O$68)/O176,"-")</f>
        <v>1.0378086419753087E-3</v>
      </c>
      <c r="V176" s="115"/>
    </row>
    <row r="177" spans="1:22" hidden="1" outlineLevel="2" x14ac:dyDescent="0.2">
      <c r="A177" s="218"/>
      <c r="B177" s="71" t="s">
        <v>374</v>
      </c>
      <c r="C177" s="71"/>
      <c r="D177" s="72"/>
      <c r="F177" s="124">
        <f>COUNTIFS(source_v,'Analysis by Tests - Verbal'!$B$1,rightwrong_v,'Analysis by Tests - Verbal'!$F$68,first_subarea_v,'Analysis by Tests - Verbal'!B177)</f>
        <v>0</v>
      </c>
      <c r="H177" s="124">
        <f>COUNTIFS(source_v,selecaoexame,rightwrong_v,'Analysis by Tests - Verbal'!$F$68,first_subarea_v,'Analysis by Tests - Verbal'!$B177,level_v,H$68)</f>
        <v>0</v>
      </c>
      <c r="I177" s="124">
        <f>COUNTIFS(source_v,selecaoexame,rightwrong_v,'Analysis by Tests - Verbal'!$F$68,first_subarea_v,'Analysis by Tests - Verbal'!$B177,level_v,I$68)</f>
        <v>0</v>
      </c>
      <c r="J177" s="124">
        <f>COUNTIFS(source_v,selecaoexame,rightwrong_v,'Analysis by Tests - Verbal'!$F$68,first_subarea_v,'Analysis by Tests - Verbal'!$B177,level_v,J$68)</f>
        <v>0</v>
      </c>
      <c r="L177" s="80" t="str">
        <f>IFERROR(SUMIFS(min_v,source_v,$B$1,first_subarea_v,'Analysis by Tests - Verbal'!$B177,rightwrong_v,'Analysis by Tests - Verbal'!$F$68)/F177,"-")</f>
        <v>-</v>
      </c>
      <c r="M177" s="81"/>
      <c r="N177" s="133"/>
      <c r="O177" s="124">
        <f>COUNTIFS(source_v,'Analysis by Tests - Verbal'!$B$1,rightwrong_v,'Analysis by Tests - Verbal'!$O$68,first_subarea_v,'Analysis by Tests - Verbal'!B177)</f>
        <v>3</v>
      </c>
      <c r="Q177" s="124">
        <f>COUNTIFS(source_v,selecaoexame,rightwrong_v,'Analysis by Tests - Verbal'!$O$68,first_subarea_v,'Analysis by Tests - Verbal'!$B177,level_v,Q$68)</f>
        <v>0</v>
      </c>
      <c r="R177" s="124">
        <f>COUNTIFS(source_v,selecaoexame,rightwrong_v,'Analysis by Tests - Verbal'!$O$68,first_subarea_v,'Analysis by Tests - Verbal'!$B177,level_v,R$68)</f>
        <v>3</v>
      </c>
      <c r="S177" s="124">
        <f>COUNTIFS(source_v,selecaoexame,rightwrong_v,'Analysis by Tests - Verbal'!$O$68,first_subarea_v,'Analysis by Tests - Verbal'!$B177,level_v,S$68)</f>
        <v>0</v>
      </c>
      <c r="U177" s="80">
        <f>IFERROR(SUMIFS(min_v,source_v,$B$1,first_subarea_v,'Analysis by Tests - Verbal'!$B177,rightwrong_v,'Analysis by Tests - Verbal'!$O$68)/O177,"-")</f>
        <v>1.0378086419753087E-3</v>
      </c>
      <c r="V177" s="81"/>
    </row>
    <row r="178" spans="1:22" hidden="1" outlineLevel="2" x14ac:dyDescent="0.2">
      <c r="A178" s="218"/>
      <c r="B178" s="71" t="s">
        <v>375</v>
      </c>
      <c r="C178" s="71"/>
      <c r="D178" s="72"/>
      <c r="F178" s="124">
        <f>COUNTIFS(source_v,'Analysis by Tests - Verbal'!$B$1,rightwrong_v,'Analysis by Tests - Verbal'!$F$68,first_subarea_v,'Analysis by Tests - Verbal'!B178)</f>
        <v>0</v>
      </c>
      <c r="H178" s="124">
        <f>COUNTIFS(source_v,selecaoexame,rightwrong_v,'Analysis by Tests - Verbal'!$F$68,first_subarea_v,'Analysis by Tests - Verbal'!$B178,level_v,H$68)</f>
        <v>0</v>
      </c>
      <c r="I178" s="124">
        <f>COUNTIFS(source_v,selecaoexame,rightwrong_v,'Analysis by Tests - Verbal'!$F$68,first_subarea_v,'Analysis by Tests - Verbal'!$B178,level_v,I$68)</f>
        <v>0</v>
      </c>
      <c r="J178" s="124">
        <f>COUNTIFS(source_v,selecaoexame,rightwrong_v,'Analysis by Tests - Verbal'!$F$68,first_subarea_v,'Analysis by Tests - Verbal'!$B178,level_v,J$68)</f>
        <v>0</v>
      </c>
      <c r="L178" s="80" t="str">
        <f>IFERROR(SUMIFS(min_v,source_v,$B$1,first_subarea_v,'Analysis by Tests - Verbal'!$B178,rightwrong_v,'Analysis by Tests - Verbal'!$F$68)/F178,"-")</f>
        <v>-</v>
      </c>
      <c r="M178" s="81"/>
      <c r="N178" s="133"/>
      <c r="O178" s="124">
        <f>COUNTIFS(source_v,'Analysis by Tests - Verbal'!$B$1,rightwrong_v,'Analysis by Tests - Verbal'!$O$68,first_subarea_v,'Analysis by Tests - Verbal'!B178)</f>
        <v>0</v>
      </c>
      <c r="Q178" s="124">
        <f>COUNTIFS(source_v,selecaoexame,rightwrong_v,'Analysis by Tests - Verbal'!$O$68,first_subarea_v,'Analysis by Tests - Verbal'!$B178,level_v,Q$68)</f>
        <v>0</v>
      </c>
      <c r="R178" s="124">
        <f>COUNTIFS(source_v,selecaoexame,rightwrong_v,'Analysis by Tests - Verbal'!$O$68,first_subarea_v,'Analysis by Tests - Verbal'!$B178,level_v,R$68)</f>
        <v>0</v>
      </c>
      <c r="S178" s="124">
        <f>COUNTIFS(source_v,selecaoexame,rightwrong_v,'Analysis by Tests - Verbal'!$O$68,first_subarea_v,'Analysis by Tests - Verbal'!$B178,level_v,S$68)</f>
        <v>0</v>
      </c>
      <c r="U178" s="80" t="str">
        <f>IFERROR(SUMIFS(min_v,source_v,$B$1,first_subarea_v,'Analysis by Tests - Verbal'!$B178,rightwrong_v,'Analysis by Tests - Verbal'!$O$68)/O178,"-")</f>
        <v>-</v>
      </c>
      <c r="V178" s="81"/>
    </row>
    <row r="179" spans="1:22" hidden="1" outlineLevel="2" x14ac:dyDescent="0.2">
      <c r="A179" s="218"/>
      <c r="B179" s="71" t="s">
        <v>376</v>
      </c>
      <c r="C179" s="71"/>
      <c r="D179" s="72"/>
      <c r="F179" s="124">
        <f>COUNTIFS(source_v,'Analysis by Tests - Verbal'!$B$1,rightwrong_v,'Analysis by Tests - Verbal'!$F$68,first_subarea_v,'Analysis by Tests - Verbal'!B179)</f>
        <v>0</v>
      </c>
      <c r="H179" s="124">
        <f>COUNTIFS(source_v,selecaoexame,rightwrong_v,'Analysis by Tests - Verbal'!$F$68,first_subarea_v,'Analysis by Tests - Verbal'!$B179,level_v,H$68)</f>
        <v>0</v>
      </c>
      <c r="I179" s="124">
        <f>COUNTIFS(source_v,selecaoexame,rightwrong_v,'Analysis by Tests - Verbal'!$F$68,first_subarea_v,'Analysis by Tests - Verbal'!$B179,level_v,I$68)</f>
        <v>0</v>
      </c>
      <c r="J179" s="124">
        <f>COUNTIFS(source_v,selecaoexame,rightwrong_v,'Analysis by Tests - Verbal'!$F$68,first_subarea_v,'Analysis by Tests - Verbal'!$B179,level_v,J$68)</f>
        <v>0</v>
      </c>
      <c r="L179" s="80" t="str">
        <f>IFERROR(SUMIFS(min_v,source_v,$B$1,first_subarea_v,'Analysis by Tests - Verbal'!$B179,rightwrong_v,'Analysis by Tests - Verbal'!$F$68)/F179,"-")</f>
        <v>-</v>
      </c>
      <c r="M179" s="81"/>
      <c r="N179" s="133"/>
      <c r="O179" s="124">
        <f>COUNTIFS(source_v,'Analysis by Tests - Verbal'!$B$1,rightwrong_v,'Analysis by Tests - Verbal'!$O$68,first_subarea_v,'Analysis by Tests - Verbal'!B179)</f>
        <v>0</v>
      </c>
      <c r="Q179" s="124">
        <f>COUNTIFS(source_v,selecaoexame,rightwrong_v,'Analysis by Tests - Verbal'!$O$68,first_subarea_v,'Analysis by Tests - Verbal'!$B179,level_v,Q$68)</f>
        <v>0</v>
      </c>
      <c r="R179" s="124">
        <f>COUNTIFS(source_v,selecaoexame,rightwrong_v,'Analysis by Tests - Verbal'!$O$68,first_subarea_v,'Analysis by Tests - Verbal'!$B179,level_v,R$68)</f>
        <v>0</v>
      </c>
      <c r="S179" s="124">
        <f>COUNTIFS(source_v,selecaoexame,rightwrong_v,'Analysis by Tests - Verbal'!$O$68,first_subarea_v,'Analysis by Tests - Verbal'!$B179,level_v,S$68)</f>
        <v>0</v>
      </c>
      <c r="U179" s="80" t="str">
        <f>IFERROR(SUMIFS(min_v,source_v,$B$1,first_subarea_v,'Analysis by Tests - Verbal'!$B179,rightwrong_v,'Analysis by Tests - Verbal'!$O$68)/O179,"-")</f>
        <v>-</v>
      </c>
      <c r="V179" s="81"/>
    </row>
    <row r="180" spans="1:22" hidden="1" outlineLevel="2" x14ac:dyDescent="0.2">
      <c r="A180" s="218"/>
      <c r="B180" s="71" t="s">
        <v>377</v>
      </c>
      <c r="C180" s="71"/>
      <c r="D180" s="72"/>
      <c r="F180" s="124">
        <f>COUNTIFS(source_v,'Analysis by Tests - Verbal'!$B$1,rightwrong_v,'Analysis by Tests - Verbal'!$F$68,first_subarea_v,'Analysis by Tests - Verbal'!B180)</f>
        <v>0</v>
      </c>
      <c r="H180" s="124">
        <f>COUNTIFS(source_v,selecaoexame,rightwrong_v,'Analysis by Tests - Verbal'!$F$68,first_subarea_v,'Analysis by Tests - Verbal'!$B180,level_v,H$68)</f>
        <v>0</v>
      </c>
      <c r="I180" s="124">
        <f>COUNTIFS(source_v,selecaoexame,rightwrong_v,'Analysis by Tests - Verbal'!$F$68,first_subarea_v,'Analysis by Tests - Verbal'!$B180,level_v,I$68)</f>
        <v>0</v>
      </c>
      <c r="J180" s="124">
        <f>COUNTIFS(source_v,selecaoexame,rightwrong_v,'Analysis by Tests - Verbal'!$F$68,first_subarea_v,'Analysis by Tests - Verbal'!$B180,level_v,J$68)</f>
        <v>0</v>
      </c>
      <c r="L180" s="80" t="str">
        <f>IFERROR(SUMIFS(min_v,source_v,$B$1,first_subarea_v,'Analysis by Tests - Verbal'!$B180,rightwrong_v,'Analysis by Tests - Verbal'!$F$68)/F180,"-")</f>
        <v>-</v>
      </c>
      <c r="M180" s="81"/>
      <c r="N180" s="133"/>
      <c r="O180" s="124">
        <f>COUNTIFS(source_v,'Analysis by Tests - Verbal'!$B$1,rightwrong_v,'Analysis by Tests - Verbal'!$O$68,first_subarea_v,'Analysis by Tests - Verbal'!B180)</f>
        <v>0</v>
      </c>
      <c r="Q180" s="124">
        <f>COUNTIFS(source_v,selecaoexame,rightwrong_v,'Analysis by Tests - Verbal'!$O$68,first_subarea_v,'Analysis by Tests - Verbal'!$B180,level_v,Q$68)</f>
        <v>0</v>
      </c>
      <c r="R180" s="124">
        <f>COUNTIFS(source_v,selecaoexame,rightwrong_v,'Analysis by Tests - Verbal'!$O$68,first_subarea_v,'Analysis by Tests - Verbal'!$B180,level_v,R$68)</f>
        <v>0</v>
      </c>
      <c r="S180" s="124">
        <f>COUNTIFS(source_v,selecaoexame,rightwrong_v,'Analysis by Tests - Verbal'!$O$68,first_subarea_v,'Analysis by Tests - Verbal'!$B180,level_v,S$68)</f>
        <v>0</v>
      </c>
      <c r="U180" s="80" t="str">
        <f>IFERROR(SUMIFS(min_v,source_v,$B$1,first_subarea_v,'Analysis by Tests - Verbal'!$B180,rightwrong_v,'Analysis by Tests - Verbal'!$O$68)/O180,"-")</f>
        <v>-</v>
      </c>
      <c r="V180" s="81"/>
    </row>
    <row r="181" spans="1:22" hidden="1" outlineLevel="2" x14ac:dyDescent="0.2">
      <c r="A181" s="218"/>
      <c r="B181" s="71" t="s">
        <v>378</v>
      </c>
      <c r="C181" s="71"/>
      <c r="D181" s="72"/>
      <c r="F181" s="124">
        <f>COUNTIFS(source_v,'Analysis by Tests - Verbal'!$B$1,rightwrong_v,'Analysis by Tests - Verbal'!$F$68,first_subarea_v,'Analysis by Tests - Verbal'!B181)</f>
        <v>0</v>
      </c>
      <c r="H181" s="124">
        <f>COUNTIFS(source_v,selecaoexame,rightwrong_v,'Analysis by Tests - Verbal'!$F$68,first_subarea_v,'Analysis by Tests - Verbal'!$B181,level_v,H$68)</f>
        <v>0</v>
      </c>
      <c r="I181" s="124">
        <f>COUNTIFS(source_v,selecaoexame,rightwrong_v,'Analysis by Tests - Verbal'!$F$68,first_subarea_v,'Analysis by Tests - Verbal'!$B181,level_v,I$68)</f>
        <v>0</v>
      </c>
      <c r="J181" s="124">
        <f>COUNTIFS(source_v,selecaoexame,rightwrong_v,'Analysis by Tests - Verbal'!$F$68,first_subarea_v,'Analysis by Tests - Verbal'!$B181,level_v,J$68)</f>
        <v>0</v>
      </c>
      <c r="L181" s="80" t="str">
        <f>IFERROR(SUMIFS(min_v,source_v,$B$1,first_subarea_v,'Analysis by Tests - Verbal'!$B181,rightwrong_v,'Analysis by Tests - Verbal'!$F$68)/F181,"-")</f>
        <v>-</v>
      </c>
      <c r="M181" s="81"/>
      <c r="N181" s="133"/>
      <c r="O181" s="124">
        <f>COUNTIFS(source_v,'Analysis by Tests - Verbal'!$B$1,rightwrong_v,'Analysis by Tests - Verbal'!$O$68,first_subarea_v,'Analysis by Tests - Verbal'!B181)</f>
        <v>0</v>
      </c>
      <c r="Q181" s="124">
        <f>COUNTIFS(source_v,selecaoexame,rightwrong_v,'Analysis by Tests - Verbal'!$O$68,first_subarea_v,'Analysis by Tests - Verbal'!$B181,level_v,Q$68)</f>
        <v>0</v>
      </c>
      <c r="R181" s="124">
        <f>COUNTIFS(source_v,selecaoexame,rightwrong_v,'Analysis by Tests - Verbal'!$O$68,first_subarea_v,'Analysis by Tests - Verbal'!$B181,level_v,R$68)</f>
        <v>0</v>
      </c>
      <c r="S181" s="124">
        <f>COUNTIFS(source_v,selecaoexame,rightwrong_v,'Analysis by Tests - Verbal'!$O$68,first_subarea_v,'Analysis by Tests - Verbal'!$B181,level_v,S$68)</f>
        <v>0</v>
      </c>
      <c r="U181" s="80" t="str">
        <f>IFERROR(SUMIFS(min_v,source_v,$B$1,first_subarea_v,'Analysis by Tests - Verbal'!$B181,rightwrong_v,'Analysis by Tests - Verbal'!$O$68)/O181,"-")</f>
        <v>-</v>
      </c>
      <c r="V181" s="81"/>
    </row>
    <row r="182" spans="1:22" hidden="1" outlineLevel="2" x14ac:dyDescent="0.2">
      <c r="A182" s="218"/>
      <c r="B182" s="71" t="s">
        <v>379</v>
      </c>
      <c r="C182" s="71"/>
      <c r="D182" s="72"/>
      <c r="F182" s="124">
        <f>COUNTIFS(source_v,'Analysis by Tests - Verbal'!$B$1,rightwrong_v,'Analysis by Tests - Verbal'!$F$68,first_subarea_v,'Analysis by Tests - Verbal'!B182)</f>
        <v>0</v>
      </c>
      <c r="H182" s="124">
        <f>COUNTIFS(source_v,selecaoexame,rightwrong_v,'Analysis by Tests - Verbal'!$F$68,first_subarea_v,'Analysis by Tests - Verbal'!$B182,level_v,H$68)</f>
        <v>0</v>
      </c>
      <c r="I182" s="124">
        <f>COUNTIFS(source_v,selecaoexame,rightwrong_v,'Analysis by Tests - Verbal'!$F$68,first_subarea_v,'Analysis by Tests - Verbal'!$B182,level_v,I$68)</f>
        <v>0</v>
      </c>
      <c r="J182" s="124">
        <f>COUNTIFS(source_v,selecaoexame,rightwrong_v,'Analysis by Tests - Verbal'!$F$68,first_subarea_v,'Analysis by Tests - Verbal'!$B182,level_v,J$68)</f>
        <v>0</v>
      </c>
      <c r="L182" s="80" t="str">
        <f>IFERROR(SUMIFS(min_v,source_v,$B$1,first_subarea_v,'Analysis by Tests - Verbal'!$B182,rightwrong_v,'Analysis by Tests - Verbal'!$F$68)/F182,"-")</f>
        <v>-</v>
      </c>
      <c r="M182" s="81"/>
      <c r="N182" s="133"/>
      <c r="O182" s="124">
        <f>COUNTIFS(source_v,'Analysis by Tests - Verbal'!$B$1,rightwrong_v,'Analysis by Tests - Verbal'!$O$68,first_subarea_v,'Analysis by Tests - Verbal'!B182)</f>
        <v>0</v>
      </c>
      <c r="Q182" s="124">
        <f>COUNTIFS(source_v,selecaoexame,rightwrong_v,'Analysis by Tests - Verbal'!$O$68,first_subarea_v,'Analysis by Tests - Verbal'!$B182,level_v,Q$68)</f>
        <v>0</v>
      </c>
      <c r="R182" s="124">
        <f>COUNTIFS(source_v,selecaoexame,rightwrong_v,'Analysis by Tests - Verbal'!$O$68,first_subarea_v,'Analysis by Tests - Verbal'!$B182,level_v,R$68)</f>
        <v>0</v>
      </c>
      <c r="S182" s="124">
        <f>COUNTIFS(source_v,selecaoexame,rightwrong_v,'Analysis by Tests - Verbal'!$O$68,first_subarea_v,'Analysis by Tests - Verbal'!$B182,level_v,S$68)</f>
        <v>0</v>
      </c>
      <c r="U182" s="80" t="str">
        <f>IFERROR(SUMIFS(min_v,source_v,$B$1,first_subarea_v,'Analysis by Tests - Verbal'!$B182,rightwrong_v,'Analysis by Tests - Verbal'!$O$68)/O182,"-")</f>
        <v>-</v>
      </c>
      <c r="V182" s="81"/>
    </row>
    <row r="183" spans="1:22" hidden="1" outlineLevel="1" collapsed="1" x14ac:dyDescent="0.2">
      <c r="A183" s="218"/>
      <c r="N183" s="133"/>
    </row>
    <row r="184" spans="1:22" hidden="1" outlineLevel="1" x14ac:dyDescent="0.2">
      <c r="A184" s="209"/>
      <c r="B184" s="111" t="s">
        <v>380</v>
      </c>
      <c r="C184" s="111"/>
      <c r="D184" s="112"/>
      <c r="F184" s="128">
        <f>COUNTIFS(source_v,selecaoexame,rightwrong_v,'Analysis by Tests - Verbal'!$F$68,first_Area_v,'Analysis by Tests - Verbal'!B184)</f>
        <v>1</v>
      </c>
      <c r="H184" s="129">
        <f>COUNTIFS(source_v,selecaoexame,rightwrong_v,'Analysis by Tests - Verbal'!$F$68,first_Area_v,'Analysis by Tests - Verbal'!$B184,level_v,H$68)</f>
        <v>0</v>
      </c>
      <c r="I184" s="129">
        <f>COUNTIFS(source_v,selecaoexame,rightwrong_v,'Analysis by Tests - Verbal'!$F$68,first_Area_v,'Analysis by Tests - Verbal'!$B184,level_v,I$68)</f>
        <v>1</v>
      </c>
      <c r="J184" s="129">
        <f>COUNTIFS(source_v,selecaoexame,rightwrong_v,'Analysis by Tests - Verbal'!$F$68,first_Area_v,'Analysis by Tests - Verbal'!$B184,level_v,J$68)</f>
        <v>0</v>
      </c>
      <c r="L184" s="114">
        <f>IFERROR(SUMIFS(min_v,source_v,selecaoexame,first_Area_v,'Analysis by Tests - Verbal'!$B184,rightwrong_v,'Analysis by Tests - Verbal'!$F$68)/F184,"-")</f>
        <v>5.0925925925925921E-4</v>
      </c>
      <c r="M184" s="115"/>
      <c r="N184" s="133"/>
      <c r="O184" s="132">
        <f>COUNTIFS(source_v,selecaoexame,rightwrong_v,'Analysis by Tests - Verbal'!$O$68,first_Area_v,'Analysis by Tests - Verbal'!B184)</f>
        <v>0</v>
      </c>
      <c r="Q184" s="129">
        <f>COUNTIFS(source_v,selecaoexame,rightwrong_v,'Analysis by Tests - Verbal'!$O$68,first_Area_v,'Analysis by Tests - Verbal'!$B184,level_v,Q$68)</f>
        <v>0</v>
      </c>
      <c r="R184" s="129">
        <f>COUNTIFS(source_v,selecaoexame,rightwrong_v,'Analysis by Tests - Verbal'!$O$68,first_Area_v,'Analysis by Tests - Verbal'!$B184,level_v,R$68)</f>
        <v>0</v>
      </c>
      <c r="S184" s="129">
        <f>COUNTIFS(source_v,selecaoexame,rightwrong_v,'Analysis by Tests - Verbal'!$O$68,first_Area_v,'Analysis by Tests - Verbal'!$B184,level_v,S$68)</f>
        <v>0</v>
      </c>
      <c r="U184" s="114" t="str">
        <f>IFERROR(SUMIFS(min_v,source_v,selecaoexame,first_Area_v,'Analysis by Tests - Verbal'!$B184,rightwrong_v,'Analysis by Tests - Verbal'!$O$68)/O184,"-")</f>
        <v>-</v>
      </c>
      <c r="V184" s="115"/>
    </row>
    <row r="185" spans="1:22" hidden="1" outlineLevel="2" x14ac:dyDescent="0.2">
      <c r="A185" s="218"/>
      <c r="B185" s="71" t="s">
        <v>348</v>
      </c>
      <c r="C185" s="71"/>
      <c r="D185" s="72"/>
      <c r="F185" s="124">
        <f>COUNTIFS(source_v,'Analysis by Tests - Verbal'!$B$1,rightwrong_v,'Analysis by Tests - Verbal'!$F$68,first_subarea_v,'Analysis by Tests - Verbal'!B185)</f>
        <v>0</v>
      </c>
      <c r="H185" s="124">
        <f>COUNTIFS(source_v,selecaoexame,rightwrong_v,'Analysis by Tests - Verbal'!$F$68,first_subarea_v,'Analysis by Tests - Verbal'!$B185,level_v,H$68)</f>
        <v>0</v>
      </c>
      <c r="I185" s="124">
        <f>COUNTIFS(source_v,selecaoexame,rightwrong_v,'Analysis by Tests - Verbal'!$F$68,first_subarea_v,'Analysis by Tests - Verbal'!$B185,level_v,I$68)</f>
        <v>0</v>
      </c>
      <c r="J185" s="124">
        <f>COUNTIFS(source_v,selecaoexame,rightwrong_v,'Analysis by Tests - Verbal'!$F$68,first_subarea_v,'Analysis by Tests - Verbal'!$B185,level_v,J$68)</f>
        <v>0</v>
      </c>
      <c r="L185" s="80" t="str">
        <f>IFERROR(SUMIFS(min_v,source_v,$B$1,first_subarea_v,'Analysis by Tests - Verbal'!$B185,rightwrong_v,'Analysis by Tests - Verbal'!$F$68)/F185,"-")</f>
        <v>-</v>
      </c>
      <c r="M185" s="81"/>
      <c r="N185" s="133"/>
      <c r="O185" s="124">
        <f>COUNTIFS(source_v,'Analysis by Tests - Verbal'!$B$1,rightwrong_v,'Analysis by Tests - Verbal'!$O$68,first_subarea_v,'Analysis by Tests - Verbal'!B185)</f>
        <v>0</v>
      </c>
      <c r="Q185" s="124">
        <f>COUNTIFS(source_v,selecaoexame,rightwrong_v,'Analysis by Tests - Verbal'!$O$68,first_subarea_v,'Analysis by Tests - Verbal'!$B185,level_v,Q$68)</f>
        <v>0</v>
      </c>
      <c r="R185" s="124">
        <f>COUNTIFS(source_v,selecaoexame,rightwrong_v,'Analysis by Tests - Verbal'!$O$68,first_subarea_v,'Analysis by Tests - Verbal'!$B185,level_v,R$68)</f>
        <v>0</v>
      </c>
      <c r="S185" s="124">
        <f>COUNTIFS(source_v,selecaoexame,rightwrong_v,'Analysis by Tests - Verbal'!$O$68,first_subarea_v,'Analysis by Tests - Verbal'!$B185,level_v,S$68)</f>
        <v>0</v>
      </c>
      <c r="U185" s="80" t="str">
        <f>IFERROR(SUMIFS(min_v,source_v,$B$1,first_subarea_v,'Analysis by Tests - Verbal'!$B185,rightwrong_v,'Analysis by Tests - Verbal'!$O$68)/O185,"-")</f>
        <v>-</v>
      </c>
      <c r="V185" s="81"/>
    </row>
    <row r="186" spans="1:22" hidden="1" outlineLevel="2" x14ac:dyDescent="0.2">
      <c r="A186" s="218"/>
      <c r="B186" s="71" t="s">
        <v>349</v>
      </c>
      <c r="C186" s="71"/>
      <c r="D186" s="72"/>
      <c r="F186" s="124">
        <f>COUNTIFS(source_v,'Analysis by Tests - Verbal'!$B$1,rightwrong_v,'Analysis by Tests - Verbal'!$F$68,first_subarea_v,'Analysis by Tests - Verbal'!B186)</f>
        <v>0</v>
      </c>
      <c r="H186" s="124">
        <f>COUNTIFS(source_v,selecaoexame,rightwrong_v,'Analysis by Tests - Verbal'!$F$68,first_subarea_v,'Analysis by Tests - Verbal'!$B186,level_v,H$68)</f>
        <v>0</v>
      </c>
      <c r="I186" s="124">
        <f>COUNTIFS(source_v,selecaoexame,rightwrong_v,'Analysis by Tests - Verbal'!$F$68,first_subarea_v,'Analysis by Tests - Verbal'!$B186,level_v,I$68)</f>
        <v>0</v>
      </c>
      <c r="J186" s="124">
        <f>COUNTIFS(source_v,selecaoexame,rightwrong_v,'Analysis by Tests - Verbal'!$F$68,first_subarea_v,'Analysis by Tests - Verbal'!$B186,level_v,J$68)</f>
        <v>0</v>
      </c>
      <c r="L186" s="80" t="str">
        <f>IFERROR(SUMIFS(min_v,source_v,$B$1,first_subarea_v,'Analysis by Tests - Verbal'!$B186,rightwrong_v,'Analysis by Tests - Verbal'!$F$68)/F186,"-")</f>
        <v>-</v>
      </c>
      <c r="M186" s="81"/>
      <c r="N186" s="133"/>
      <c r="O186" s="124">
        <f>COUNTIFS(source_v,'Analysis by Tests - Verbal'!$B$1,rightwrong_v,'Analysis by Tests - Verbal'!$O$68,first_subarea_v,'Analysis by Tests - Verbal'!B186)</f>
        <v>0</v>
      </c>
      <c r="Q186" s="124">
        <f>COUNTIFS(source_v,selecaoexame,rightwrong_v,'Analysis by Tests - Verbal'!$O$68,first_subarea_v,'Analysis by Tests - Verbal'!$B186,level_v,Q$68)</f>
        <v>0</v>
      </c>
      <c r="R186" s="124">
        <f>COUNTIFS(source_v,selecaoexame,rightwrong_v,'Analysis by Tests - Verbal'!$O$68,first_subarea_v,'Analysis by Tests - Verbal'!$B186,level_v,R$68)</f>
        <v>0</v>
      </c>
      <c r="S186" s="124">
        <f>COUNTIFS(source_v,selecaoexame,rightwrong_v,'Analysis by Tests - Verbal'!$O$68,first_subarea_v,'Analysis by Tests - Verbal'!$B186,level_v,S$68)</f>
        <v>0</v>
      </c>
      <c r="U186" s="80" t="str">
        <f>IFERROR(SUMIFS(min_v,source_v,$B$1,first_subarea_v,'Analysis by Tests - Verbal'!$B186,rightwrong_v,'Analysis by Tests - Verbal'!$O$68)/O186,"-")</f>
        <v>-</v>
      </c>
      <c r="V186" s="81"/>
    </row>
    <row r="187" spans="1:22" hidden="1" outlineLevel="2" x14ac:dyDescent="0.2">
      <c r="A187" s="218"/>
      <c r="B187" s="71" t="s">
        <v>381</v>
      </c>
      <c r="C187" s="71"/>
      <c r="D187" s="72"/>
      <c r="F187" s="124">
        <f>COUNTIFS(source_v,'Analysis by Tests - Verbal'!$B$1,rightwrong_v,'Analysis by Tests - Verbal'!$F$68,first_subarea_v,'Analysis by Tests - Verbal'!B187)</f>
        <v>1</v>
      </c>
      <c r="H187" s="124">
        <f>COUNTIFS(source_v,selecaoexame,rightwrong_v,'Analysis by Tests - Verbal'!$F$68,first_subarea_v,'Analysis by Tests - Verbal'!$B187,level_v,H$68)</f>
        <v>0</v>
      </c>
      <c r="I187" s="124">
        <f>COUNTIFS(source_v,selecaoexame,rightwrong_v,'Analysis by Tests - Verbal'!$F$68,first_subarea_v,'Analysis by Tests - Verbal'!$B187,level_v,I$68)</f>
        <v>1</v>
      </c>
      <c r="J187" s="124">
        <f>COUNTIFS(source_v,selecaoexame,rightwrong_v,'Analysis by Tests - Verbal'!$F$68,first_subarea_v,'Analysis by Tests - Verbal'!$B187,level_v,J$68)</f>
        <v>0</v>
      </c>
      <c r="L187" s="80">
        <f>IFERROR(SUMIFS(min_v,source_v,$B$1,first_subarea_v,'Analysis by Tests - Verbal'!$B187,rightwrong_v,'Analysis by Tests - Verbal'!$F$68)/F187,"-")</f>
        <v>5.0925925925925921E-4</v>
      </c>
      <c r="M187" s="81"/>
      <c r="N187" s="133"/>
      <c r="O187" s="124">
        <f>COUNTIFS(source_v,'Analysis by Tests - Verbal'!$B$1,rightwrong_v,'Analysis by Tests - Verbal'!$O$68,first_subarea_v,'Analysis by Tests - Verbal'!B187)</f>
        <v>0</v>
      </c>
      <c r="Q187" s="124">
        <f>COUNTIFS(source_v,selecaoexame,rightwrong_v,'Analysis by Tests - Verbal'!$O$68,first_subarea_v,'Analysis by Tests - Verbal'!$B187,level_v,Q$68)</f>
        <v>0</v>
      </c>
      <c r="R187" s="124">
        <f>COUNTIFS(source_v,selecaoexame,rightwrong_v,'Analysis by Tests - Verbal'!$O$68,first_subarea_v,'Analysis by Tests - Verbal'!$B187,level_v,R$68)</f>
        <v>0</v>
      </c>
      <c r="S187" s="124">
        <f>COUNTIFS(source_v,selecaoexame,rightwrong_v,'Analysis by Tests - Verbal'!$O$68,first_subarea_v,'Analysis by Tests - Verbal'!$B187,level_v,S$68)</f>
        <v>0</v>
      </c>
      <c r="U187" s="80" t="str">
        <f>IFERROR(SUMIFS(min_v,source_v,$B$1,first_subarea_v,'Analysis by Tests - Verbal'!$B187,rightwrong_v,'Analysis by Tests - Verbal'!$O$68)/O187,"-")</f>
        <v>-</v>
      </c>
      <c r="V187" s="81"/>
    </row>
    <row r="188" spans="1:22" hidden="1" outlineLevel="2" x14ac:dyDescent="0.2">
      <c r="A188" s="218"/>
      <c r="B188" s="71" t="s">
        <v>382</v>
      </c>
      <c r="C188" s="71"/>
      <c r="D188" s="72"/>
      <c r="F188" s="124">
        <f>COUNTIFS(source_v,'Analysis by Tests - Verbal'!$B$1,rightwrong_v,'Analysis by Tests - Verbal'!$F$68,first_subarea_v,'Analysis by Tests - Verbal'!B188)</f>
        <v>0</v>
      </c>
      <c r="H188" s="124">
        <f>COUNTIFS(source_v,selecaoexame,rightwrong_v,'Analysis by Tests - Verbal'!$F$68,first_subarea_v,'Analysis by Tests - Verbal'!$B188,level_v,H$68)</f>
        <v>0</v>
      </c>
      <c r="I188" s="124">
        <f>COUNTIFS(source_v,selecaoexame,rightwrong_v,'Analysis by Tests - Verbal'!$F$68,first_subarea_v,'Analysis by Tests - Verbal'!$B188,level_v,I$68)</f>
        <v>0</v>
      </c>
      <c r="J188" s="124">
        <f>COUNTIFS(source_v,selecaoexame,rightwrong_v,'Analysis by Tests - Verbal'!$F$68,first_subarea_v,'Analysis by Tests - Verbal'!$B188,level_v,J$68)</f>
        <v>0</v>
      </c>
      <c r="L188" s="80" t="str">
        <f>IFERROR(SUMIFS(min_v,source_v,$B$1,first_subarea_v,'Analysis by Tests - Verbal'!$B188,rightwrong_v,'Analysis by Tests - Verbal'!$F$68)/F188,"-")</f>
        <v>-</v>
      </c>
      <c r="M188" s="81"/>
      <c r="N188" s="133"/>
      <c r="O188" s="124">
        <f>COUNTIFS(source_v,'Analysis by Tests - Verbal'!$B$1,rightwrong_v,'Analysis by Tests - Verbal'!$O$68,first_subarea_v,'Analysis by Tests - Verbal'!B188)</f>
        <v>0</v>
      </c>
      <c r="Q188" s="124">
        <f>COUNTIFS(source_v,selecaoexame,rightwrong_v,'Analysis by Tests - Verbal'!$O$68,first_subarea_v,'Analysis by Tests - Verbal'!$B188,level_v,Q$68)</f>
        <v>0</v>
      </c>
      <c r="R188" s="124">
        <f>COUNTIFS(source_v,selecaoexame,rightwrong_v,'Analysis by Tests - Verbal'!$O$68,first_subarea_v,'Analysis by Tests - Verbal'!$B188,level_v,R$68)</f>
        <v>0</v>
      </c>
      <c r="S188" s="124">
        <f>COUNTIFS(source_v,selecaoexame,rightwrong_v,'Analysis by Tests - Verbal'!$O$68,first_subarea_v,'Analysis by Tests - Verbal'!$B188,level_v,S$68)</f>
        <v>0</v>
      </c>
      <c r="U188" s="80" t="str">
        <f>IFERROR(SUMIFS(min_v,source_v,$B$1,first_subarea_v,'Analysis by Tests - Verbal'!$B188,rightwrong_v,'Analysis by Tests - Verbal'!$O$68)/O188,"-")</f>
        <v>-</v>
      </c>
      <c r="V188" s="81"/>
    </row>
    <row r="189" spans="1:22" hidden="1" outlineLevel="2" x14ac:dyDescent="0.2">
      <c r="A189" s="218"/>
      <c r="B189" s="71" t="s">
        <v>383</v>
      </c>
      <c r="C189" s="71"/>
      <c r="D189" s="72"/>
      <c r="F189" s="124">
        <f>COUNTIFS(source_v,'Analysis by Tests - Verbal'!$B$1,rightwrong_v,'Analysis by Tests - Verbal'!$F$68,first_subarea_v,'Analysis by Tests - Verbal'!B189)</f>
        <v>0</v>
      </c>
      <c r="H189" s="124">
        <f>COUNTIFS(source_v,selecaoexame,rightwrong_v,'Analysis by Tests - Verbal'!$F$68,first_subarea_v,'Analysis by Tests - Verbal'!$B189,level_v,H$68)</f>
        <v>0</v>
      </c>
      <c r="I189" s="124">
        <f>COUNTIFS(source_v,selecaoexame,rightwrong_v,'Analysis by Tests - Verbal'!$F$68,first_subarea_v,'Analysis by Tests - Verbal'!$B189,level_v,I$68)</f>
        <v>0</v>
      </c>
      <c r="J189" s="124">
        <f>COUNTIFS(source_v,selecaoexame,rightwrong_v,'Analysis by Tests - Verbal'!$F$68,first_subarea_v,'Analysis by Tests - Verbal'!$B189,level_v,J$68)</f>
        <v>0</v>
      </c>
      <c r="L189" s="80" t="str">
        <f>IFERROR(SUMIFS(min_v,source_v,$B$1,first_subarea_v,'Analysis by Tests - Verbal'!$B189,rightwrong_v,'Analysis by Tests - Verbal'!$F$68)/F189,"-")</f>
        <v>-</v>
      </c>
      <c r="M189" s="81"/>
      <c r="N189" s="133"/>
      <c r="O189" s="124">
        <f>COUNTIFS(source_v,'Analysis by Tests - Verbal'!$B$1,rightwrong_v,'Analysis by Tests - Verbal'!$O$68,first_subarea_v,'Analysis by Tests - Verbal'!B189)</f>
        <v>0</v>
      </c>
      <c r="Q189" s="124">
        <f>COUNTIFS(source_v,selecaoexame,rightwrong_v,'Analysis by Tests - Verbal'!$O$68,first_subarea_v,'Analysis by Tests - Verbal'!$B189,level_v,Q$68)</f>
        <v>0</v>
      </c>
      <c r="R189" s="124">
        <f>COUNTIFS(source_v,selecaoexame,rightwrong_v,'Analysis by Tests - Verbal'!$O$68,first_subarea_v,'Analysis by Tests - Verbal'!$B189,level_v,R$68)</f>
        <v>0</v>
      </c>
      <c r="S189" s="124">
        <f>COUNTIFS(source_v,selecaoexame,rightwrong_v,'Analysis by Tests - Verbal'!$O$68,first_subarea_v,'Analysis by Tests - Verbal'!$B189,level_v,S$68)</f>
        <v>0</v>
      </c>
      <c r="U189" s="80" t="str">
        <f>IFERROR(SUMIFS(min_v,source_v,$B$1,first_subarea_v,'Analysis by Tests - Verbal'!$B189,rightwrong_v,'Analysis by Tests - Verbal'!$O$68)/O189,"-")</f>
        <v>-</v>
      </c>
      <c r="V189" s="81"/>
    </row>
    <row r="190" spans="1:22" hidden="1" outlineLevel="2" x14ac:dyDescent="0.2">
      <c r="A190" s="218"/>
      <c r="B190" s="71" t="s">
        <v>384</v>
      </c>
      <c r="C190" s="71"/>
      <c r="D190" s="72"/>
      <c r="F190" s="124">
        <f>COUNTIFS(source_v,'Analysis by Tests - Verbal'!$B$1,rightwrong_v,'Analysis by Tests - Verbal'!$F$68,first_subarea_v,'Analysis by Tests - Verbal'!B190)</f>
        <v>0</v>
      </c>
      <c r="H190" s="124">
        <f>COUNTIFS(source_v,selecaoexame,rightwrong_v,'Analysis by Tests - Verbal'!$F$68,first_subarea_v,'Analysis by Tests - Verbal'!$B190,level_v,H$68)</f>
        <v>0</v>
      </c>
      <c r="I190" s="124">
        <f>COUNTIFS(source_v,selecaoexame,rightwrong_v,'Analysis by Tests - Verbal'!$F$68,first_subarea_v,'Analysis by Tests - Verbal'!$B190,level_v,I$68)</f>
        <v>0</v>
      </c>
      <c r="J190" s="124">
        <f>COUNTIFS(source_v,selecaoexame,rightwrong_v,'Analysis by Tests - Verbal'!$F$68,first_subarea_v,'Analysis by Tests - Verbal'!$B190,level_v,J$68)</f>
        <v>0</v>
      </c>
      <c r="L190" s="80" t="str">
        <f>IFERROR(SUMIFS(min_v,source_v,$B$1,first_subarea_v,'Analysis by Tests - Verbal'!$B190,rightwrong_v,'Analysis by Tests - Verbal'!$F$68)/F190,"-")</f>
        <v>-</v>
      </c>
      <c r="M190" s="81"/>
      <c r="N190" s="133"/>
      <c r="O190" s="124">
        <f>COUNTIFS(source_v,'Analysis by Tests - Verbal'!$B$1,rightwrong_v,'Analysis by Tests - Verbal'!$O$68,first_subarea_v,'Analysis by Tests - Verbal'!B190)</f>
        <v>0</v>
      </c>
      <c r="Q190" s="124">
        <f>COUNTIFS(source_v,selecaoexame,rightwrong_v,'Analysis by Tests - Verbal'!$O$68,first_subarea_v,'Analysis by Tests - Verbal'!$B190,level_v,Q$68)</f>
        <v>0</v>
      </c>
      <c r="R190" s="124">
        <f>COUNTIFS(source_v,selecaoexame,rightwrong_v,'Analysis by Tests - Verbal'!$O$68,first_subarea_v,'Analysis by Tests - Verbal'!$B190,level_v,R$68)</f>
        <v>0</v>
      </c>
      <c r="S190" s="124">
        <f>COUNTIFS(source_v,selecaoexame,rightwrong_v,'Analysis by Tests - Verbal'!$O$68,first_subarea_v,'Analysis by Tests - Verbal'!$B190,level_v,S$68)</f>
        <v>0</v>
      </c>
      <c r="U190" s="80" t="str">
        <f>IFERROR(SUMIFS(min_v,source_v,$B$1,first_subarea_v,'Analysis by Tests - Verbal'!$B190,rightwrong_v,'Analysis by Tests - Verbal'!$O$68)/O190,"-")</f>
        <v>-</v>
      </c>
      <c r="V190" s="81"/>
    </row>
    <row r="191" spans="1:22" hidden="1" outlineLevel="2" x14ac:dyDescent="0.2">
      <c r="A191" s="218"/>
      <c r="B191" s="71" t="s">
        <v>385</v>
      </c>
      <c r="C191" s="71"/>
      <c r="D191" s="72"/>
      <c r="F191" s="124">
        <f>COUNTIFS(source_v,'Analysis by Tests - Verbal'!$B$1,rightwrong_v,'Analysis by Tests - Verbal'!$F$68,first_subarea_v,'Analysis by Tests - Verbal'!B191)</f>
        <v>0</v>
      </c>
      <c r="H191" s="124">
        <f>COUNTIFS(source_v,selecaoexame,rightwrong_v,'Analysis by Tests - Verbal'!$F$68,first_subarea_v,'Analysis by Tests - Verbal'!$B191,level_v,H$68)</f>
        <v>0</v>
      </c>
      <c r="I191" s="124">
        <f>COUNTIFS(source_v,selecaoexame,rightwrong_v,'Analysis by Tests - Verbal'!$F$68,first_subarea_v,'Analysis by Tests - Verbal'!$B191,level_v,I$68)</f>
        <v>0</v>
      </c>
      <c r="J191" s="124">
        <f>COUNTIFS(source_v,selecaoexame,rightwrong_v,'Analysis by Tests - Verbal'!$F$68,first_subarea_v,'Analysis by Tests - Verbal'!$B191,level_v,J$68)</f>
        <v>0</v>
      </c>
      <c r="L191" s="80" t="str">
        <f>IFERROR(SUMIFS(min_v,source_v,$B$1,first_subarea_v,'Analysis by Tests - Verbal'!$B191,rightwrong_v,'Analysis by Tests - Verbal'!$F$68)/F191,"-")</f>
        <v>-</v>
      </c>
      <c r="M191" s="81"/>
      <c r="N191" s="133"/>
      <c r="O191" s="124">
        <f>COUNTIFS(source_v,'Analysis by Tests - Verbal'!$B$1,rightwrong_v,'Analysis by Tests - Verbal'!$O$68,first_subarea_v,'Analysis by Tests - Verbal'!B191)</f>
        <v>0</v>
      </c>
      <c r="Q191" s="124">
        <f>COUNTIFS(source_v,selecaoexame,rightwrong_v,'Analysis by Tests - Verbal'!$O$68,first_subarea_v,'Analysis by Tests - Verbal'!$B191,level_v,Q$68)</f>
        <v>0</v>
      </c>
      <c r="R191" s="124">
        <f>COUNTIFS(source_v,selecaoexame,rightwrong_v,'Analysis by Tests - Verbal'!$O$68,first_subarea_v,'Analysis by Tests - Verbal'!$B191,level_v,R$68)</f>
        <v>0</v>
      </c>
      <c r="S191" s="124">
        <f>COUNTIFS(source_v,selecaoexame,rightwrong_v,'Analysis by Tests - Verbal'!$O$68,first_subarea_v,'Analysis by Tests - Verbal'!$B191,level_v,S$68)</f>
        <v>0</v>
      </c>
      <c r="U191" s="80" t="str">
        <f>IFERROR(SUMIFS(min_v,source_v,$B$1,first_subarea_v,'Analysis by Tests - Verbal'!$B191,rightwrong_v,'Analysis by Tests - Verbal'!$O$68)/O191,"-")</f>
        <v>-</v>
      </c>
      <c r="V191" s="81"/>
    </row>
    <row r="192" spans="1:22" hidden="1" outlineLevel="2" x14ac:dyDescent="0.2">
      <c r="A192" s="218"/>
      <c r="B192" s="71" t="s">
        <v>386</v>
      </c>
      <c r="C192" s="71"/>
      <c r="D192" s="72"/>
      <c r="F192" s="124">
        <f>COUNTIFS(source_v,'Analysis by Tests - Verbal'!$B$1,rightwrong_v,'Analysis by Tests - Verbal'!$F$68,first_subarea_v,'Analysis by Tests - Verbal'!B192)</f>
        <v>0</v>
      </c>
      <c r="H192" s="124">
        <f>COUNTIFS(source_v,selecaoexame,rightwrong_v,'Analysis by Tests - Verbal'!$F$68,first_subarea_v,'Analysis by Tests - Verbal'!$B192,level_v,H$68)</f>
        <v>0</v>
      </c>
      <c r="I192" s="124">
        <f>COUNTIFS(source_v,selecaoexame,rightwrong_v,'Analysis by Tests - Verbal'!$F$68,first_subarea_v,'Analysis by Tests - Verbal'!$B192,level_v,I$68)</f>
        <v>0</v>
      </c>
      <c r="J192" s="124">
        <f>COUNTIFS(source_v,selecaoexame,rightwrong_v,'Analysis by Tests - Verbal'!$F$68,first_subarea_v,'Analysis by Tests - Verbal'!$B192,level_v,J$68)</f>
        <v>0</v>
      </c>
      <c r="L192" s="80" t="str">
        <f>IFERROR(SUMIFS(min_v,source_v,$B$1,first_subarea_v,'Analysis by Tests - Verbal'!$B192,rightwrong_v,'Analysis by Tests - Verbal'!$F$68)/F192,"-")</f>
        <v>-</v>
      </c>
      <c r="M192" s="81"/>
      <c r="N192" s="133"/>
      <c r="O192" s="124">
        <f>COUNTIFS(source_v,'Analysis by Tests - Verbal'!$B$1,rightwrong_v,'Analysis by Tests - Verbal'!$O$68,first_subarea_v,'Analysis by Tests - Verbal'!B192)</f>
        <v>0</v>
      </c>
      <c r="Q192" s="124">
        <f>COUNTIFS(source_v,selecaoexame,rightwrong_v,'Analysis by Tests - Verbal'!$O$68,first_subarea_v,'Analysis by Tests - Verbal'!$B192,level_v,Q$68)</f>
        <v>0</v>
      </c>
      <c r="R192" s="124">
        <f>COUNTIFS(source_v,selecaoexame,rightwrong_v,'Analysis by Tests - Verbal'!$O$68,first_subarea_v,'Analysis by Tests - Verbal'!$B192,level_v,R$68)</f>
        <v>0</v>
      </c>
      <c r="S192" s="124">
        <f>COUNTIFS(source_v,selecaoexame,rightwrong_v,'Analysis by Tests - Verbal'!$O$68,first_subarea_v,'Analysis by Tests - Verbal'!$B192,level_v,S$68)</f>
        <v>0</v>
      </c>
      <c r="U192" s="80" t="str">
        <f>IFERROR(SUMIFS(min_v,source_v,$B$1,first_subarea_v,'Analysis by Tests - Verbal'!$B192,rightwrong_v,'Analysis by Tests - Verbal'!$O$68)/O192,"-")</f>
        <v>-</v>
      </c>
      <c r="V192" s="81"/>
    </row>
    <row r="193" spans="1:22" hidden="1" outlineLevel="2" x14ac:dyDescent="0.2">
      <c r="A193" s="218"/>
      <c r="B193" s="71" t="s">
        <v>387</v>
      </c>
      <c r="C193" s="71"/>
      <c r="D193" s="72"/>
      <c r="F193" s="124">
        <f>COUNTIFS(source_v,'Analysis by Tests - Verbal'!$B$1,rightwrong_v,'Analysis by Tests - Verbal'!$F$68,first_subarea_v,'Analysis by Tests - Verbal'!B193)</f>
        <v>0</v>
      </c>
      <c r="H193" s="124">
        <f>COUNTIFS(source_v,selecaoexame,rightwrong_v,'Analysis by Tests - Verbal'!$F$68,first_subarea_v,'Analysis by Tests - Verbal'!$B193,level_v,H$68)</f>
        <v>0</v>
      </c>
      <c r="I193" s="124">
        <f>COUNTIFS(source_v,selecaoexame,rightwrong_v,'Analysis by Tests - Verbal'!$F$68,first_subarea_v,'Analysis by Tests - Verbal'!$B193,level_v,I$68)</f>
        <v>0</v>
      </c>
      <c r="J193" s="124">
        <f>COUNTIFS(source_v,selecaoexame,rightwrong_v,'Analysis by Tests - Verbal'!$F$68,first_subarea_v,'Analysis by Tests - Verbal'!$B193,level_v,J$68)</f>
        <v>0</v>
      </c>
      <c r="L193" s="80" t="str">
        <f>IFERROR(SUMIFS(min_v,source_v,$B$1,first_subarea_v,'Analysis by Tests - Verbal'!$B193,rightwrong_v,'Analysis by Tests - Verbal'!$F$68)/F193,"-")</f>
        <v>-</v>
      </c>
      <c r="M193" s="81"/>
      <c r="N193" s="133"/>
      <c r="O193" s="124">
        <f>COUNTIFS(source_v,'Analysis by Tests - Verbal'!$B$1,rightwrong_v,'Analysis by Tests - Verbal'!$O$68,first_subarea_v,'Analysis by Tests - Verbal'!B193)</f>
        <v>0</v>
      </c>
      <c r="Q193" s="124">
        <f>COUNTIFS(source_v,selecaoexame,rightwrong_v,'Analysis by Tests - Verbal'!$O$68,first_subarea_v,'Analysis by Tests - Verbal'!$B193,level_v,Q$68)</f>
        <v>0</v>
      </c>
      <c r="R193" s="124">
        <f>COUNTIFS(source_v,selecaoexame,rightwrong_v,'Analysis by Tests - Verbal'!$O$68,first_subarea_v,'Analysis by Tests - Verbal'!$B193,level_v,R$68)</f>
        <v>0</v>
      </c>
      <c r="S193" s="124">
        <f>COUNTIFS(source_v,selecaoexame,rightwrong_v,'Analysis by Tests - Verbal'!$O$68,first_subarea_v,'Analysis by Tests - Verbal'!$B193,level_v,S$68)</f>
        <v>0</v>
      </c>
      <c r="U193" s="80" t="str">
        <f>IFERROR(SUMIFS(min_v,source_v,$B$1,first_subarea_v,'Analysis by Tests - Verbal'!$B193,rightwrong_v,'Analysis by Tests - Verbal'!$O$68)/O193,"-")</f>
        <v>-</v>
      </c>
      <c r="V193" s="81"/>
    </row>
    <row r="194" spans="1:22" hidden="1" outlineLevel="2" x14ac:dyDescent="0.2">
      <c r="A194" s="218"/>
      <c r="B194" s="71" t="s">
        <v>388</v>
      </c>
      <c r="C194" s="71"/>
      <c r="D194" s="72"/>
      <c r="F194" s="124">
        <f>COUNTIFS(source_v,'Analysis by Tests - Verbal'!$B$1,rightwrong_v,'Analysis by Tests - Verbal'!$F$68,first_subarea_v,'Analysis by Tests - Verbal'!B194)</f>
        <v>0</v>
      </c>
      <c r="H194" s="124">
        <f>COUNTIFS(source_v,selecaoexame,rightwrong_v,'Analysis by Tests - Verbal'!$F$68,first_subarea_v,'Analysis by Tests - Verbal'!$B194,level_v,H$68)</f>
        <v>0</v>
      </c>
      <c r="I194" s="124">
        <f>COUNTIFS(source_v,selecaoexame,rightwrong_v,'Analysis by Tests - Verbal'!$F$68,first_subarea_v,'Analysis by Tests - Verbal'!$B194,level_v,I$68)</f>
        <v>0</v>
      </c>
      <c r="J194" s="124">
        <f>COUNTIFS(source_v,selecaoexame,rightwrong_v,'Analysis by Tests - Verbal'!$F$68,first_subarea_v,'Analysis by Tests - Verbal'!$B194,level_v,J$68)</f>
        <v>0</v>
      </c>
      <c r="L194" s="80" t="str">
        <f>IFERROR(SUMIFS(min_v,source_v,$B$1,first_subarea_v,'Analysis by Tests - Verbal'!$B194,rightwrong_v,'Analysis by Tests - Verbal'!$F$68)/F194,"-")</f>
        <v>-</v>
      </c>
      <c r="M194" s="81"/>
      <c r="N194" s="133"/>
      <c r="O194" s="124">
        <f>COUNTIFS(source_v,'Analysis by Tests - Verbal'!$B$1,rightwrong_v,'Analysis by Tests - Verbal'!$O$68,first_subarea_v,'Analysis by Tests - Verbal'!B194)</f>
        <v>0</v>
      </c>
      <c r="Q194" s="124">
        <f>COUNTIFS(source_v,selecaoexame,rightwrong_v,'Analysis by Tests - Verbal'!$O$68,first_subarea_v,'Analysis by Tests - Verbal'!$B194,level_v,Q$68)</f>
        <v>0</v>
      </c>
      <c r="R194" s="124">
        <f>COUNTIFS(source_v,selecaoexame,rightwrong_v,'Analysis by Tests - Verbal'!$O$68,first_subarea_v,'Analysis by Tests - Verbal'!$B194,level_v,R$68)</f>
        <v>0</v>
      </c>
      <c r="S194" s="124">
        <f>COUNTIFS(source_v,selecaoexame,rightwrong_v,'Analysis by Tests - Verbal'!$O$68,first_subarea_v,'Analysis by Tests - Verbal'!$B194,level_v,S$68)</f>
        <v>0</v>
      </c>
      <c r="U194" s="80" t="str">
        <f>IFERROR(SUMIFS(min_v,source_v,$B$1,first_subarea_v,'Analysis by Tests - Verbal'!$B194,rightwrong_v,'Analysis by Tests - Verbal'!$O$68)/O194,"-")</f>
        <v>-</v>
      </c>
      <c r="V194" s="81"/>
    </row>
    <row r="195" spans="1:22" hidden="1" outlineLevel="2" x14ac:dyDescent="0.2">
      <c r="A195" s="218"/>
      <c r="B195" s="71" t="s">
        <v>389</v>
      </c>
      <c r="C195" s="71"/>
      <c r="D195" s="72"/>
      <c r="F195" s="124">
        <f>COUNTIFS(source_v,'Analysis by Tests - Verbal'!$B$1,rightwrong_v,'Analysis by Tests - Verbal'!$F$68,first_subarea_v,'Analysis by Tests - Verbal'!B195)</f>
        <v>0</v>
      </c>
      <c r="H195" s="124">
        <f>COUNTIFS(source_v,selecaoexame,rightwrong_v,'Analysis by Tests - Verbal'!$F$68,first_subarea_v,'Analysis by Tests - Verbal'!$B195,level_v,H$68)</f>
        <v>0</v>
      </c>
      <c r="I195" s="124">
        <f>COUNTIFS(source_v,selecaoexame,rightwrong_v,'Analysis by Tests - Verbal'!$F$68,first_subarea_v,'Analysis by Tests - Verbal'!$B195,level_v,I$68)</f>
        <v>0</v>
      </c>
      <c r="J195" s="124">
        <f>COUNTIFS(source_v,selecaoexame,rightwrong_v,'Analysis by Tests - Verbal'!$F$68,first_subarea_v,'Analysis by Tests - Verbal'!$B195,level_v,J$68)</f>
        <v>0</v>
      </c>
      <c r="L195" s="80" t="str">
        <f>IFERROR(SUMIFS(min_v,source_v,$B$1,first_subarea_v,'Analysis by Tests - Verbal'!$B195,rightwrong_v,'Analysis by Tests - Verbal'!$F$68)/F195,"-")</f>
        <v>-</v>
      </c>
      <c r="M195" s="81"/>
      <c r="N195" s="133"/>
      <c r="O195" s="124">
        <f>COUNTIFS(source_v,'Analysis by Tests - Verbal'!$B$1,rightwrong_v,'Analysis by Tests - Verbal'!$O$68,first_subarea_v,'Analysis by Tests - Verbal'!B195)</f>
        <v>0</v>
      </c>
      <c r="Q195" s="124">
        <f>COUNTIFS(source_v,selecaoexame,rightwrong_v,'Analysis by Tests - Verbal'!$O$68,first_subarea_v,'Analysis by Tests - Verbal'!$B195,level_v,Q$68)</f>
        <v>0</v>
      </c>
      <c r="R195" s="124">
        <f>COUNTIFS(source_v,selecaoexame,rightwrong_v,'Analysis by Tests - Verbal'!$O$68,first_subarea_v,'Analysis by Tests - Verbal'!$B195,level_v,R$68)</f>
        <v>0</v>
      </c>
      <c r="S195" s="124">
        <f>COUNTIFS(source_v,selecaoexame,rightwrong_v,'Analysis by Tests - Verbal'!$O$68,first_subarea_v,'Analysis by Tests - Verbal'!$B195,level_v,S$68)</f>
        <v>0</v>
      </c>
      <c r="U195" s="80" t="str">
        <f>IFERROR(SUMIFS(min_v,source_v,$B$1,first_subarea_v,'Analysis by Tests - Verbal'!$B195,rightwrong_v,'Analysis by Tests - Verbal'!$O$68)/O195,"-")</f>
        <v>-</v>
      </c>
      <c r="V195" s="81"/>
    </row>
    <row r="196" spans="1:22" hidden="1" outlineLevel="2" x14ac:dyDescent="0.2">
      <c r="A196" s="218"/>
      <c r="B196" s="71" t="s">
        <v>390</v>
      </c>
      <c r="C196" s="71"/>
      <c r="D196" s="72"/>
      <c r="F196" s="124">
        <f>COUNTIFS(source_v,'Analysis by Tests - Verbal'!$B$1,rightwrong_v,'Analysis by Tests - Verbal'!$F$68,first_subarea_v,'Analysis by Tests - Verbal'!B196)</f>
        <v>0</v>
      </c>
      <c r="H196" s="124">
        <f>COUNTIFS(source_v,selecaoexame,rightwrong_v,'Analysis by Tests - Verbal'!$F$68,first_subarea_v,'Analysis by Tests - Verbal'!$B196,level_v,H$68)</f>
        <v>0</v>
      </c>
      <c r="I196" s="124">
        <f>COUNTIFS(source_v,selecaoexame,rightwrong_v,'Analysis by Tests - Verbal'!$F$68,first_subarea_v,'Analysis by Tests - Verbal'!$B196,level_v,I$68)</f>
        <v>0</v>
      </c>
      <c r="J196" s="124">
        <f>COUNTIFS(source_v,selecaoexame,rightwrong_v,'Analysis by Tests - Verbal'!$F$68,first_subarea_v,'Analysis by Tests - Verbal'!$B196,level_v,J$68)</f>
        <v>0</v>
      </c>
      <c r="L196" s="80" t="str">
        <f>IFERROR(SUMIFS(min_v,source_v,$B$1,first_subarea_v,'Analysis by Tests - Verbal'!$B196,rightwrong_v,'Analysis by Tests - Verbal'!$F$68)/F196,"-")</f>
        <v>-</v>
      </c>
      <c r="M196" s="81"/>
      <c r="N196" s="133"/>
      <c r="O196" s="124">
        <f>COUNTIFS(source_v,'Analysis by Tests - Verbal'!$B$1,rightwrong_v,'Analysis by Tests - Verbal'!$O$68,first_subarea_v,'Analysis by Tests - Verbal'!B196)</f>
        <v>0</v>
      </c>
      <c r="Q196" s="124">
        <f>COUNTIFS(source_v,selecaoexame,rightwrong_v,'Analysis by Tests - Verbal'!$O$68,first_subarea_v,'Analysis by Tests - Verbal'!$B196,level_v,Q$68)</f>
        <v>0</v>
      </c>
      <c r="R196" s="124">
        <f>COUNTIFS(source_v,selecaoexame,rightwrong_v,'Analysis by Tests - Verbal'!$O$68,first_subarea_v,'Analysis by Tests - Verbal'!$B196,level_v,R$68)</f>
        <v>0</v>
      </c>
      <c r="S196" s="124">
        <f>COUNTIFS(source_v,selecaoexame,rightwrong_v,'Analysis by Tests - Verbal'!$O$68,first_subarea_v,'Analysis by Tests - Verbal'!$B196,level_v,S$68)</f>
        <v>0</v>
      </c>
      <c r="U196" s="80" t="str">
        <f>IFERROR(SUMIFS(min_v,source_v,$B$1,first_subarea_v,'Analysis by Tests - Verbal'!$B196,rightwrong_v,'Analysis by Tests - Verbal'!$O$68)/O196,"-")</f>
        <v>-</v>
      </c>
      <c r="V196" s="81"/>
    </row>
    <row r="197" spans="1:22" hidden="1" outlineLevel="1" collapsed="1" x14ac:dyDescent="0.2">
      <c r="A197" s="218"/>
      <c r="N197" s="133"/>
    </row>
    <row r="198" spans="1:22" hidden="1" outlineLevel="1" x14ac:dyDescent="0.2">
      <c r="A198" s="209"/>
      <c r="B198" s="111" t="s">
        <v>391</v>
      </c>
      <c r="C198" s="111"/>
      <c r="D198" s="112"/>
      <c r="F198" s="128">
        <f>COUNTIFS(source_v,selecaoexame,rightwrong_v,'Analysis by Tests - Verbal'!$F$68,first_Area_v,'Analysis by Tests - Verbal'!B198)</f>
        <v>3</v>
      </c>
      <c r="H198" s="129">
        <f>COUNTIFS(source_v,selecaoexame,rightwrong_v,'Analysis by Tests - Verbal'!$F$68,first_Area_v,'Analysis by Tests - Verbal'!$B198,level_v,H$68)</f>
        <v>2</v>
      </c>
      <c r="I198" s="129">
        <f>COUNTIFS(source_v,selecaoexame,rightwrong_v,'Analysis by Tests - Verbal'!$F$68,first_Area_v,'Analysis by Tests - Verbal'!$B198,level_v,I$68)</f>
        <v>1</v>
      </c>
      <c r="J198" s="129">
        <f>COUNTIFS(source_v,selecaoexame,rightwrong_v,'Analysis by Tests - Verbal'!$F$68,first_Area_v,'Analysis by Tests - Verbal'!$B198,level_v,J$68)</f>
        <v>0</v>
      </c>
      <c r="L198" s="114">
        <f>IFERROR(SUMIFS(min_v,source_v,selecaoexame,first_Area_v,'Analysis by Tests - Verbal'!$B198,rightwrong_v,'Analysis by Tests - Verbal'!$F$68)/F198,"-")</f>
        <v>1.1921296296296298E-3</v>
      </c>
      <c r="M198" s="115"/>
      <c r="N198" s="133"/>
      <c r="O198" s="132">
        <f>COUNTIFS(source_v,selecaoexame,rightwrong_v,'Analysis by Tests - Verbal'!$O$68,first_Area_v,'Analysis by Tests - Verbal'!B198)</f>
        <v>0</v>
      </c>
      <c r="Q198" s="129">
        <f>COUNTIFS(source_v,selecaoexame,rightwrong_v,'Analysis by Tests - Verbal'!$O$68,first_Area_v,'Analysis by Tests - Verbal'!$B198,level_v,Q$68)</f>
        <v>0</v>
      </c>
      <c r="R198" s="129">
        <f>COUNTIFS(source_v,selecaoexame,rightwrong_v,'Analysis by Tests - Verbal'!$O$68,first_Area_v,'Analysis by Tests - Verbal'!$B198,level_v,R$68)</f>
        <v>0</v>
      </c>
      <c r="S198" s="129">
        <f>COUNTIFS(source_v,selecaoexame,rightwrong_v,'Analysis by Tests - Verbal'!$O$68,first_Area_v,'Analysis by Tests - Verbal'!$B198,level_v,S$68)</f>
        <v>0</v>
      </c>
      <c r="U198" s="114" t="str">
        <f>IFERROR(SUMIFS(min_v,source_v,selecaoexame,first_Area_v,'Analysis by Tests - Verbal'!$B198,rightwrong_v,'Analysis by Tests - Verbal'!$O$68)/O198,"-")</f>
        <v>-</v>
      </c>
      <c r="V198" s="115"/>
    </row>
    <row r="199" spans="1:22" hidden="1" outlineLevel="2" x14ac:dyDescent="0.2">
      <c r="A199" s="218"/>
      <c r="B199" s="71" t="s">
        <v>392</v>
      </c>
      <c r="C199" s="71"/>
      <c r="D199" s="72"/>
      <c r="F199" s="124">
        <f>COUNTIFS(source_v,'Analysis by Tests - Verbal'!$B$1,rightwrong_v,'Analysis by Tests - Verbal'!$F$68,first_subarea_v,'Analysis by Tests - Verbal'!B199)</f>
        <v>1</v>
      </c>
      <c r="H199" s="124">
        <f>COUNTIFS(source_v,selecaoexame,rightwrong_v,'Analysis by Tests - Verbal'!$F$68,first_subarea_v,'Analysis by Tests - Verbal'!$B199,level_v,H$68)</f>
        <v>1</v>
      </c>
      <c r="I199" s="124">
        <f>COUNTIFS(source_v,selecaoexame,rightwrong_v,'Analysis by Tests - Verbal'!$F$68,first_subarea_v,'Analysis by Tests - Verbal'!$B199,level_v,I$68)</f>
        <v>0</v>
      </c>
      <c r="J199" s="124">
        <f>COUNTIFS(source_v,selecaoexame,rightwrong_v,'Analysis by Tests - Verbal'!$F$68,first_subarea_v,'Analysis by Tests - Verbal'!$B199,level_v,J$68)</f>
        <v>0</v>
      </c>
      <c r="L199" s="80">
        <f>IFERROR(SUMIFS(min_v,source_v,$B$1,first_subarea_v,'Analysis by Tests - Verbal'!$B199,rightwrong_v,'Analysis by Tests - Verbal'!$F$68)/F199,"-")</f>
        <v>1.2731481481481483E-3</v>
      </c>
      <c r="M199" s="81"/>
      <c r="N199" s="133"/>
      <c r="O199" s="124">
        <f>COUNTIFS(source_v,'Analysis by Tests - Verbal'!$B$1,rightwrong_v,'Analysis by Tests - Verbal'!$O$68,first_subarea_v,'Analysis by Tests - Verbal'!B199)</f>
        <v>0</v>
      </c>
      <c r="Q199" s="124">
        <f>COUNTIFS(source_v,selecaoexame,rightwrong_v,'Analysis by Tests - Verbal'!$O$68,first_subarea_v,'Analysis by Tests - Verbal'!$B199,level_v,Q$68)</f>
        <v>0</v>
      </c>
      <c r="R199" s="124">
        <f>COUNTIFS(source_v,selecaoexame,rightwrong_v,'Analysis by Tests - Verbal'!$O$68,first_subarea_v,'Analysis by Tests - Verbal'!$B199,level_v,R$68)</f>
        <v>0</v>
      </c>
      <c r="S199" s="124">
        <f>COUNTIFS(source_v,selecaoexame,rightwrong_v,'Analysis by Tests - Verbal'!$O$68,first_subarea_v,'Analysis by Tests - Verbal'!$B199,level_v,S$68)</f>
        <v>0</v>
      </c>
      <c r="U199" s="80" t="str">
        <f>IFERROR(SUMIFS(min_v,source_v,$B$1,first_subarea_v,'Analysis by Tests - Verbal'!$B199,rightwrong_v,'Analysis by Tests - Verbal'!$O$68)/O199,"-")</f>
        <v>-</v>
      </c>
      <c r="V199" s="81"/>
    </row>
    <row r="200" spans="1:22" hidden="1" outlineLevel="2" x14ac:dyDescent="0.2">
      <c r="A200" s="218"/>
      <c r="B200" s="71" t="s">
        <v>393</v>
      </c>
      <c r="C200" s="71"/>
      <c r="D200" s="72"/>
      <c r="F200" s="124">
        <f>COUNTIFS(source_v,'Analysis by Tests - Verbal'!$B$1,rightwrong_v,'Analysis by Tests - Verbal'!$F$68,first_subarea_v,'Analysis by Tests - Verbal'!B200)</f>
        <v>0</v>
      </c>
      <c r="H200" s="124">
        <f>COUNTIFS(source_v,selecaoexame,rightwrong_v,'Analysis by Tests - Verbal'!$F$68,first_subarea_v,'Analysis by Tests - Verbal'!$B200,level_v,H$68)</f>
        <v>0</v>
      </c>
      <c r="I200" s="124">
        <f>COUNTIFS(source_v,selecaoexame,rightwrong_v,'Analysis by Tests - Verbal'!$F$68,first_subarea_v,'Analysis by Tests - Verbal'!$B200,level_v,I$68)</f>
        <v>0</v>
      </c>
      <c r="J200" s="124">
        <f>COUNTIFS(source_v,selecaoexame,rightwrong_v,'Analysis by Tests - Verbal'!$F$68,first_subarea_v,'Analysis by Tests - Verbal'!$B200,level_v,J$68)</f>
        <v>0</v>
      </c>
      <c r="L200" s="80" t="str">
        <f>IFERROR(SUMIFS(min_v,source_v,$B$1,first_subarea_v,'Analysis by Tests - Verbal'!$B200,rightwrong_v,'Analysis by Tests - Verbal'!$F$68)/F200,"-")</f>
        <v>-</v>
      </c>
      <c r="M200" s="81"/>
      <c r="N200" s="133"/>
      <c r="O200" s="124">
        <f>COUNTIFS(source_v,'Analysis by Tests - Verbal'!$B$1,rightwrong_v,'Analysis by Tests - Verbal'!$O$68,first_subarea_v,'Analysis by Tests - Verbal'!B200)</f>
        <v>0</v>
      </c>
      <c r="Q200" s="124">
        <f>COUNTIFS(source_v,selecaoexame,rightwrong_v,'Analysis by Tests - Verbal'!$O$68,first_subarea_v,'Analysis by Tests - Verbal'!$B200,level_v,Q$68)</f>
        <v>0</v>
      </c>
      <c r="R200" s="124">
        <f>COUNTIFS(source_v,selecaoexame,rightwrong_v,'Analysis by Tests - Verbal'!$O$68,first_subarea_v,'Analysis by Tests - Verbal'!$B200,level_v,R$68)</f>
        <v>0</v>
      </c>
      <c r="S200" s="124">
        <f>COUNTIFS(source_v,selecaoexame,rightwrong_v,'Analysis by Tests - Verbal'!$O$68,first_subarea_v,'Analysis by Tests - Verbal'!$B200,level_v,S$68)</f>
        <v>0</v>
      </c>
      <c r="U200" s="80" t="str">
        <f>IFERROR(SUMIFS(min_v,source_v,$B$1,first_subarea_v,'Analysis by Tests - Verbal'!$B200,rightwrong_v,'Analysis by Tests - Verbal'!$O$68)/O200,"-")</f>
        <v>-</v>
      </c>
      <c r="V200" s="81"/>
    </row>
    <row r="201" spans="1:22" hidden="1" outlineLevel="2" x14ac:dyDescent="0.2">
      <c r="A201" s="218"/>
      <c r="B201" s="71" t="s">
        <v>360</v>
      </c>
      <c r="C201" s="71"/>
      <c r="D201" s="72"/>
      <c r="F201" s="124">
        <f>COUNTIFS(source_v,'Analysis by Tests - Verbal'!$B$1,rightwrong_v,'Analysis by Tests - Verbal'!$F$68,first_subarea_v,'Analysis by Tests - Verbal'!B201)</f>
        <v>0</v>
      </c>
      <c r="H201" s="124">
        <f>COUNTIFS(source_v,selecaoexame,rightwrong_v,'Analysis by Tests - Verbal'!$F$68,first_subarea_v,'Analysis by Tests - Verbal'!$B201,level_v,H$68)</f>
        <v>0</v>
      </c>
      <c r="I201" s="124">
        <f>COUNTIFS(source_v,selecaoexame,rightwrong_v,'Analysis by Tests - Verbal'!$F$68,first_subarea_v,'Analysis by Tests - Verbal'!$B201,level_v,I$68)</f>
        <v>0</v>
      </c>
      <c r="J201" s="124">
        <f>COUNTIFS(source_v,selecaoexame,rightwrong_v,'Analysis by Tests - Verbal'!$F$68,first_subarea_v,'Analysis by Tests - Verbal'!$B201,level_v,J$68)</f>
        <v>0</v>
      </c>
      <c r="L201" s="80" t="str">
        <f>IFERROR(SUMIFS(min_v,source_v,$B$1,first_subarea_v,'Analysis by Tests - Verbal'!$B201,rightwrong_v,'Analysis by Tests - Verbal'!$F$68)/F201,"-")</f>
        <v>-</v>
      </c>
      <c r="M201" s="81"/>
      <c r="N201" s="133"/>
      <c r="O201" s="124">
        <f>COUNTIFS(source_v,'Analysis by Tests - Verbal'!$B$1,rightwrong_v,'Analysis by Tests - Verbal'!$O$68,first_subarea_v,'Analysis by Tests - Verbal'!B201)</f>
        <v>0</v>
      </c>
      <c r="Q201" s="124">
        <f>COUNTIFS(source_v,selecaoexame,rightwrong_v,'Analysis by Tests - Verbal'!$O$68,first_subarea_v,'Analysis by Tests - Verbal'!$B201,level_v,Q$68)</f>
        <v>0</v>
      </c>
      <c r="R201" s="124">
        <f>COUNTIFS(source_v,selecaoexame,rightwrong_v,'Analysis by Tests - Verbal'!$O$68,first_subarea_v,'Analysis by Tests - Verbal'!$B201,level_v,R$68)</f>
        <v>0</v>
      </c>
      <c r="S201" s="124">
        <f>COUNTIFS(source_v,selecaoexame,rightwrong_v,'Analysis by Tests - Verbal'!$O$68,first_subarea_v,'Analysis by Tests - Verbal'!$B201,level_v,S$68)</f>
        <v>0</v>
      </c>
      <c r="U201" s="80" t="str">
        <f>IFERROR(SUMIFS(min_v,source_v,$B$1,first_subarea_v,'Analysis by Tests - Verbal'!$B201,rightwrong_v,'Analysis by Tests - Verbal'!$O$68)/O201,"-")</f>
        <v>-</v>
      </c>
      <c r="V201" s="81"/>
    </row>
    <row r="202" spans="1:22" hidden="1" outlineLevel="2" x14ac:dyDescent="0.2">
      <c r="A202" s="218"/>
      <c r="B202" s="71" t="s">
        <v>370</v>
      </c>
      <c r="C202" s="71"/>
      <c r="D202" s="72"/>
      <c r="F202" s="124">
        <f>COUNTIFS(source_v,'Analysis by Tests - Verbal'!$B$1,rightwrong_v,'Analysis by Tests - Verbal'!$F$68,first_subarea_v,'Analysis by Tests - Verbal'!B202)</f>
        <v>2</v>
      </c>
      <c r="H202" s="124">
        <f>COUNTIFS(source_v,selecaoexame,rightwrong_v,'Analysis by Tests - Verbal'!$F$68,first_subarea_v,'Analysis by Tests - Verbal'!$B202,level_v,H$68)</f>
        <v>0</v>
      </c>
      <c r="I202" s="124">
        <f>COUNTIFS(source_v,selecaoexame,rightwrong_v,'Analysis by Tests - Verbal'!$F$68,first_subarea_v,'Analysis by Tests - Verbal'!$B202,level_v,I$68)</f>
        <v>2</v>
      </c>
      <c r="J202" s="124">
        <f>COUNTIFS(source_v,selecaoexame,rightwrong_v,'Analysis by Tests - Verbal'!$F$68,first_subarea_v,'Analysis by Tests - Verbal'!$B202,level_v,J$68)</f>
        <v>0</v>
      </c>
      <c r="L202" s="80">
        <f>IFERROR(SUMIFS(min_v,source_v,$B$1,first_subarea_v,'Analysis by Tests - Verbal'!$B202,rightwrong_v,'Analysis by Tests - Verbal'!$F$68)/F202,"-")</f>
        <v>1.1574074074074076E-3</v>
      </c>
      <c r="M202" s="81"/>
      <c r="N202" s="133"/>
      <c r="O202" s="124">
        <f>COUNTIFS(source_v,'Analysis by Tests - Verbal'!$B$1,rightwrong_v,'Analysis by Tests - Verbal'!$O$68,first_subarea_v,'Analysis by Tests - Verbal'!B202)</f>
        <v>0</v>
      </c>
      <c r="Q202" s="124">
        <f>COUNTIFS(source_v,selecaoexame,rightwrong_v,'Analysis by Tests - Verbal'!$O$68,first_subarea_v,'Analysis by Tests - Verbal'!$B202,level_v,Q$68)</f>
        <v>0</v>
      </c>
      <c r="R202" s="124">
        <f>COUNTIFS(source_v,selecaoexame,rightwrong_v,'Analysis by Tests - Verbal'!$O$68,first_subarea_v,'Analysis by Tests - Verbal'!$B202,level_v,R$68)</f>
        <v>0</v>
      </c>
      <c r="S202" s="124">
        <f>COUNTIFS(source_v,selecaoexame,rightwrong_v,'Analysis by Tests - Verbal'!$O$68,first_subarea_v,'Analysis by Tests - Verbal'!$B202,level_v,S$68)</f>
        <v>0</v>
      </c>
      <c r="U202" s="80" t="str">
        <f>IFERROR(SUMIFS(min_v,source_v,$B$1,first_subarea_v,'Analysis by Tests - Verbal'!$B202,rightwrong_v,'Analysis by Tests - Verbal'!$O$68)/O202,"-")</f>
        <v>-</v>
      </c>
      <c r="V202" s="81"/>
    </row>
    <row r="203" spans="1:22" hidden="1" outlineLevel="2" x14ac:dyDescent="0.2">
      <c r="A203" s="218"/>
      <c r="B203" s="71" t="s">
        <v>372</v>
      </c>
      <c r="C203" s="71"/>
      <c r="D203" s="72"/>
      <c r="F203" s="124">
        <f>COUNTIFS(source_v,'Analysis by Tests - Verbal'!$B$1,rightwrong_v,'Analysis by Tests - Verbal'!$F$68,first_subarea_v,'Analysis by Tests - Verbal'!B203)</f>
        <v>0</v>
      </c>
      <c r="H203" s="124">
        <f>COUNTIFS(source_v,selecaoexame,rightwrong_v,'Analysis by Tests - Verbal'!$F$68,first_subarea_v,'Analysis by Tests - Verbal'!$B203,level_v,H$68)</f>
        <v>0</v>
      </c>
      <c r="I203" s="124">
        <f>COUNTIFS(source_v,selecaoexame,rightwrong_v,'Analysis by Tests - Verbal'!$F$68,first_subarea_v,'Analysis by Tests - Verbal'!$B203,level_v,I$68)</f>
        <v>0</v>
      </c>
      <c r="J203" s="124">
        <f>COUNTIFS(source_v,selecaoexame,rightwrong_v,'Analysis by Tests - Verbal'!$F$68,first_subarea_v,'Analysis by Tests - Verbal'!$B203,level_v,J$68)</f>
        <v>0</v>
      </c>
      <c r="L203" s="80" t="str">
        <f>IFERROR(SUMIFS(min_v,source_v,$B$1,first_subarea_v,'Analysis by Tests - Verbal'!$B203,rightwrong_v,'Analysis by Tests - Verbal'!$F$68)/F203,"-")</f>
        <v>-</v>
      </c>
      <c r="M203" s="81"/>
      <c r="N203" s="133"/>
      <c r="O203" s="124">
        <f>COUNTIFS(source_v,'Analysis by Tests - Verbal'!$B$1,rightwrong_v,'Analysis by Tests - Verbal'!$O$68,first_subarea_v,'Analysis by Tests - Verbal'!B203)</f>
        <v>0</v>
      </c>
      <c r="Q203" s="124">
        <f>COUNTIFS(source_v,selecaoexame,rightwrong_v,'Analysis by Tests - Verbal'!$O$68,first_subarea_v,'Analysis by Tests - Verbal'!$B203,level_v,Q$68)</f>
        <v>0</v>
      </c>
      <c r="R203" s="124">
        <f>COUNTIFS(source_v,selecaoexame,rightwrong_v,'Analysis by Tests - Verbal'!$O$68,first_subarea_v,'Analysis by Tests - Verbal'!$B203,level_v,R$68)</f>
        <v>0</v>
      </c>
      <c r="S203" s="124">
        <f>COUNTIFS(source_v,selecaoexame,rightwrong_v,'Analysis by Tests - Verbal'!$O$68,first_subarea_v,'Analysis by Tests - Verbal'!$B203,level_v,S$68)</f>
        <v>0</v>
      </c>
      <c r="U203" s="80" t="str">
        <f>IFERROR(SUMIFS(min_v,source_v,$B$1,first_subarea_v,'Analysis by Tests - Verbal'!$B203,rightwrong_v,'Analysis by Tests - Verbal'!$O$68)/O203,"-")</f>
        <v>-</v>
      </c>
      <c r="V203" s="81"/>
    </row>
    <row r="204" spans="1:22" hidden="1" outlineLevel="2" x14ac:dyDescent="0.2">
      <c r="A204" s="218"/>
      <c r="B204" s="71" t="s">
        <v>394</v>
      </c>
      <c r="C204" s="71"/>
      <c r="D204" s="72"/>
      <c r="F204" s="124">
        <f>COUNTIFS(source_v,'Analysis by Tests - Verbal'!$B$1,rightwrong_v,'Analysis by Tests - Verbal'!$F$68,first_subarea_v,'Analysis by Tests - Verbal'!B204)</f>
        <v>1</v>
      </c>
      <c r="H204" s="124">
        <f>COUNTIFS(source_v,selecaoexame,rightwrong_v,'Analysis by Tests - Verbal'!$F$68,first_subarea_v,'Analysis by Tests - Verbal'!$B204,level_v,H$68)</f>
        <v>1</v>
      </c>
      <c r="I204" s="124">
        <f>COUNTIFS(source_v,selecaoexame,rightwrong_v,'Analysis by Tests - Verbal'!$F$68,first_subarea_v,'Analysis by Tests - Verbal'!$B204,level_v,I$68)</f>
        <v>0</v>
      </c>
      <c r="J204" s="124">
        <f>COUNTIFS(source_v,selecaoexame,rightwrong_v,'Analysis by Tests - Verbal'!$F$68,first_subarea_v,'Analysis by Tests - Verbal'!$B204,level_v,J$68)</f>
        <v>0</v>
      </c>
      <c r="L204" s="80">
        <f>IFERROR(SUMIFS(min_v,source_v,$B$1,first_subarea_v,'Analysis by Tests - Verbal'!$B204,rightwrong_v,'Analysis by Tests - Verbal'!$F$68)/F204,"-")</f>
        <v>8.2175925925925927E-4</v>
      </c>
      <c r="M204" s="81"/>
      <c r="N204" s="133"/>
      <c r="O204" s="124">
        <f>COUNTIFS(source_v,'Analysis by Tests - Verbal'!$B$1,rightwrong_v,'Analysis by Tests - Verbal'!$O$68,first_subarea_v,'Analysis by Tests - Verbal'!B204)</f>
        <v>0</v>
      </c>
      <c r="Q204" s="124">
        <f>COUNTIFS(source_v,selecaoexame,rightwrong_v,'Analysis by Tests - Verbal'!$O$68,first_subarea_v,'Analysis by Tests - Verbal'!$B204,level_v,Q$68)</f>
        <v>0</v>
      </c>
      <c r="R204" s="124">
        <f>COUNTIFS(source_v,selecaoexame,rightwrong_v,'Analysis by Tests - Verbal'!$O$68,first_subarea_v,'Analysis by Tests - Verbal'!$B204,level_v,R$68)</f>
        <v>0</v>
      </c>
      <c r="S204" s="124">
        <f>COUNTIFS(source_v,selecaoexame,rightwrong_v,'Analysis by Tests - Verbal'!$O$68,first_subarea_v,'Analysis by Tests - Verbal'!$B204,level_v,S$68)</f>
        <v>0</v>
      </c>
      <c r="U204" s="80" t="str">
        <f>IFERROR(SUMIFS(min_v,source_v,$B$1,first_subarea_v,'Analysis by Tests - Verbal'!$B204,rightwrong_v,'Analysis by Tests - Verbal'!$O$68)/O204,"-")</f>
        <v>-</v>
      </c>
      <c r="V204" s="81"/>
    </row>
    <row r="205" spans="1:22" hidden="1" outlineLevel="2" x14ac:dyDescent="0.2">
      <c r="A205" s="218"/>
      <c r="B205" s="71" t="s">
        <v>395</v>
      </c>
      <c r="C205" s="71"/>
      <c r="D205" s="72"/>
      <c r="F205" s="124">
        <f>COUNTIFS(source_v,'Analysis by Tests - Verbal'!$B$1,rightwrong_v,'Analysis by Tests - Verbal'!$F$68,first_subarea_v,'Analysis by Tests - Verbal'!B205)</f>
        <v>0</v>
      </c>
      <c r="H205" s="124">
        <f>COUNTIFS(source_v,selecaoexame,rightwrong_v,'Analysis by Tests - Verbal'!$F$68,first_subarea_v,'Analysis by Tests - Verbal'!$B205,level_v,H$68)</f>
        <v>0</v>
      </c>
      <c r="I205" s="124">
        <f>COUNTIFS(source_v,selecaoexame,rightwrong_v,'Analysis by Tests - Verbal'!$F$68,first_subarea_v,'Analysis by Tests - Verbal'!$B205,level_v,I$68)</f>
        <v>0</v>
      </c>
      <c r="J205" s="124">
        <f>COUNTIFS(source_v,selecaoexame,rightwrong_v,'Analysis by Tests - Verbal'!$F$68,first_subarea_v,'Analysis by Tests - Verbal'!$B205,level_v,J$68)</f>
        <v>0</v>
      </c>
      <c r="L205" s="80" t="str">
        <f>IFERROR(SUMIFS(min_v,source_v,$B$1,first_subarea_v,'Analysis by Tests - Verbal'!$B205,rightwrong_v,'Analysis by Tests - Verbal'!$F$68)/F205,"-")</f>
        <v>-</v>
      </c>
      <c r="M205" s="81"/>
      <c r="N205" s="133"/>
      <c r="O205" s="124">
        <f>COUNTIFS(source_v,'Analysis by Tests - Verbal'!$B$1,rightwrong_v,'Analysis by Tests - Verbal'!$O$68,first_subarea_v,'Analysis by Tests - Verbal'!B205)</f>
        <v>0</v>
      </c>
      <c r="Q205" s="124">
        <f>COUNTIFS(source_v,selecaoexame,rightwrong_v,'Analysis by Tests - Verbal'!$O$68,first_subarea_v,'Analysis by Tests - Verbal'!$B205,level_v,Q$68)</f>
        <v>0</v>
      </c>
      <c r="R205" s="124">
        <f>COUNTIFS(source_v,selecaoexame,rightwrong_v,'Analysis by Tests - Verbal'!$O$68,first_subarea_v,'Analysis by Tests - Verbal'!$B205,level_v,R$68)</f>
        <v>0</v>
      </c>
      <c r="S205" s="124">
        <f>COUNTIFS(source_v,selecaoexame,rightwrong_v,'Analysis by Tests - Verbal'!$O$68,first_subarea_v,'Analysis by Tests - Verbal'!$B205,level_v,S$68)</f>
        <v>0</v>
      </c>
      <c r="U205" s="80" t="str">
        <f>IFERROR(SUMIFS(min_v,source_v,$B$1,first_subarea_v,'Analysis by Tests - Verbal'!$B205,rightwrong_v,'Analysis by Tests - Verbal'!$O$68)/O205,"-")</f>
        <v>-</v>
      </c>
      <c r="V205" s="81"/>
    </row>
    <row r="206" spans="1:22" hidden="1" outlineLevel="2" x14ac:dyDescent="0.2">
      <c r="A206" s="218"/>
      <c r="B206" s="71" t="s">
        <v>396</v>
      </c>
      <c r="C206" s="71"/>
      <c r="D206" s="72"/>
      <c r="F206" s="124">
        <f>COUNTIFS(source_v,'Analysis by Tests - Verbal'!$B$1,rightwrong_v,'Analysis by Tests - Verbal'!$F$68,first_subarea_v,'Analysis by Tests - Verbal'!B206)</f>
        <v>0</v>
      </c>
      <c r="H206" s="124">
        <f>COUNTIFS(source_v,selecaoexame,rightwrong_v,'Analysis by Tests - Verbal'!$F$68,first_subarea_v,'Analysis by Tests - Verbal'!$B206,level_v,H$68)</f>
        <v>0</v>
      </c>
      <c r="I206" s="124">
        <f>COUNTIFS(source_v,selecaoexame,rightwrong_v,'Analysis by Tests - Verbal'!$F$68,first_subarea_v,'Analysis by Tests - Verbal'!$B206,level_v,I$68)</f>
        <v>0</v>
      </c>
      <c r="J206" s="124">
        <f>COUNTIFS(source_v,selecaoexame,rightwrong_v,'Analysis by Tests - Verbal'!$F$68,first_subarea_v,'Analysis by Tests - Verbal'!$B206,level_v,J$68)</f>
        <v>0</v>
      </c>
      <c r="L206" s="80" t="str">
        <f>IFERROR(SUMIFS(min_v,source_v,$B$1,first_subarea_v,'Analysis by Tests - Verbal'!$B206,rightwrong_v,'Analysis by Tests - Verbal'!$F$68)/F206,"-")</f>
        <v>-</v>
      </c>
      <c r="M206" s="81"/>
      <c r="N206" s="133"/>
      <c r="O206" s="124">
        <f>COUNTIFS(source_v,'Analysis by Tests - Verbal'!$B$1,rightwrong_v,'Analysis by Tests - Verbal'!$O$68,first_subarea_v,'Analysis by Tests - Verbal'!B206)</f>
        <v>0</v>
      </c>
      <c r="Q206" s="124">
        <f>COUNTIFS(source_v,selecaoexame,rightwrong_v,'Analysis by Tests - Verbal'!$O$68,first_subarea_v,'Analysis by Tests - Verbal'!$B206,level_v,Q$68)</f>
        <v>0</v>
      </c>
      <c r="R206" s="124">
        <f>COUNTIFS(source_v,selecaoexame,rightwrong_v,'Analysis by Tests - Verbal'!$O$68,first_subarea_v,'Analysis by Tests - Verbal'!$B206,level_v,R$68)</f>
        <v>0</v>
      </c>
      <c r="S206" s="124">
        <f>COUNTIFS(source_v,selecaoexame,rightwrong_v,'Analysis by Tests - Verbal'!$O$68,first_subarea_v,'Analysis by Tests - Verbal'!$B206,level_v,S$68)</f>
        <v>0</v>
      </c>
      <c r="U206" s="80" t="str">
        <f>IFERROR(SUMIFS(min_v,source_v,$B$1,first_subarea_v,'Analysis by Tests - Verbal'!$B206,rightwrong_v,'Analysis by Tests - Verbal'!$O$68)/O206,"-")</f>
        <v>-</v>
      </c>
      <c r="V206" s="81"/>
    </row>
    <row r="207" spans="1:22" hidden="1" outlineLevel="2" x14ac:dyDescent="0.2">
      <c r="A207" s="218"/>
      <c r="B207" s="71" t="s">
        <v>397</v>
      </c>
      <c r="C207" s="71"/>
      <c r="D207" s="72"/>
      <c r="F207" s="124">
        <f>COUNTIFS(source_v,'Analysis by Tests - Verbal'!$B$1,rightwrong_v,'Analysis by Tests - Verbal'!$F$68,first_subarea_v,'Analysis by Tests - Verbal'!B207)</f>
        <v>0</v>
      </c>
      <c r="H207" s="124">
        <f>COUNTIFS(source_v,selecaoexame,rightwrong_v,'Analysis by Tests - Verbal'!$F$68,first_subarea_v,'Analysis by Tests - Verbal'!$B207,level_v,H$68)</f>
        <v>0</v>
      </c>
      <c r="I207" s="124">
        <f>COUNTIFS(source_v,selecaoexame,rightwrong_v,'Analysis by Tests - Verbal'!$F$68,first_subarea_v,'Analysis by Tests - Verbal'!$B207,level_v,I$68)</f>
        <v>0</v>
      </c>
      <c r="J207" s="124">
        <f>COUNTIFS(source_v,selecaoexame,rightwrong_v,'Analysis by Tests - Verbal'!$F$68,first_subarea_v,'Analysis by Tests - Verbal'!$B207,level_v,J$68)</f>
        <v>0</v>
      </c>
      <c r="L207" s="80" t="str">
        <f>IFERROR(SUMIFS(min_v,source_v,$B$1,first_subarea_v,'Analysis by Tests - Verbal'!$B207,rightwrong_v,'Analysis by Tests - Verbal'!$F$68)/F207,"-")</f>
        <v>-</v>
      </c>
      <c r="M207" s="81"/>
      <c r="N207" s="133"/>
      <c r="O207" s="124">
        <f>COUNTIFS(source_v,'Analysis by Tests - Verbal'!$B$1,rightwrong_v,'Analysis by Tests - Verbal'!$O$68,first_subarea_v,'Analysis by Tests - Verbal'!B207)</f>
        <v>0</v>
      </c>
      <c r="Q207" s="124">
        <f>COUNTIFS(source_v,selecaoexame,rightwrong_v,'Analysis by Tests - Verbal'!$O$68,first_subarea_v,'Analysis by Tests - Verbal'!$B207,level_v,Q$68)</f>
        <v>0</v>
      </c>
      <c r="R207" s="124">
        <f>COUNTIFS(source_v,selecaoexame,rightwrong_v,'Analysis by Tests - Verbal'!$O$68,first_subarea_v,'Analysis by Tests - Verbal'!$B207,level_v,R$68)</f>
        <v>0</v>
      </c>
      <c r="S207" s="124">
        <f>COUNTIFS(source_v,selecaoexame,rightwrong_v,'Analysis by Tests - Verbal'!$O$68,first_subarea_v,'Analysis by Tests - Verbal'!$B207,level_v,S$68)</f>
        <v>0</v>
      </c>
      <c r="U207" s="80" t="str">
        <f>IFERROR(SUMIFS(min_v,source_v,$B$1,first_subarea_v,'Analysis by Tests - Verbal'!$B207,rightwrong_v,'Analysis by Tests - Verbal'!$O$68)/O207,"-")</f>
        <v>-</v>
      </c>
      <c r="V207" s="81"/>
    </row>
    <row r="208" spans="1:22" hidden="1" outlineLevel="2" x14ac:dyDescent="0.2">
      <c r="A208" s="218"/>
      <c r="B208" s="71" t="s">
        <v>398</v>
      </c>
      <c r="C208" s="71"/>
      <c r="D208" s="72"/>
      <c r="F208" s="124">
        <f>COUNTIFS(source_v,'Analysis by Tests - Verbal'!$B$1,rightwrong_v,'Analysis by Tests - Verbal'!$F$68,first_subarea_v,'Analysis by Tests - Verbal'!B208)</f>
        <v>1</v>
      </c>
      <c r="H208" s="124">
        <f>COUNTIFS(source_v,selecaoexame,rightwrong_v,'Analysis by Tests - Verbal'!$F$68,first_subarea_v,'Analysis by Tests - Verbal'!$B208,level_v,H$68)</f>
        <v>1</v>
      </c>
      <c r="I208" s="124">
        <f>COUNTIFS(source_v,selecaoexame,rightwrong_v,'Analysis by Tests - Verbal'!$F$68,first_subarea_v,'Analysis by Tests - Verbal'!$B208,level_v,I$68)</f>
        <v>0</v>
      </c>
      <c r="J208" s="124">
        <f>COUNTIFS(source_v,selecaoexame,rightwrong_v,'Analysis by Tests - Verbal'!$F$68,first_subarea_v,'Analysis by Tests - Verbal'!$B208,level_v,J$68)</f>
        <v>0</v>
      </c>
      <c r="L208" s="80">
        <f>IFERROR(SUMIFS(min_v,source_v,$B$1,first_subarea_v,'Analysis by Tests - Verbal'!$B208,rightwrong_v,'Analysis by Tests - Verbal'!$F$68)/F208,"-")</f>
        <v>7.7546296296296293E-4</v>
      </c>
      <c r="M208" s="81"/>
      <c r="N208" s="133"/>
      <c r="O208" s="124">
        <f>COUNTIFS(source_v,'Analysis by Tests - Verbal'!$B$1,rightwrong_v,'Analysis by Tests - Verbal'!$O$68,first_subarea_v,'Analysis by Tests - Verbal'!B208)</f>
        <v>0</v>
      </c>
      <c r="Q208" s="124">
        <f>COUNTIFS(source_v,selecaoexame,rightwrong_v,'Analysis by Tests - Verbal'!$O$68,first_subarea_v,'Analysis by Tests - Verbal'!$B208,level_v,Q$68)</f>
        <v>0</v>
      </c>
      <c r="R208" s="124">
        <f>COUNTIFS(source_v,selecaoexame,rightwrong_v,'Analysis by Tests - Verbal'!$O$68,first_subarea_v,'Analysis by Tests - Verbal'!$B208,level_v,R$68)</f>
        <v>0</v>
      </c>
      <c r="S208" s="124">
        <f>COUNTIFS(source_v,selecaoexame,rightwrong_v,'Analysis by Tests - Verbal'!$O$68,first_subarea_v,'Analysis by Tests - Verbal'!$B208,level_v,S$68)</f>
        <v>0</v>
      </c>
      <c r="U208" s="80" t="str">
        <f>IFERROR(SUMIFS(min_v,source_v,$B$1,first_subarea_v,'Analysis by Tests - Verbal'!$B208,rightwrong_v,'Analysis by Tests - Verbal'!$O$68)/O208,"-")</f>
        <v>-</v>
      </c>
      <c r="V208" s="81"/>
    </row>
    <row r="209" spans="1:22" hidden="1" outlineLevel="1" collapsed="1" x14ac:dyDescent="0.2">
      <c r="A209" s="218"/>
      <c r="B209" s="27"/>
      <c r="N209" s="133"/>
    </row>
    <row r="210" spans="1:22" hidden="1" outlineLevel="1" x14ac:dyDescent="0.2">
      <c r="A210" s="209"/>
      <c r="B210" s="111" t="s">
        <v>399</v>
      </c>
      <c r="C210" s="111"/>
      <c r="D210" s="112"/>
      <c r="F210" s="128">
        <f>COUNTIFS(source_v,selecaoexame,rightwrong_v,'Analysis by Tests - Verbal'!$F$68,first_Area_v,'Analysis by Tests - Verbal'!B210)</f>
        <v>1</v>
      </c>
      <c r="H210" s="129">
        <f>COUNTIFS(source_v,selecaoexame,rightwrong_v,'Analysis by Tests - Verbal'!$F$68,first_Area_v,'Analysis by Tests - Verbal'!$B210,level_v,H$68)</f>
        <v>1</v>
      </c>
      <c r="I210" s="129">
        <f>COUNTIFS(source_v,selecaoexame,rightwrong_v,'Analysis by Tests - Verbal'!$F$68,first_Area_v,'Analysis by Tests - Verbal'!$B210,level_v,I$68)</f>
        <v>0</v>
      </c>
      <c r="J210" s="129">
        <f>COUNTIFS(source_v,selecaoexame,rightwrong_v,'Analysis by Tests - Verbal'!$F$68,first_Area_v,'Analysis by Tests - Verbal'!$B210,level_v,J$68)</f>
        <v>0</v>
      </c>
      <c r="L210" s="114">
        <f>IFERROR(SUMIFS(min_v,source_v,selecaoexame,first_Area_v,'Analysis by Tests - Verbal'!$B210,rightwrong_v,'Analysis by Tests - Verbal'!$F$68)/F210,"-")</f>
        <v>7.1759259259259259E-4</v>
      </c>
      <c r="M210" s="115"/>
      <c r="N210" s="133"/>
      <c r="O210" s="132">
        <f>COUNTIFS(source_v,selecaoexame,rightwrong_v,'Analysis by Tests - Verbal'!$O$68,first_Area_v,'Analysis by Tests - Verbal'!B210)</f>
        <v>1</v>
      </c>
      <c r="Q210" s="129">
        <f>COUNTIFS(source_v,selecaoexame,rightwrong_v,'Analysis by Tests - Verbal'!$O$68,first_Area_v,'Analysis by Tests - Verbal'!$B210,level_v,Q$68)</f>
        <v>0</v>
      </c>
      <c r="R210" s="129">
        <f>COUNTIFS(source_v,selecaoexame,rightwrong_v,'Analysis by Tests - Verbal'!$O$68,first_Area_v,'Analysis by Tests - Verbal'!$B210,level_v,R$68)</f>
        <v>1</v>
      </c>
      <c r="S210" s="129">
        <f>COUNTIFS(source_v,selecaoexame,rightwrong_v,'Analysis by Tests - Verbal'!$O$68,first_Area_v,'Analysis by Tests - Verbal'!$B210,level_v,S$68)</f>
        <v>0</v>
      </c>
      <c r="U210" s="114">
        <f>IFERROR(SUMIFS(min_v,source_v,selecaoexame,first_Area_v,'Analysis by Tests - Verbal'!$B210,rightwrong_v,'Analysis by Tests - Verbal'!$O$68)/O210,"-")</f>
        <v>1.8518518518518519E-3</v>
      </c>
      <c r="V210" s="115"/>
    </row>
    <row r="211" spans="1:22" hidden="1" outlineLevel="2" x14ac:dyDescent="0.2">
      <c r="A211" s="218"/>
      <c r="B211" s="71" t="s">
        <v>400</v>
      </c>
      <c r="C211" s="71"/>
      <c r="D211" s="72"/>
      <c r="F211" s="124">
        <f>COUNTIFS(source_v,'Analysis by Tests - Verbal'!$B$1,rightwrong_v,'Analysis by Tests - Verbal'!$F$68,first_subarea_v,'Analysis by Tests - Verbal'!B211)</f>
        <v>0</v>
      </c>
      <c r="H211" s="124">
        <f>COUNTIFS(source_v,selecaoexame,rightwrong_v,'Analysis by Tests - Verbal'!$F$68,first_subarea_v,'Analysis by Tests - Verbal'!$B211,level_v,H$68)</f>
        <v>0</v>
      </c>
      <c r="I211" s="124">
        <f>COUNTIFS(source_v,selecaoexame,rightwrong_v,'Analysis by Tests - Verbal'!$F$68,first_subarea_v,'Analysis by Tests - Verbal'!$B211,level_v,I$68)</f>
        <v>0</v>
      </c>
      <c r="J211" s="124">
        <f>COUNTIFS(source_v,selecaoexame,rightwrong_v,'Analysis by Tests - Verbal'!$F$68,first_subarea_v,'Analysis by Tests - Verbal'!$B211,level_v,J$68)</f>
        <v>0</v>
      </c>
      <c r="L211" s="80" t="str">
        <f>IFERROR(SUMIFS(min_v,source_v,$B$1,first_subarea_v,'Analysis by Tests - Verbal'!$B211,rightwrong_v,'Analysis by Tests - Verbal'!$F$68)/F211,"-")</f>
        <v>-</v>
      </c>
      <c r="M211" s="81"/>
      <c r="N211" s="133"/>
      <c r="O211" s="124">
        <f>COUNTIFS(source_v,'Analysis by Tests - Verbal'!$B$1,rightwrong_v,'Analysis by Tests - Verbal'!$O$68,first_subarea_v,'Analysis by Tests - Verbal'!B211)</f>
        <v>0</v>
      </c>
      <c r="Q211" s="124">
        <f>COUNTIFS(source_v,selecaoexame,rightwrong_v,'Analysis by Tests - Verbal'!$O$68,first_subarea_v,'Analysis by Tests - Verbal'!$B211,level_v,Q$68)</f>
        <v>0</v>
      </c>
      <c r="R211" s="124">
        <f>COUNTIFS(source_v,selecaoexame,rightwrong_v,'Analysis by Tests - Verbal'!$O$68,first_subarea_v,'Analysis by Tests - Verbal'!$B211,level_v,R$68)</f>
        <v>0</v>
      </c>
      <c r="S211" s="124">
        <f>COUNTIFS(source_v,selecaoexame,rightwrong_v,'Analysis by Tests - Verbal'!$O$68,first_subarea_v,'Analysis by Tests - Verbal'!$B211,level_v,S$68)</f>
        <v>0</v>
      </c>
      <c r="U211" s="80" t="str">
        <f>IFERROR(SUMIFS(min_v,source_v,$B$1,first_subarea_v,'Analysis by Tests - Verbal'!$B211,rightwrong_v,'Analysis by Tests - Verbal'!$O$68)/O211,"-")</f>
        <v>-</v>
      </c>
      <c r="V211" s="81"/>
    </row>
    <row r="212" spans="1:22" hidden="1" outlineLevel="2" x14ac:dyDescent="0.2">
      <c r="A212" s="218"/>
      <c r="B212" s="71" t="s">
        <v>401</v>
      </c>
      <c r="C212" s="71"/>
      <c r="D212" s="72"/>
      <c r="F212" s="124">
        <f>COUNTIFS(source_v,'Analysis by Tests - Verbal'!$B$1,rightwrong_v,'Analysis by Tests - Verbal'!$F$68,first_subarea_v,'Analysis by Tests - Verbal'!B212)</f>
        <v>1</v>
      </c>
      <c r="H212" s="124">
        <f>COUNTIFS(source_v,selecaoexame,rightwrong_v,'Analysis by Tests - Verbal'!$F$68,first_subarea_v,'Analysis by Tests - Verbal'!$B212,level_v,H$68)</f>
        <v>1</v>
      </c>
      <c r="I212" s="124">
        <f>COUNTIFS(source_v,selecaoexame,rightwrong_v,'Analysis by Tests - Verbal'!$F$68,first_subarea_v,'Analysis by Tests - Verbal'!$B212,level_v,I$68)</f>
        <v>0</v>
      </c>
      <c r="J212" s="124">
        <f>COUNTIFS(source_v,selecaoexame,rightwrong_v,'Analysis by Tests - Verbal'!$F$68,first_subarea_v,'Analysis by Tests - Verbal'!$B212,level_v,J$68)</f>
        <v>0</v>
      </c>
      <c r="L212" s="80">
        <f>IFERROR(SUMIFS(min_v,source_v,$B$1,first_subarea_v,'Analysis by Tests - Verbal'!$B212,rightwrong_v,'Analysis by Tests - Verbal'!$F$68)/F212,"-")</f>
        <v>7.1759259259259259E-4</v>
      </c>
      <c r="M212" s="81"/>
      <c r="N212" s="133"/>
      <c r="O212" s="124">
        <f>COUNTIFS(source_v,'Analysis by Tests - Verbal'!$B$1,rightwrong_v,'Analysis by Tests - Verbal'!$O$68,first_subarea_v,'Analysis by Tests - Verbal'!B212)</f>
        <v>0</v>
      </c>
      <c r="Q212" s="124">
        <f>COUNTIFS(source_v,selecaoexame,rightwrong_v,'Analysis by Tests - Verbal'!$O$68,first_subarea_v,'Analysis by Tests - Verbal'!$B212,level_v,Q$68)</f>
        <v>0</v>
      </c>
      <c r="R212" s="124">
        <f>COUNTIFS(source_v,selecaoexame,rightwrong_v,'Analysis by Tests - Verbal'!$O$68,first_subarea_v,'Analysis by Tests - Verbal'!$B212,level_v,R$68)</f>
        <v>0</v>
      </c>
      <c r="S212" s="124">
        <f>COUNTIFS(source_v,selecaoexame,rightwrong_v,'Analysis by Tests - Verbal'!$O$68,first_subarea_v,'Analysis by Tests - Verbal'!$B212,level_v,S$68)</f>
        <v>0</v>
      </c>
      <c r="U212" s="80" t="str">
        <f>IFERROR(SUMIFS(min_v,source_v,$B$1,first_subarea_v,'Analysis by Tests - Verbal'!$B212,rightwrong_v,'Analysis by Tests - Verbal'!$O$68)/O212,"-")</f>
        <v>-</v>
      </c>
      <c r="V212" s="81"/>
    </row>
    <row r="213" spans="1:22" hidden="1" outlineLevel="2" x14ac:dyDescent="0.2">
      <c r="A213" s="218"/>
      <c r="B213" s="71" t="s">
        <v>402</v>
      </c>
      <c r="C213" s="71"/>
      <c r="D213" s="72"/>
      <c r="F213" s="124">
        <f>COUNTIFS(source_v,'Analysis by Tests - Verbal'!$B$1,rightwrong_v,'Analysis by Tests - Verbal'!$F$68,first_subarea_v,'Analysis by Tests - Verbal'!B213)</f>
        <v>0</v>
      </c>
      <c r="H213" s="124">
        <f>COUNTIFS(source_v,selecaoexame,rightwrong_v,'Analysis by Tests - Verbal'!$F$68,first_subarea_v,'Analysis by Tests - Verbal'!$B213,level_v,H$68)</f>
        <v>0</v>
      </c>
      <c r="I213" s="124">
        <f>COUNTIFS(source_v,selecaoexame,rightwrong_v,'Analysis by Tests - Verbal'!$F$68,first_subarea_v,'Analysis by Tests - Verbal'!$B213,level_v,I$68)</f>
        <v>0</v>
      </c>
      <c r="J213" s="124">
        <f>COUNTIFS(source_v,selecaoexame,rightwrong_v,'Analysis by Tests - Verbal'!$F$68,first_subarea_v,'Analysis by Tests - Verbal'!$B213,level_v,J$68)</f>
        <v>0</v>
      </c>
      <c r="L213" s="80" t="str">
        <f>IFERROR(SUMIFS(min_v,source_v,$B$1,first_subarea_v,'Analysis by Tests - Verbal'!$B213,rightwrong_v,'Analysis by Tests - Verbal'!$F$68)/F213,"-")</f>
        <v>-</v>
      </c>
      <c r="M213" s="81"/>
      <c r="N213" s="133"/>
      <c r="O213" s="124">
        <f>COUNTIFS(source_v,'Analysis by Tests - Verbal'!$B$1,rightwrong_v,'Analysis by Tests - Verbal'!$O$68,first_subarea_v,'Analysis by Tests - Verbal'!B213)</f>
        <v>1</v>
      </c>
      <c r="Q213" s="124">
        <f>COUNTIFS(source_v,selecaoexame,rightwrong_v,'Analysis by Tests - Verbal'!$O$68,first_subarea_v,'Analysis by Tests - Verbal'!$B213,level_v,Q$68)</f>
        <v>0</v>
      </c>
      <c r="R213" s="124">
        <f>COUNTIFS(source_v,selecaoexame,rightwrong_v,'Analysis by Tests - Verbal'!$O$68,first_subarea_v,'Analysis by Tests - Verbal'!$B213,level_v,R$68)</f>
        <v>1</v>
      </c>
      <c r="S213" s="124">
        <f>COUNTIFS(source_v,selecaoexame,rightwrong_v,'Analysis by Tests - Verbal'!$O$68,first_subarea_v,'Analysis by Tests - Verbal'!$B213,level_v,S$68)</f>
        <v>0</v>
      </c>
      <c r="U213" s="80">
        <f>IFERROR(SUMIFS(min_v,source_v,$B$1,first_subarea_v,'Analysis by Tests - Verbal'!$B213,rightwrong_v,'Analysis by Tests - Verbal'!$O$68)/O213,"-")</f>
        <v>1.8518518518518519E-3</v>
      </c>
      <c r="V213" s="81"/>
    </row>
    <row r="214" spans="1:22" hidden="1" outlineLevel="2" x14ac:dyDescent="0.2">
      <c r="A214" s="218"/>
      <c r="B214" s="71" t="s">
        <v>403</v>
      </c>
      <c r="C214" s="71"/>
      <c r="D214" s="72"/>
      <c r="F214" s="124">
        <f>COUNTIFS(source_v,'Analysis by Tests - Verbal'!$B$1,rightwrong_v,'Analysis by Tests - Verbal'!$F$68,first_subarea_v,'Analysis by Tests - Verbal'!B214)</f>
        <v>0</v>
      </c>
      <c r="H214" s="124">
        <f>COUNTIFS(source_v,selecaoexame,rightwrong_v,'Analysis by Tests - Verbal'!$F$68,first_subarea_v,'Analysis by Tests - Verbal'!$B214,level_v,H$68)</f>
        <v>0</v>
      </c>
      <c r="I214" s="124">
        <f>COUNTIFS(source_v,selecaoexame,rightwrong_v,'Analysis by Tests - Verbal'!$F$68,first_subarea_v,'Analysis by Tests - Verbal'!$B214,level_v,I$68)</f>
        <v>0</v>
      </c>
      <c r="J214" s="124">
        <f>COUNTIFS(source_v,selecaoexame,rightwrong_v,'Analysis by Tests - Verbal'!$F$68,first_subarea_v,'Analysis by Tests - Verbal'!$B214,level_v,J$68)</f>
        <v>0</v>
      </c>
      <c r="L214" s="80" t="str">
        <f>IFERROR(SUMIFS(min_v,source_v,$B$1,first_subarea_v,'Analysis by Tests - Verbal'!$B214,rightwrong_v,'Analysis by Tests - Verbal'!$F$68)/F214,"-")</f>
        <v>-</v>
      </c>
      <c r="M214" s="81"/>
      <c r="N214" s="133"/>
      <c r="O214" s="124">
        <f>COUNTIFS(source_v,'Analysis by Tests - Verbal'!$B$1,rightwrong_v,'Analysis by Tests - Verbal'!$O$68,first_subarea_v,'Analysis by Tests - Verbal'!B214)</f>
        <v>0</v>
      </c>
      <c r="Q214" s="124">
        <f>COUNTIFS(source_v,selecaoexame,rightwrong_v,'Analysis by Tests - Verbal'!$O$68,first_subarea_v,'Analysis by Tests - Verbal'!$B214,level_v,Q$68)</f>
        <v>0</v>
      </c>
      <c r="R214" s="124">
        <f>COUNTIFS(source_v,selecaoexame,rightwrong_v,'Analysis by Tests - Verbal'!$O$68,first_subarea_v,'Analysis by Tests - Verbal'!$B214,level_v,R$68)</f>
        <v>0</v>
      </c>
      <c r="S214" s="124">
        <f>COUNTIFS(source_v,selecaoexame,rightwrong_v,'Analysis by Tests - Verbal'!$O$68,first_subarea_v,'Analysis by Tests - Verbal'!$B214,level_v,S$68)</f>
        <v>0</v>
      </c>
      <c r="U214" s="80" t="str">
        <f>IFERROR(SUMIFS(min_v,source_v,$B$1,first_subarea_v,'Analysis by Tests - Verbal'!$B214,rightwrong_v,'Analysis by Tests - Verbal'!$O$68)/O214,"-")</f>
        <v>-</v>
      </c>
      <c r="V214" s="81"/>
    </row>
    <row r="215" spans="1:22" hidden="1" outlineLevel="2" x14ac:dyDescent="0.2">
      <c r="A215" s="218"/>
      <c r="B215" s="71" t="s">
        <v>404</v>
      </c>
      <c r="C215" s="71"/>
      <c r="D215" s="72"/>
      <c r="F215" s="124">
        <f>COUNTIFS(source_v,'Analysis by Tests - Verbal'!$B$1,rightwrong_v,'Analysis by Tests - Verbal'!$F$68,first_subarea_v,'Analysis by Tests - Verbal'!B215)</f>
        <v>0</v>
      </c>
      <c r="H215" s="124">
        <f>COUNTIFS(source_v,selecaoexame,rightwrong_v,'Analysis by Tests - Verbal'!$F$68,first_subarea_v,'Analysis by Tests - Verbal'!$B215,level_v,H$68)</f>
        <v>0</v>
      </c>
      <c r="I215" s="124">
        <f>COUNTIFS(source_v,selecaoexame,rightwrong_v,'Analysis by Tests - Verbal'!$F$68,first_subarea_v,'Analysis by Tests - Verbal'!$B215,level_v,I$68)</f>
        <v>0</v>
      </c>
      <c r="J215" s="124">
        <f>COUNTIFS(source_v,selecaoexame,rightwrong_v,'Analysis by Tests - Verbal'!$F$68,first_subarea_v,'Analysis by Tests - Verbal'!$B215,level_v,J$68)</f>
        <v>0</v>
      </c>
      <c r="L215" s="80" t="str">
        <f>IFERROR(SUMIFS(min_v,source_v,$B$1,first_subarea_v,'Analysis by Tests - Verbal'!$B215,rightwrong_v,'Analysis by Tests - Verbal'!$F$68)/F215,"-")</f>
        <v>-</v>
      </c>
      <c r="M215" s="81"/>
      <c r="N215" s="133"/>
      <c r="O215" s="124">
        <f>COUNTIFS(source_v,'Analysis by Tests - Verbal'!$B$1,rightwrong_v,'Analysis by Tests - Verbal'!$O$68,first_subarea_v,'Analysis by Tests - Verbal'!B215)</f>
        <v>0</v>
      </c>
      <c r="Q215" s="124">
        <f>COUNTIFS(source_v,selecaoexame,rightwrong_v,'Analysis by Tests - Verbal'!$O$68,first_subarea_v,'Analysis by Tests - Verbal'!$B215,level_v,Q$68)</f>
        <v>0</v>
      </c>
      <c r="R215" s="124">
        <f>COUNTIFS(source_v,selecaoexame,rightwrong_v,'Analysis by Tests - Verbal'!$O$68,first_subarea_v,'Analysis by Tests - Verbal'!$B215,level_v,R$68)</f>
        <v>0</v>
      </c>
      <c r="S215" s="124">
        <f>COUNTIFS(source_v,selecaoexame,rightwrong_v,'Analysis by Tests - Verbal'!$O$68,first_subarea_v,'Analysis by Tests - Verbal'!$B215,level_v,S$68)</f>
        <v>0</v>
      </c>
      <c r="U215" s="80" t="str">
        <f>IFERROR(SUMIFS(min_v,source_v,$B$1,first_subarea_v,'Analysis by Tests - Verbal'!$B215,rightwrong_v,'Analysis by Tests - Verbal'!$O$68)/O215,"-")</f>
        <v>-</v>
      </c>
      <c r="V215" s="81"/>
    </row>
    <row r="216" spans="1:22" hidden="1" outlineLevel="1" collapsed="1" x14ac:dyDescent="0.2">
      <c r="A216" s="218"/>
      <c r="N216" s="133"/>
    </row>
    <row r="217" spans="1:22" hidden="1" outlineLevel="1" x14ac:dyDescent="0.2">
      <c r="A217" s="209"/>
      <c r="B217" s="111" t="s">
        <v>383</v>
      </c>
      <c r="C217" s="111"/>
      <c r="D217" s="112"/>
      <c r="F217" s="128">
        <f>COUNTIFS(source_v,selecaoexame,rightwrong_v,'Analysis by Tests - Verbal'!$F$68,first_Area_v,'Analysis by Tests - Verbal'!B217)</f>
        <v>4</v>
      </c>
      <c r="H217" s="129">
        <f>COUNTIFS(source_v,selecaoexame,rightwrong_v,'Analysis by Tests - Verbal'!$F$68,first_Area_v,'Analysis by Tests - Verbal'!$B217,level_v,H$68)</f>
        <v>1</v>
      </c>
      <c r="I217" s="129">
        <f>COUNTIFS(source_v,selecaoexame,rightwrong_v,'Analysis by Tests - Verbal'!$F$68,first_Area_v,'Analysis by Tests - Verbal'!$B217,level_v,I$68)</f>
        <v>1</v>
      </c>
      <c r="J217" s="129">
        <f>COUNTIFS(source_v,selecaoexame,rightwrong_v,'Analysis by Tests - Verbal'!$F$68,first_Area_v,'Analysis by Tests - Verbal'!$B217,level_v,J$68)</f>
        <v>1</v>
      </c>
      <c r="L217" s="114">
        <f>IFERROR(SUMIFS(min_v,source_v,selecaoexame,first_Area_v,'Analysis by Tests - Verbal'!$B217,rightwrong_v,'Analysis by Tests - Verbal'!$F$68)/F217,"-")</f>
        <v>5.9317129629629639E-4</v>
      </c>
      <c r="M217" s="115"/>
      <c r="N217" s="133"/>
      <c r="O217" s="132">
        <f>COUNTIFS(source_v,selecaoexame,rightwrong_v,'Analysis by Tests - Verbal'!$O$68,first_Area_v,'Analysis by Tests - Verbal'!B217)</f>
        <v>0</v>
      </c>
      <c r="Q217" s="129">
        <f>COUNTIFS(source_v,selecaoexame,rightwrong_v,'Analysis by Tests - Verbal'!$O$68,first_Area_v,'Analysis by Tests - Verbal'!$B217,level_v,Q$68)</f>
        <v>0</v>
      </c>
      <c r="R217" s="129">
        <f>COUNTIFS(source_v,selecaoexame,rightwrong_v,'Analysis by Tests - Verbal'!$O$68,first_Area_v,'Analysis by Tests - Verbal'!$B217,level_v,R$68)</f>
        <v>0</v>
      </c>
      <c r="S217" s="129">
        <f>COUNTIFS(source_v,selecaoexame,rightwrong_v,'Analysis by Tests - Verbal'!$O$68,first_Area_v,'Analysis by Tests - Verbal'!$B217,level_v,S$68)</f>
        <v>0</v>
      </c>
      <c r="U217" s="114" t="str">
        <f>IFERROR(SUMIFS(min_v,source_v,selecaoexame,first_Area_v,'Analysis by Tests - Verbal'!$B217,rightwrong_v,'Analysis by Tests - Verbal'!$O$68)/O217,"-")</f>
        <v>-</v>
      </c>
      <c r="V217" s="115"/>
    </row>
    <row r="218" spans="1:22" hidden="1" outlineLevel="2" x14ac:dyDescent="0.2">
      <c r="A218" s="218"/>
      <c r="B218" s="71" t="s">
        <v>405</v>
      </c>
      <c r="C218" s="71"/>
      <c r="D218" s="72"/>
      <c r="F218" s="124">
        <f>COUNTIFS(source_v,'Analysis by Tests - Verbal'!$B$1,rightwrong_v,'Analysis by Tests - Verbal'!$F$68,first_subarea_v,'Analysis by Tests - Verbal'!B218)</f>
        <v>0</v>
      </c>
      <c r="H218" s="124">
        <f>COUNTIFS(source_v,selecaoexame,rightwrong_v,'Analysis by Tests - Verbal'!$F$68,first_subarea_v,'Analysis by Tests - Verbal'!$B218,level_v,H$68)</f>
        <v>0</v>
      </c>
      <c r="I218" s="124">
        <f>COUNTIFS(source_v,selecaoexame,rightwrong_v,'Analysis by Tests - Verbal'!$F$68,first_subarea_v,'Analysis by Tests - Verbal'!$B218,level_v,I$68)</f>
        <v>0</v>
      </c>
      <c r="J218" s="124">
        <f>COUNTIFS(source_v,selecaoexame,rightwrong_v,'Analysis by Tests - Verbal'!$F$68,first_subarea_v,'Analysis by Tests - Verbal'!$B218,level_v,J$68)</f>
        <v>0</v>
      </c>
      <c r="L218" s="80" t="str">
        <f>IFERROR(SUMIFS(min_v,source_v,$B$1,first_subarea_v,'Analysis by Tests - Verbal'!$B218,rightwrong_v,'Analysis by Tests - Verbal'!$F$68)/F218,"-")</f>
        <v>-</v>
      </c>
      <c r="M218" s="81"/>
      <c r="N218" s="133"/>
      <c r="O218" s="124">
        <f>COUNTIFS(source_v,'Analysis by Tests - Verbal'!$B$1,rightwrong_v,'Analysis by Tests - Verbal'!$O$68,first_subarea_v,'Analysis by Tests - Verbal'!B218)</f>
        <v>0</v>
      </c>
      <c r="Q218" s="124">
        <f>COUNTIFS(source_v,selecaoexame,rightwrong_v,'Analysis by Tests - Verbal'!$O$68,first_subarea_v,'Analysis by Tests - Verbal'!$B218,level_v,Q$68)</f>
        <v>0</v>
      </c>
      <c r="R218" s="124">
        <f>COUNTIFS(source_v,selecaoexame,rightwrong_v,'Analysis by Tests - Verbal'!$O$68,first_subarea_v,'Analysis by Tests - Verbal'!$B218,level_v,R$68)</f>
        <v>0</v>
      </c>
      <c r="S218" s="124">
        <f>COUNTIFS(source_v,selecaoexame,rightwrong_v,'Analysis by Tests - Verbal'!$O$68,first_subarea_v,'Analysis by Tests - Verbal'!$B218,level_v,S$68)</f>
        <v>0</v>
      </c>
      <c r="U218" s="80" t="str">
        <f>IFERROR(SUMIFS(min_v,source_v,$B$1,first_subarea_v,'Analysis by Tests - Verbal'!$B218,rightwrong_v,'Analysis by Tests - Verbal'!$O$68)/O218,"-")</f>
        <v>-</v>
      </c>
      <c r="V218" s="81"/>
    </row>
    <row r="219" spans="1:22" hidden="1" outlineLevel="2" x14ac:dyDescent="0.2">
      <c r="A219" s="218"/>
      <c r="B219" s="71" t="s">
        <v>392</v>
      </c>
      <c r="C219" s="71"/>
      <c r="D219" s="72"/>
      <c r="F219" s="124">
        <f>COUNTIFS(source_v,'Analysis by Tests - Verbal'!$B$1,rightwrong_v,'Analysis by Tests - Verbal'!$F$68,first_subarea_v,'Analysis by Tests - Verbal'!B219)</f>
        <v>1</v>
      </c>
      <c r="H219" s="124">
        <f>COUNTIFS(source_v,selecaoexame,rightwrong_v,'Analysis by Tests - Verbal'!$F$68,first_subarea_v,'Analysis by Tests - Verbal'!$B219,level_v,H$68)</f>
        <v>1</v>
      </c>
      <c r="I219" s="124">
        <f>COUNTIFS(source_v,selecaoexame,rightwrong_v,'Analysis by Tests - Verbal'!$F$68,first_subarea_v,'Analysis by Tests - Verbal'!$B219,level_v,I$68)</f>
        <v>0</v>
      </c>
      <c r="J219" s="124">
        <f>COUNTIFS(source_v,selecaoexame,rightwrong_v,'Analysis by Tests - Verbal'!$F$68,first_subarea_v,'Analysis by Tests - Verbal'!$B219,level_v,J$68)</f>
        <v>0</v>
      </c>
      <c r="L219" s="80">
        <f>IFERROR(SUMIFS(min_v,source_v,$B$1,first_subarea_v,'Analysis by Tests - Verbal'!$B219,rightwrong_v,'Analysis by Tests - Verbal'!$F$68)/F219,"-")</f>
        <v>1.2731481481481483E-3</v>
      </c>
      <c r="M219" s="81"/>
      <c r="N219" s="133"/>
      <c r="O219" s="124">
        <f>COUNTIFS(source_v,'Analysis by Tests - Verbal'!$B$1,rightwrong_v,'Analysis by Tests - Verbal'!$O$68,first_subarea_v,'Analysis by Tests - Verbal'!B219)</f>
        <v>0</v>
      </c>
      <c r="Q219" s="124">
        <f>COUNTIFS(source_v,selecaoexame,rightwrong_v,'Analysis by Tests - Verbal'!$O$68,first_subarea_v,'Analysis by Tests - Verbal'!$B219,level_v,Q$68)</f>
        <v>0</v>
      </c>
      <c r="R219" s="124">
        <f>COUNTIFS(source_v,selecaoexame,rightwrong_v,'Analysis by Tests - Verbal'!$O$68,first_subarea_v,'Analysis by Tests - Verbal'!$B219,level_v,R$68)</f>
        <v>0</v>
      </c>
      <c r="S219" s="124">
        <f>COUNTIFS(source_v,selecaoexame,rightwrong_v,'Analysis by Tests - Verbal'!$O$68,first_subarea_v,'Analysis by Tests - Verbal'!$B219,level_v,S$68)</f>
        <v>0</v>
      </c>
      <c r="U219" s="80" t="str">
        <f>IFERROR(SUMIFS(min_v,source_v,$B$1,first_subarea_v,'Analysis by Tests - Verbal'!$B219,rightwrong_v,'Analysis by Tests - Verbal'!$O$68)/O219,"-")</f>
        <v>-</v>
      </c>
      <c r="V219" s="81"/>
    </row>
    <row r="220" spans="1:22" hidden="1" outlineLevel="2" x14ac:dyDescent="0.2">
      <c r="A220" s="218"/>
      <c r="B220" s="71" t="s">
        <v>406</v>
      </c>
      <c r="C220" s="71"/>
      <c r="D220" s="72"/>
      <c r="F220" s="124">
        <f>COUNTIFS(source_v,'Analysis by Tests - Verbal'!$B$1,rightwrong_v,'Analysis by Tests - Verbal'!$F$68,first_subarea_v,'Analysis by Tests - Verbal'!B220)</f>
        <v>0</v>
      </c>
      <c r="H220" s="124">
        <f>COUNTIFS(source_v,selecaoexame,rightwrong_v,'Analysis by Tests - Verbal'!$F$68,first_subarea_v,'Analysis by Tests - Verbal'!$B220,level_v,H$68)</f>
        <v>0</v>
      </c>
      <c r="I220" s="124">
        <f>COUNTIFS(source_v,selecaoexame,rightwrong_v,'Analysis by Tests - Verbal'!$F$68,first_subarea_v,'Analysis by Tests - Verbal'!$B220,level_v,I$68)</f>
        <v>0</v>
      </c>
      <c r="J220" s="124">
        <f>COUNTIFS(source_v,selecaoexame,rightwrong_v,'Analysis by Tests - Verbal'!$F$68,first_subarea_v,'Analysis by Tests - Verbal'!$B220,level_v,J$68)</f>
        <v>0</v>
      </c>
      <c r="L220" s="80" t="str">
        <f>IFERROR(SUMIFS(min_v,source_v,$B$1,first_subarea_v,'Analysis by Tests - Verbal'!$B220,rightwrong_v,'Analysis by Tests - Verbal'!$F$68)/F220,"-")</f>
        <v>-</v>
      </c>
      <c r="M220" s="81"/>
      <c r="N220" s="133"/>
      <c r="O220" s="124">
        <f>COUNTIFS(source_v,'Analysis by Tests - Verbal'!$B$1,rightwrong_v,'Analysis by Tests - Verbal'!$O$68,first_subarea_v,'Analysis by Tests - Verbal'!B220)</f>
        <v>0</v>
      </c>
      <c r="Q220" s="124">
        <f>COUNTIFS(source_v,selecaoexame,rightwrong_v,'Analysis by Tests - Verbal'!$O$68,first_subarea_v,'Analysis by Tests - Verbal'!$B220,level_v,Q$68)</f>
        <v>0</v>
      </c>
      <c r="R220" s="124">
        <f>COUNTIFS(source_v,selecaoexame,rightwrong_v,'Analysis by Tests - Verbal'!$O$68,first_subarea_v,'Analysis by Tests - Verbal'!$B220,level_v,R$68)</f>
        <v>0</v>
      </c>
      <c r="S220" s="124">
        <f>COUNTIFS(source_v,selecaoexame,rightwrong_v,'Analysis by Tests - Verbal'!$O$68,first_subarea_v,'Analysis by Tests - Verbal'!$B220,level_v,S$68)</f>
        <v>0</v>
      </c>
      <c r="U220" s="80" t="str">
        <f>IFERROR(SUMIFS(min_v,source_v,$B$1,first_subarea_v,'Analysis by Tests - Verbal'!$B220,rightwrong_v,'Analysis by Tests - Verbal'!$O$68)/O220,"-")</f>
        <v>-</v>
      </c>
      <c r="V220" s="81"/>
    </row>
    <row r="221" spans="1:22" hidden="1" outlineLevel="2" x14ac:dyDescent="0.2">
      <c r="A221" s="218"/>
      <c r="B221" s="71" t="s">
        <v>360</v>
      </c>
      <c r="C221" s="71"/>
      <c r="D221" s="72"/>
      <c r="F221" s="124">
        <f>COUNTIFS(source_v,'Analysis by Tests - Verbal'!$B$1,rightwrong_v,'Analysis by Tests - Verbal'!$F$68,first_subarea_v,'Analysis by Tests - Verbal'!B221)</f>
        <v>0</v>
      </c>
      <c r="H221" s="124">
        <f>COUNTIFS(source_v,selecaoexame,rightwrong_v,'Analysis by Tests - Verbal'!$F$68,first_subarea_v,'Analysis by Tests - Verbal'!$B221,level_v,H$68)</f>
        <v>0</v>
      </c>
      <c r="I221" s="124">
        <f>COUNTIFS(source_v,selecaoexame,rightwrong_v,'Analysis by Tests - Verbal'!$F$68,first_subarea_v,'Analysis by Tests - Verbal'!$B221,level_v,I$68)</f>
        <v>0</v>
      </c>
      <c r="J221" s="124">
        <f>COUNTIFS(source_v,selecaoexame,rightwrong_v,'Analysis by Tests - Verbal'!$F$68,first_subarea_v,'Analysis by Tests - Verbal'!$B221,level_v,J$68)</f>
        <v>0</v>
      </c>
      <c r="L221" s="80" t="str">
        <f>IFERROR(SUMIFS(min_v,source_v,$B$1,first_subarea_v,'Analysis by Tests - Verbal'!$B221,rightwrong_v,'Analysis by Tests - Verbal'!$F$68)/F221,"-")</f>
        <v>-</v>
      </c>
      <c r="M221" s="81"/>
      <c r="N221" s="133"/>
      <c r="O221" s="124">
        <f>COUNTIFS(source_v,'Analysis by Tests - Verbal'!$B$1,rightwrong_v,'Analysis by Tests - Verbal'!$O$68,first_subarea_v,'Analysis by Tests - Verbal'!B221)</f>
        <v>0</v>
      </c>
      <c r="Q221" s="124">
        <f>COUNTIFS(source_v,selecaoexame,rightwrong_v,'Analysis by Tests - Verbal'!$O$68,first_subarea_v,'Analysis by Tests - Verbal'!$B221,level_v,Q$68)</f>
        <v>0</v>
      </c>
      <c r="R221" s="124">
        <f>COUNTIFS(source_v,selecaoexame,rightwrong_v,'Analysis by Tests - Verbal'!$O$68,first_subarea_v,'Analysis by Tests - Verbal'!$B221,level_v,R$68)</f>
        <v>0</v>
      </c>
      <c r="S221" s="124">
        <f>COUNTIFS(source_v,selecaoexame,rightwrong_v,'Analysis by Tests - Verbal'!$O$68,first_subarea_v,'Analysis by Tests - Verbal'!$B221,level_v,S$68)</f>
        <v>0</v>
      </c>
      <c r="U221" s="80" t="str">
        <f>IFERROR(SUMIFS(min_v,source_v,$B$1,first_subarea_v,'Analysis by Tests - Verbal'!$B221,rightwrong_v,'Analysis by Tests - Verbal'!$O$68)/O221,"-")</f>
        <v>-</v>
      </c>
      <c r="V221" s="81"/>
    </row>
    <row r="222" spans="1:22" hidden="1" outlineLevel="2" x14ac:dyDescent="0.2">
      <c r="A222" s="218"/>
      <c r="B222" s="71" t="s">
        <v>407</v>
      </c>
      <c r="C222" s="71"/>
      <c r="D222" s="72"/>
      <c r="F222" s="124">
        <f>COUNTIFS(source_v,'Analysis by Tests - Verbal'!$B$1,rightwrong_v,'Analysis by Tests - Verbal'!$F$68,first_subarea_v,'Analysis by Tests - Verbal'!B222)</f>
        <v>0</v>
      </c>
      <c r="H222" s="124">
        <f>COUNTIFS(source_v,selecaoexame,rightwrong_v,'Analysis by Tests - Verbal'!$F$68,first_subarea_v,'Analysis by Tests - Verbal'!$B222,level_v,H$68)</f>
        <v>0</v>
      </c>
      <c r="I222" s="124">
        <f>COUNTIFS(source_v,selecaoexame,rightwrong_v,'Analysis by Tests - Verbal'!$F$68,first_subarea_v,'Analysis by Tests - Verbal'!$B222,level_v,I$68)</f>
        <v>0</v>
      </c>
      <c r="J222" s="124">
        <f>COUNTIFS(source_v,selecaoexame,rightwrong_v,'Analysis by Tests - Verbal'!$F$68,first_subarea_v,'Analysis by Tests - Verbal'!$B222,level_v,J$68)</f>
        <v>0</v>
      </c>
      <c r="L222" s="80" t="str">
        <f>IFERROR(SUMIFS(min_v,source_v,$B$1,first_subarea_v,'Analysis by Tests - Verbal'!$B222,rightwrong_v,'Analysis by Tests - Verbal'!$F$68)/F222,"-")</f>
        <v>-</v>
      </c>
      <c r="M222" s="81"/>
      <c r="N222" s="133"/>
      <c r="O222" s="124">
        <f>COUNTIFS(source_v,'Analysis by Tests - Verbal'!$B$1,rightwrong_v,'Analysis by Tests - Verbal'!$O$68,first_subarea_v,'Analysis by Tests - Verbal'!B222)</f>
        <v>0</v>
      </c>
      <c r="Q222" s="124">
        <f>COUNTIFS(source_v,selecaoexame,rightwrong_v,'Analysis by Tests - Verbal'!$O$68,first_subarea_v,'Analysis by Tests - Verbal'!$B222,level_v,Q$68)</f>
        <v>0</v>
      </c>
      <c r="R222" s="124">
        <f>COUNTIFS(source_v,selecaoexame,rightwrong_v,'Analysis by Tests - Verbal'!$O$68,first_subarea_v,'Analysis by Tests - Verbal'!$B222,level_v,R$68)</f>
        <v>0</v>
      </c>
      <c r="S222" s="124">
        <f>COUNTIFS(source_v,selecaoexame,rightwrong_v,'Analysis by Tests - Verbal'!$O$68,first_subarea_v,'Analysis by Tests - Verbal'!$B222,level_v,S$68)</f>
        <v>0</v>
      </c>
      <c r="U222" s="80" t="str">
        <f>IFERROR(SUMIFS(min_v,source_v,$B$1,first_subarea_v,'Analysis by Tests - Verbal'!$B222,rightwrong_v,'Analysis by Tests - Verbal'!$O$68)/O222,"-")</f>
        <v>-</v>
      </c>
      <c r="V222" s="81"/>
    </row>
    <row r="223" spans="1:22" hidden="1" outlineLevel="2" x14ac:dyDescent="0.2">
      <c r="A223" s="218"/>
      <c r="B223" s="71" t="s">
        <v>408</v>
      </c>
      <c r="C223" s="71"/>
      <c r="D223" s="72"/>
      <c r="F223" s="124">
        <f>COUNTIFS(source_v,'Analysis by Tests - Verbal'!$B$1,rightwrong_v,'Analysis by Tests - Verbal'!$F$68,first_subarea_v,'Analysis by Tests - Verbal'!B223)</f>
        <v>0</v>
      </c>
      <c r="H223" s="124">
        <f>COUNTIFS(source_v,selecaoexame,rightwrong_v,'Analysis by Tests - Verbal'!$F$68,first_subarea_v,'Analysis by Tests - Verbal'!$B223,level_v,H$68)</f>
        <v>0</v>
      </c>
      <c r="I223" s="124">
        <f>COUNTIFS(source_v,selecaoexame,rightwrong_v,'Analysis by Tests - Verbal'!$F$68,first_subarea_v,'Analysis by Tests - Verbal'!$B223,level_v,I$68)</f>
        <v>0</v>
      </c>
      <c r="J223" s="124">
        <f>COUNTIFS(source_v,selecaoexame,rightwrong_v,'Analysis by Tests - Verbal'!$F$68,first_subarea_v,'Analysis by Tests - Verbal'!$B223,level_v,J$68)</f>
        <v>0</v>
      </c>
      <c r="L223" s="80" t="str">
        <f>IFERROR(SUMIFS(min_v,source_v,$B$1,first_subarea_v,'Analysis by Tests - Verbal'!$B223,rightwrong_v,'Analysis by Tests - Verbal'!$F$68)/F223,"-")</f>
        <v>-</v>
      </c>
      <c r="M223" s="81"/>
      <c r="N223" s="133"/>
      <c r="O223" s="124">
        <f>COUNTIFS(source_v,'Analysis by Tests - Verbal'!$B$1,rightwrong_v,'Analysis by Tests - Verbal'!$O$68,first_subarea_v,'Analysis by Tests - Verbal'!B223)</f>
        <v>0</v>
      </c>
      <c r="Q223" s="124">
        <f>COUNTIFS(source_v,selecaoexame,rightwrong_v,'Analysis by Tests - Verbal'!$O$68,first_subarea_v,'Analysis by Tests - Verbal'!$B223,level_v,Q$68)</f>
        <v>0</v>
      </c>
      <c r="R223" s="124">
        <f>COUNTIFS(source_v,selecaoexame,rightwrong_v,'Analysis by Tests - Verbal'!$O$68,first_subarea_v,'Analysis by Tests - Verbal'!$B223,level_v,R$68)</f>
        <v>0</v>
      </c>
      <c r="S223" s="124">
        <f>COUNTIFS(source_v,selecaoexame,rightwrong_v,'Analysis by Tests - Verbal'!$O$68,first_subarea_v,'Analysis by Tests - Verbal'!$B223,level_v,S$68)</f>
        <v>0</v>
      </c>
      <c r="U223" s="80" t="str">
        <f>IFERROR(SUMIFS(min_v,source_v,$B$1,first_subarea_v,'Analysis by Tests - Verbal'!$B223,rightwrong_v,'Analysis by Tests - Verbal'!$O$68)/O223,"-")</f>
        <v>-</v>
      </c>
      <c r="V223" s="81"/>
    </row>
    <row r="224" spans="1:22" hidden="1" outlineLevel="2" x14ac:dyDescent="0.2">
      <c r="A224" s="218"/>
      <c r="B224" s="71" t="s">
        <v>409</v>
      </c>
      <c r="C224" s="71"/>
      <c r="D224" s="72"/>
      <c r="F224" s="124">
        <f>COUNTIFS(source_v,'Analysis by Tests - Verbal'!$B$1,rightwrong_v,'Analysis by Tests - Verbal'!$F$68,first_subarea_v,'Analysis by Tests - Verbal'!B224)</f>
        <v>2</v>
      </c>
      <c r="H224" s="124">
        <f>COUNTIFS(source_v,selecaoexame,rightwrong_v,'Analysis by Tests - Verbal'!$F$68,first_subarea_v,'Analysis by Tests - Verbal'!$B224,level_v,H$68)</f>
        <v>0</v>
      </c>
      <c r="I224" s="124">
        <f>COUNTIFS(source_v,selecaoexame,rightwrong_v,'Analysis by Tests - Verbal'!$F$68,first_subarea_v,'Analysis by Tests - Verbal'!$B224,level_v,I$68)</f>
        <v>1</v>
      </c>
      <c r="J224" s="124">
        <f>COUNTIFS(source_v,selecaoexame,rightwrong_v,'Analysis by Tests - Verbal'!$F$68,first_subarea_v,'Analysis by Tests - Verbal'!$B224,level_v,J$68)</f>
        <v>1</v>
      </c>
      <c r="L224" s="80">
        <f>IFERROR(SUMIFS(min_v,source_v,$B$1,first_subarea_v,'Analysis by Tests - Verbal'!$B224,rightwrong_v,'Analysis by Tests - Verbal'!$F$68)/F224,"-")</f>
        <v>3.7615740740740741E-4</v>
      </c>
      <c r="M224" s="81"/>
      <c r="N224" s="133"/>
      <c r="O224" s="124">
        <f>COUNTIFS(source_v,'Analysis by Tests - Verbal'!$B$1,rightwrong_v,'Analysis by Tests - Verbal'!$O$68,first_subarea_v,'Analysis by Tests - Verbal'!B224)</f>
        <v>0</v>
      </c>
      <c r="Q224" s="124">
        <f>COUNTIFS(source_v,selecaoexame,rightwrong_v,'Analysis by Tests - Verbal'!$O$68,first_subarea_v,'Analysis by Tests - Verbal'!$B224,level_v,Q$68)</f>
        <v>0</v>
      </c>
      <c r="R224" s="124">
        <f>COUNTIFS(source_v,selecaoexame,rightwrong_v,'Analysis by Tests - Verbal'!$O$68,first_subarea_v,'Analysis by Tests - Verbal'!$B224,level_v,R$68)</f>
        <v>0</v>
      </c>
      <c r="S224" s="124">
        <f>COUNTIFS(source_v,selecaoexame,rightwrong_v,'Analysis by Tests - Verbal'!$O$68,first_subarea_v,'Analysis by Tests - Verbal'!$B224,level_v,S$68)</f>
        <v>0</v>
      </c>
      <c r="U224" s="80" t="str">
        <f>IFERROR(SUMIFS(min_v,source_v,$B$1,first_subarea_v,'Analysis by Tests - Verbal'!$B224,rightwrong_v,'Analysis by Tests - Verbal'!$O$68)/O224,"-")</f>
        <v>-</v>
      </c>
      <c r="V224" s="81"/>
    </row>
    <row r="225" spans="1:22" hidden="1" outlineLevel="2" x14ac:dyDescent="0.2">
      <c r="A225" s="218"/>
      <c r="B225" s="71" t="s">
        <v>410</v>
      </c>
      <c r="C225" s="71"/>
      <c r="D225" s="72"/>
      <c r="F225" s="124">
        <f>COUNTIFS(source_v,'Analysis by Tests - Verbal'!$B$1,rightwrong_v,'Analysis by Tests - Verbal'!$F$68,first_subarea_v,'Analysis by Tests - Verbal'!B225)</f>
        <v>0</v>
      </c>
      <c r="H225" s="124">
        <f>COUNTIFS(source_v,selecaoexame,rightwrong_v,'Analysis by Tests - Verbal'!$F$68,first_subarea_v,'Analysis by Tests - Verbal'!$B225,level_v,H$68)</f>
        <v>0</v>
      </c>
      <c r="I225" s="124">
        <f>COUNTIFS(source_v,selecaoexame,rightwrong_v,'Analysis by Tests - Verbal'!$F$68,first_subarea_v,'Analysis by Tests - Verbal'!$B225,level_v,I$68)</f>
        <v>0</v>
      </c>
      <c r="J225" s="124">
        <f>COUNTIFS(source_v,selecaoexame,rightwrong_v,'Analysis by Tests - Verbal'!$F$68,first_subarea_v,'Analysis by Tests - Verbal'!$B225,level_v,J$68)</f>
        <v>0</v>
      </c>
      <c r="L225" s="80" t="str">
        <f>IFERROR(SUMIFS(min_v,source_v,$B$1,first_subarea_v,'Analysis by Tests - Verbal'!$B225,rightwrong_v,'Analysis by Tests - Verbal'!$F$68)/F225,"-")</f>
        <v>-</v>
      </c>
      <c r="M225" s="81"/>
      <c r="N225" s="133"/>
      <c r="O225" s="124">
        <f>COUNTIFS(source_v,'Analysis by Tests - Verbal'!$B$1,rightwrong_v,'Analysis by Tests - Verbal'!$O$68,first_subarea_v,'Analysis by Tests - Verbal'!B225)</f>
        <v>0</v>
      </c>
      <c r="Q225" s="124">
        <f>COUNTIFS(source_v,selecaoexame,rightwrong_v,'Analysis by Tests - Verbal'!$O$68,first_subarea_v,'Analysis by Tests - Verbal'!$B225,level_v,Q$68)</f>
        <v>0</v>
      </c>
      <c r="R225" s="124">
        <f>COUNTIFS(source_v,selecaoexame,rightwrong_v,'Analysis by Tests - Verbal'!$O$68,first_subarea_v,'Analysis by Tests - Verbal'!$B225,level_v,R$68)</f>
        <v>0</v>
      </c>
      <c r="S225" s="124">
        <f>COUNTIFS(source_v,selecaoexame,rightwrong_v,'Analysis by Tests - Verbal'!$O$68,first_subarea_v,'Analysis by Tests - Verbal'!$B225,level_v,S$68)</f>
        <v>0</v>
      </c>
      <c r="U225" s="80" t="str">
        <f>IFERROR(SUMIFS(min_v,source_v,$B$1,first_subarea_v,'Analysis by Tests - Verbal'!$B225,rightwrong_v,'Analysis by Tests - Verbal'!$O$68)/O225,"-")</f>
        <v>-</v>
      </c>
      <c r="V225" s="81"/>
    </row>
    <row r="226" spans="1:22" hidden="1" outlineLevel="2" x14ac:dyDescent="0.2">
      <c r="A226" s="218"/>
      <c r="B226" s="71" t="s">
        <v>411</v>
      </c>
      <c r="C226" s="71"/>
      <c r="D226" s="72"/>
      <c r="F226" s="124">
        <f>COUNTIFS(source_v,'Analysis by Tests - Verbal'!$B$1,rightwrong_v,'Analysis by Tests - Verbal'!$F$68,first_subarea_v,'Analysis by Tests - Verbal'!B226)</f>
        <v>0</v>
      </c>
      <c r="H226" s="124">
        <f>COUNTIFS(source_v,selecaoexame,rightwrong_v,'Analysis by Tests - Verbal'!$F$68,first_subarea_v,'Analysis by Tests - Verbal'!$B226,level_v,H$68)</f>
        <v>0</v>
      </c>
      <c r="I226" s="124">
        <f>COUNTIFS(source_v,selecaoexame,rightwrong_v,'Analysis by Tests - Verbal'!$F$68,first_subarea_v,'Analysis by Tests - Verbal'!$B226,level_v,I$68)</f>
        <v>0</v>
      </c>
      <c r="J226" s="124">
        <f>COUNTIFS(source_v,selecaoexame,rightwrong_v,'Analysis by Tests - Verbal'!$F$68,first_subarea_v,'Analysis by Tests - Verbal'!$B226,level_v,J$68)</f>
        <v>0</v>
      </c>
      <c r="L226" s="80" t="str">
        <f>IFERROR(SUMIFS(min_v,source_v,$B$1,first_subarea_v,'Analysis by Tests - Verbal'!$B226,rightwrong_v,'Analysis by Tests - Verbal'!$F$68)/F226,"-")</f>
        <v>-</v>
      </c>
      <c r="M226" s="81"/>
      <c r="N226" s="133"/>
      <c r="O226" s="124">
        <f>COUNTIFS(source_v,'Analysis by Tests - Verbal'!$B$1,rightwrong_v,'Analysis by Tests - Verbal'!$O$68,first_subarea_v,'Analysis by Tests - Verbal'!B226)</f>
        <v>0</v>
      </c>
      <c r="Q226" s="124">
        <f>COUNTIFS(source_v,selecaoexame,rightwrong_v,'Analysis by Tests - Verbal'!$O$68,first_subarea_v,'Analysis by Tests - Verbal'!$B226,level_v,Q$68)</f>
        <v>0</v>
      </c>
      <c r="R226" s="124">
        <f>COUNTIFS(source_v,selecaoexame,rightwrong_v,'Analysis by Tests - Verbal'!$O$68,first_subarea_v,'Analysis by Tests - Verbal'!$B226,level_v,R$68)</f>
        <v>0</v>
      </c>
      <c r="S226" s="124">
        <f>COUNTIFS(source_v,selecaoexame,rightwrong_v,'Analysis by Tests - Verbal'!$O$68,first_subarea_v,'Analysis by Tests - Verbal'!$B226,level_v,S$68)</f>
        <v>0</v>
      </c>
      <c r="U226" s="80" t="str">
        <f>IFERROR(SUMIFS(min_v,source_v,$B$1,first_subarea_v,'Analysis by Tests - Verbal'!$B226,rightwrong_v,'Analysis by Tests - Verbal'!$O$68)/O226,"-")</f>
        <v>-</v>
      </c>
      <c r="V226" s="81"/>
    </row>
    <row r="227" spans="1:22" hidden="1" outlineLevel="2" x14ac:dyDescent="0.2">
      <c r="A227" s="218"/>
      <c r="B227" s="71" t="s">
        <v>412</v>
      </c>
      <c r="C227" s="71"/>
      <c r="D227" s="72"/>
      <c r="F227" s="124">
        <f>COUNTIFS(source_v,'Analysis by Tests - Verbal'!$B$1,rightwrong_v,'Analysis by Tests - Verbal'!$F$68,first_subarea_v,'Analysis by Tests - Verbal'!B227)</f>
        <v>0</v>
      </c>
      <c r="H227" s="124">
        <f>COUNTIFS(source_v,selecaoexame,rightwrong_v,'Analysis by Tests - Verbal'!$F$68,first_subarea_v,'Analysis by Tests - Verbal'!$B227,level_v,H$68)</f>
        <v>0</v>
      </c>
      <c r="I227" s="124">
        <f>COUNTIFS(source_v,selecaoexame,rightwrong_v,'Analysis by Tests - Verbal'!$F$68,first_subarea_v,'Analysis by Tests - Verbal'!$B227,level_v,I$68)</f>
        <v>0</v>
      </c>
      <c r="J227" s="124">
        <f>COUNTIFS(source_v,selecaoexame,rightwrong_v,'Analysis by Tests - Verbal'!$F$68,first_subarea_v,'Analysis by Tests - Verbal'!$B227,level_v,J$68)</f>
        <v>0</v>
      </c>
      <c r="L227" s="80" t="str">
        <f>IFERROR(SUMIFS(min_v,source_v,$B$1,first_subarea_v,'Analysis by Tests - Verbal'!$B227,rightwrong_v,'Analysis by Tests - Verbal'!$F$68)/F227,"-")</f>
        <v>-</v>
      </c>
      <c r="M227" s="81"/>
      <c r="N227" s="133"/>
      <c r="O227" s="124">
        <f>COUNTIFS(source_v,'Analysis by Tests - Verbal'!$B$1,rightwrong_v,'Analysis by Tests - Verbal'!$O$68,first_subarea_v,'Analysis by Tests - Verbal'!B227)</f>
        <v>0</v>
      </c>
      <c r="Q227" s="124">
        <f>COUNTIFS(source_v,selecaoexame,rightwrong_v,'Analysis by Tests - Verbal'!$O$68,first_subarea_v,'Analysis by Tests - Verbal'!$B227,level_v,Q$68)</f>
        <v>0</v>
      </c>
      <c r="R227" s="124">
        <f>COUNTIFS(source_v,selecaoexame,rightwrong_v,'Analysis by Tests - Verbal'!$O$68,first_subarea_v,'Analysis by Tests - Verbal'!$B227,level_v,R$68)</f>
        <v>0</v>
      </c>
      <c r="S227" s="124">
        <f>COUNTIFS(source_v,selecaoexame,rightwrong_v,'Analysis by Tests - Verbal'!$O$68,first_subarea_v,'Analysis by Tests - Verbal'!$B227,level_v,S$68)</f>
        <v>0</v>
      </c>
      <c r="U227" s="80" t="str">
        <f>IFERROR(SUMIFS(min_v,source_v,$B$1,first_subarea_v,'Analysis by Tests - Verbal'!$B227,rightwrong_v,'Analysis by Tests - Verbal'!$O$68)/O227,"-")</f>
        <v>-</v>
      </c>
      <c r="V227" s="81"/>
    </row>
    <row r="228" spans="1:22" hidden="1" outlineLevel="2" x14ac:dyDescent="0.2">
      <c r="A228" s="218"/>
      <c r="B228" s="71" t="s">
        <v>413</v>
      </c>
      <c r="C228" s="71"/>
      <c r="D228" s="72"/>
      <c r="F228" s="124">
        <f>COUNTIFS(source_v,'Analysis by Tests - Verbal'!$B$1,rightwrong_v,'Analysis by Tests - Verbal'!$F$68,first_subarea_v,'Analysis by Tests - Verbal'!B228)</f>
        <v>0</v>
      </c>
      <c r="H228" s="124">
        <f>COUNTIFS(source_v,selecaoexame,rightwrong_v,'Analysis by Tests - Verbal'!$F$68,first_subarea_v,'Analysis by Tests - Verbal'!$B228,level_v,H$68)</f>
        <v>0</v>
      </c>
      <c r="I228" s="124">
        <f>COUNTIFS(source_v,selecaoexame,rightwrong_v,'Analysis by Tests - Verbal'!$F$68,first_subarea_v,'Analysis by Tests - Verbal'!$B228,level_v,I$68)</f>
        <v>0</v>
      </c>
      <c r="J228" s="124">
        <f>COUNTIFS(source_v,selecaoexame,rightwrong_v,'Analysis by Tests - Verbal'!$F$68,first_subarea_v,'Analysis by Tests - Verbal'!$B228,level_v,J$68)</f>
        <v>0</v>
      </c>
      <c r="L228" s="80" t="str">
        <f>IFERROR(SUMIFS(min_v,source_v,$B$1,first_subarea_v,'Analysis by Tests - Verbal'!$B228,rightwrong_v,'Analysis by Tests - Verbal'!$F$68)/F228,"-")</f>
        <v>-</v>
      </c>
      <c r="M228" s="81"/>
      <c r="N228" s="133"/>
      <c r="O228" s="124">
        <f>COUNTIFS(source_v,'Analysis by Tests - Verbal'!$B$1,rightwrong_v,'Analysis by Tests - Verbal'!$O$68,first_subarea_v,'Analysis by Tests - Verbal'!B228)</f>
        <v>0</v>
      </c>
      <c r="Q228" s="124">
        <f>COUNTIFS(source_v,selecaoexame,rightwrong_v,'Analysis by Tests - Verbal'!$O$68,first_subarea_v,'Analysis by Tests - Verbal'!$B228,level_v,Q$68)</f>
        <v>0</v>
      </c>
      <c r="R228" s="124">
        <f>COUNTIFS(source_v,selecaoexame,rightwrong_v,'Analysis by Tests - Verbal'!$O$68,first_subarea_v,'Analysis by Tests - Verbal'!$B228,level_v,R$68)</f>
        <v>0</v>
      </c>
      <c r="S228" s="124">
        <f>COUNTIFS(source_v,selecaoexame,rightwrong_v,'Analysis by Tests - Verbal'!$O$68,first_subarea_v,'Analysis by Tests - Verbal'!$B228,level_v,S$68)</f>
        <v>0</v>
      </c>
      <c r="U228" s="80" t="str">
        <f>IFERROR(SUMIFS(min_v,source_v,$B$1,first_subarea_v,'Analysis by Tests - Verbal'!$B228,rightwrong_v,'Analysis by Tests - Verbal'!$O$68)/O228,"-")</f>
        <v>-</v>
      </c>
      <c r="V228" s="81"/>
    </row>
    <row r="229" spans="1:22" hidden="1" outlineLevel="2" x14ac:dyDescent="0.2">
      <c r="A229" s="218"/>
      <c r="B229" s="71" t="s">
        <v>414</v>
      </c>
      <c r="C229" s="71"/>
      <c r="D229" s="72"/>
      <c r="F229" s="124">
        <f>COUNTIFS(source_v,'Analysis by Tests - Verbal'!$B$1,rightwrong_v,'Analysis by Tests - Verbal'!$F$68,first_subarea_v,'Analysis by Tests - Verbal'!B229)</f>
        <v>0</v>
      </c>
      <c r="H229" s="124">
        <f>COUNTIFS(source_v,selecaoexame,rightwrong_v,'Analysis by Tests - Verbal'!$F$68,first_subarea_v,'Analysis by Tests - Verbal'!$B229,level_v,H$68)</f>
        <v>0</v>
      </c>
      <c r="I229" s="124">
        <f>COUNTIFS(source_v,selecaoexame,rightwrong_v,'Analysis by Tests - Verbal'!$F$68,first_subarea_v,'Analysis by Tests - Verbal'!$B229,level_v,I$68)</f>
        <v>0</v>
      </c>
      <c r="J229" s="124">
        <f>COUNTIFS(source_v,selecaoexame,rightwrong_v,'Analysis by Tests - Verbal'!$F$68,first_subarea_v,'Analysis by Tests - Verbal'!$B229,level_v,J$68)</f>
        <v>0</v>
      </c>
      <c r="L229" s="80" t="str">
        <f>IFERROR(SUMIFS(min_v,source_v,$B$1,first_subarea_v,'Analysis by Tests - Verbal'!$B229,rightwrong_v,'Analysis by Tests - Verbal'!$F$68)/F229,"-")</f>
        <v>-</v>
      </c>
      <c r="M229" s="81"/>
      <c r="N229" s="133"/>
      <c r="O229" s="124">
        <f>COUNTIFS(source_v,'Analysis by Tests - Verbal'!$B$1,rightwrong_v,'Analysis by Tests - Verbal'!$O$68,first_subarea_v,'Analysis by Tests - Verbal'!B229)</f>
        <v>0</v>
      </c>
      <c r="Q229" s="124">
        <f>COUNTIFS(source_v,selecaoexame,rightwrong_v,'Analysis by Tests - Verbal'!$O$68,first_subarea_v,'Analysis by Tests - Verbal'!$B229,level_v,Q$68)</f>
        <v>0</v>
      </c>
      <c r="R229" s="124">
        <f>COUNTIFS(source_v,selecaoexame,rightwrong_v,'Analysis by Tests - Verbal'!$O$68,first_subarea_v,'Analysis by Tests - Verbal'!$B229,level_v,R$68)</f>
        <v>0</v>
      </c>
      <c r="S229" s="124">
        <f>COUNTIFS(source_v,selecaoexame,rightwrong_v,'Analysis by Tests - Verbal'!$O$68,first_subarea_v,'Analysis by Tests - Verbal'!$B229,level_v,S$68)</f>
        <v>0</v>
      </c>
      <c r="U229" s="80" t="str">
        <f>IFERROR(SUMIFS(min_v,source_v,$B$1,first_subarea_v,'Analysis by Tests - Verbal'!$B229,rightwrong_v,'Analysis by Tests - Verbal'!$O$68)/O229,"-")</f>
        <v>-</v>
      </c>
      <c r="V229" s="81"/>
    </row>
    <row r="230" spans="1:22" hidden="1" outlineLevel="2" x14ac:dyDescent="0.2">
      <c r="A230" s="218"/>
      <c r="B230" s="71" t="s">
        <v>415</v>
      </c>
      <c r="C230" s="71"/>
      <c r="D230" s="72"/>
      <c r="F230" s="124">
        <f>COUNTIFS(source_v,'Analysis by Tests - Verbal'!$B$1,rightwrong_v,'Analysis by Tests - Verbal'!$F$68,first_subarea_v,'Analysis by Tests - Verbal'!B230)</f>
        <v>0</v>
      </c>
      <c r="H230" s="124">
        <f>COUNTIFS(source_v,selecaoexame,rightwrong_v,'Analysis by Tests - Verbal'!$F$68,first_subarea_v,'Analysis by Tests - Verbal'!$B230,level_v,H$68)</f>
        <v>0</v>
      </c>
      <c r="I230" s="124">
        <f>COUNTIFS(source_v,selecaoexame,rightwrong_v,'Analysis by Tests - Verbal'!$F$68,first_subarea_v,'Analysis by Tests - Verbal'!$B230,level_v,I$68)</f>
        <v>0</v>
      </c>
      <c r="J230" s="124">
        <f>COUNTIFS(source_v,selecaoexame,rightwrong_v,'Analysis by Tests - Verbal'!$F$68,first_subarea_v,'Analysis by Tests - Verbal'!$B230,level_v,J$68)</f>
        <v>0</v>
      </c>
      <c r="L230" s="80" t="str">
        <f>IFERROR(SUMIFS(min_v,source_v,$B$1,first_subarea_v,'Analysis by Tests - Verbal'!$B230,rightwrong_v,'Analysis by Tests - Verbal'!$F$68)/F230,"-")</f>
        <v>-</v>
      </c>
      <c r="M230" s="81"/>
      <c r="N230" s="133"/>
      <c r="O230" s="124">
        <f>COUNTIFS(source_v,'Analysis by Tests - Verbal'!$B$1,rightwrong_v,'Analysis by Tests - Verbal'!$O$68,first_subarea_v,'Analysis by Tests - Verbal'!B230)</f>
        <v>0</v>
      </c>
      <c r="Q230" s="124">
        <f>COUNTIFS(source_v,selecaoexame,rightwrong_v,'Analysis by Tests - Verbal'!$O$68,first_subarea_v,'Analysis by Tests - Verbal'!$B230,level_v,Q$68)</f>
        <v>0</v>
      </c>
      <c r="R230" s="124">
        <f>COUNTIFS(source_v,selecaoexame,rightwrong_v,'Analysis by Tests - Verbal'!$O$68,first_subarea_v,'Analysis by Tests - Verbal'!$B230,level_v,R$68)</f>
        <v>0</v>
      </c>
      <c r="S230" s="124">
        <f>COUNTIFS(source_v,selecaoexame,rightwrong_v,'Analysis by Tests - Verbal'!$O$68,first_subarea_v,'Analysis by Tests - Verbal'!$B230,level_v,S$68)</f>
        <v>0</v>
      </c>
      <c r="U230" s="80" t="str">
        <f>IFERROR(SUMIFS(min_v,source_v,$B$1,first_subarea_v,'Analysis by Tests - Verbal'!$B230,rightwrong_v,'Analysis by Tests - Verbal'!$O$68)/O230,"-")</f>
        <v>-</v>
      </c>
      <c r="V230" s="81"/>
    </row>
    <row r="231" spans="1:22" hidden="1" outlineLevel="2" x14ac:dyDescent="0.2">
      <c r="A231" s="218"/>
      <c r="B231" s="71" t="s">
        <v>407</v>
      </c>
      <c r="C231" s="71"/>
      <c r="D231" s="72"/>
      <c r="F231" s="124">
        <f>COUNTIFS(source_v,'Analysis by Tests - Verbal'!$B$1,rightwrong_v,'Analysis by Tests - Verbal'!$F$68,first_subarea_v,'Analysis by Tests - Verbal'!B231)</f>
        <v>0</v>
      </c>
      <c r="H231" s="124">
        <f>COUNTIFS(source_v,selecaoexame,rightwrong_v,'Analysis by Tests - Verbal'!$F$68,first_subarea_v,'Analysis by Tests - Verbal'!$B231,level_v,H$68)</f>
        <v>0</v>
      </c>
      <c r="I231" s="124">
        <f>COUNTIFS(source_v,selecaoexame,rightwrong_v,'Analysis by Tests - Verbal'!$F$68,first_subarea_v,'Analysis by Tests - Verbal'!$B231,level_v,I$68)</f>
        <v>0</v>
      </c>
      <c r="J231" s="124">
        <f>COUNTIFS(source_v,selecaoexame,rightwrong_v,'Analysis by Tests - Verbal'!$F$68,first_subarea_v,'Analysis by Tests - Verbal'!$B231,level_v,J$68)</f>
        <v>0</v>
      </c>
      <c r="L231" s="80" t="str">
        <f>IFERROR(SUMIFS(min_v,source_v,$B$1,first_subarea_v,'Analysis by Tests - Verbal'!$B231,rightwrong_v,'Analysis by Tests - Verbal'!$F$68)/F231,"-")</f>
        <v>-</v>
      </c>
      <c r="M231" s="81"/>
      <c r="N231" s="133"/>
      <c r="O231" s="124">
        <f>COUNTIFS(source_v,'Analysis by Tests - Verbal'!$B$1,rightwrong_v,'Analysis by Tests - Verbal'!$O$68,first_subarea_v,'Analysis by Tests - Verbal'!B231)</f>
        <v>0</v>
      </c>
      <c r="Q231" s="124">
        <f>COUNTIFS(source_v,selecaoexame,rightwrong_v,'Analysis by Tests - Verbal'!$O$68,first_subarea_v,'Analysis by Tests - Verbal'!$B231,level_v,Q$68)</f>
        <v>0</v>
      </c>
      <c r="R231" s="124">
        <f>COUNTIFS(source_v,selecaoexame,rightwrong_v,'Analysis by Tests - Verbal'!$O$68,first_subarea_v,'Analysis by Tests - Verbal'!$B231,level_v,R$68)</f>
        <v>0</v>
      </c>
      <c r="S231" s="124">
        <f>COUNTIFS(source_v,selecaoexame,rightwrong_v,'Analysis by Tests - Verbal'!$O$68,first_subarea_v,'Analysis by Tests - Verbal'!$B231,level_v,S$68)</f>
        <v>0</v>
      </c>
      <c r="U231" s="80" t="str">
        <f>IFERROR(SUMIFS(min_v,source_v,$B$1,first_subarea_v,'Analysis by Tests - Verbal'!$B231,rightwrong_v,'Analysis by Tests - Verbal'!$O$68)/O231,"-")</f>
        <v>-</v>
      </c>
      <c r="V231" s="81"/>
    </row>
    <row r="232" spans="1:22" hidden="1" outlineLevel="2" x14ac:dyDescent="0.2">
      <c r="A232" s="218"/>
      <c r="B232" s="71" t="s">
        <v>416</v>
      </c>
      <c r="C232" s="71"/>
      <c r="D232" s="72"/>
      <c r="F232" s="124">
        <f>COUNTIFS(source_v,'Analysis by Tests - Verbal'!$B$1,rightwrong_v,'Analysis by Tests - Verbal'!$F$68,first_subarea_v,'Analysis by Tests - Verbal'!B232)</f>
        <v>0</v>
      </c>
      <c r="H232" s="124">
        <f>COUNTIFS(source_v,selecaoexame,rightwrong_v,'Analysis by Tests - Verbal'!$F$68,first_subarea_v,'Analysis by Tests - Verbal'!$B232,level_v,H$68)</f>
        <v>0</v>
      </c>
      <c r="I232" s="124">
        <f>COUNTIFS(source_v,selecaoexame,rightwrong_v,'Analysis by Tests - Verbal'!$F$68,first_subarea_v,'Analysis by Tests - Verbal'!$B232,level_v,I$68)</f>
        <v>0</v>
      </c>
      <c r="J232" s="124">
        <f>COUNTIFS(source_v,selecaoexame,rightwrong_v,'Analysis by Tests - Verbal'!$F$68,first_subarea_v,'Analysis by Tests - Verbal'!$B232,level_v,J$68)</f>
        <v>0</v>
      </c>
      <c r="L232" s="80" t="str">
        <f>IFERROR(SUMIFS(min_v,source_v,$B$1,first_subarea_v,'Analysis by Tests - Verbal'!$B232,rightwrong_v,'Analysis by Tests - Verbal'!$F$68)/F232,"-")</f>
        <v>-</v>
      </c>
      <c r="M232" s="81"/>
      <c r="N232" s="133"/>
      <c r="O232" s="124">
        <f>COUNTIFS(source_v,'Analysis by Tests - Verbal'!$B$1,rightwrong_v,'Analysis by Tests - Verbal'!$O$68,first_subarea_v,'Analysis by Tests - Verbal'!B232)</f>
        <v>0</v>
      </c>
      <c r="Q232" s="124">
        <f>COUNTIFS(source_v,selecaoexame,rightwrong_v,'Analysis by Tests - Verbal'!$O$68,first_subarea_v,'Analysis by Tests - Verbal'!$B232,level_v,Q$68)</f>
        <v>0</v>
      </c>
      <c r="R232" s="124">
        <f>COUNTIFS(source_v,selecaoexame,rightwrong_v,'Analysis by Tests - Verbal'!$O$68,first_subarea_v,'Analysis by Tests - Verbal'!$B232,level_v,R$68)</f>
        <v>0</v>
      </c>
      <c r="S232" s="124">
        <f>COUNTIFS(source_v,selecaoexame,rightwrong_v,'Analysis by Tests - Verbal'!$O$68,first_subarea_v,'Analysis by Tests - Verbal'!$B232,level_v,S$68)</f>
        <v>0</v>
      </c>
      <c r="U232" s="80" t="str">
        <f>IFERROR(SUMIFS(min_v,source_v,$B$1,first_subarea_v,'Analysis by Tests - Verbal'!$B232,rightwrong_v,'Analysis by Tests - Verbal'!$O$68)/O232,"-")</f>
        <v>-</v>
      </c>
      <c r="V232" s="81"/>
    </row>
    <row r="233" spans="1:22" hidden="1" outlineLevel="2" x14ac:dyDescent="0.2">
      <c r="A233" s="218"/>
      <c r="B233" s="71" t="s">
        <v>417</v>
      </c>
      <c r="C233" s="71"/>
      <c r="D233" s="72"/>
      <c r="F233" s="124">
        <f>COUNTIFS(source_v,'Analysis by Tests - Verbal'!$B$1,rightwrong_v,'Analysis by Tests - Verbal'!$F$68,first_subarea_v,'Analysis by Tests - Verbal'!B233)</f>
        <v>0</v>
      </c>
      <c r="H233" s="124">
        <f>COUNTIFS(source_v,selecaoexame,rightwrong_v,'Analysis by Tests - Verbal'!$F$68,first_subarea_v,'Analysis by Tests - Verbal'!$B233,level_v,H$68)</f>
        <v>0</v>
      </c>
      <c r="I233" s="124">
        <f>COUNTIFS(source_v,selecaoexame,rightwrong_v,'Analysis by Tests - Verbal'!$F$68,first_subarea_v,'Analysis by Tests - Verbal'!$B233,level_v,I$68)</f>
        <v>0</v>
      </c>
      <c r="J233" s="124">
        <f>COUNTIFS(source_v,selecaoexame,rightwrong_v,'Analysis by Tests - Verbal'!$F$68,first_subarea_v,'Analysis by Tests - Verbal'!$B233,level_v,J$68)</f>
        <v>0</v>
      </c>
      <c r="L233" s="80" t="str">
        <f>IFERROR(SUMIFS(min_v,source_v,$B$1,first_subarea_v,'Analysis by Tests - Verbal'!$B233,rightwrong_v,'Analysis by Tests - Verbal'!$F$68)/F233,"-")</f>
        <v>-</v>
      </c>
      <c r="M233" s="81"/>
      <c r="N233" s="133"/>
      <c r="O233" s="124">
        <f>COUNTIFS(source_v,'Analysis by Tests - Verbal'!$B$1,rightwrong_v,'Analysis by Tests - Verbal'!$O$68,first_subarea_v,'Analysis by Tests - Verbal'!B233)</f>
        <v>0</v>
      </c>
      <c r="Q233" s="124">
        <f>COUNTIFS(source_v,selecaoexame,rightwrong_v,'Analysis by Tests - Verbal'!$O$68,first_subarea_v,'Analysis by Tests - Verbal'!$B233,level_v,Q$68)</f>
        <v>0</v>
      </c>
      <c r="R233" s="124">
        <f>COUNTIFS(source_v,selecaoexame,rightwrong_v,'Analysis by Tests - Verbal'!$O$68,first_subarea_v,'Analysis by Tests - Verbal'!$B233,level_v,R$68)</f>
        <v>0</v>
      </c>
      <c r="S233" s="124">
        <f>COUNTIFS(source_v,selecaoexame,rightwrong_v,'Analysis by Tests - Verbal'!$O$68,first_subarea_v,'Analysis by Tests - Verbal'!$B233,level_v,S$68)</f>
        <v>0</v>
      </c>
      <c r="U233" s="80" t="str">
        <f>IFERROR(SUMIFS(min_v,source_v,$B$1,first_subarea_v,'Analysis by Tests - Verbal'!$B233,rightwrong_v,'Analysis by Tests - Verbal'!$O$68)/O233,"-")</f>
        <v>-</v>
      </c>
      <c r="V233" s="81"/>
    </row>
    <row r="234" spans="1:22" hidden="1" outlineLevel="2" x14ac:dyDescent="0.2">
      <c r="A234" s="218"/>
      <c r="B234" s="71" t="s">
        <v>418</v>
      </c>
      <c r="C234" s="71"/>
      <c r="D234" s="72"/>
      <c r="F234" s="124">
        <f>COUNTIFS(source_v,'Analysis by Tests - Verbal'!$B$1,rightwrong_v,'Analysis by Tests - Verbal'!$F$68,first_subarea_v,'Analysis by Tests - Verbal'!B234)</f>
        <v>1</v>
      </c>
      <c r="H234" s="124">
        <f>COUNTIFS(source_v,selecaoexame,rightwrong_v,'Analysis by Tests - Verbal'!$F$68,first_subarea_v,'Analysis by Tests - Verbal'!$B234,level_v,H$68)</f>
        <v>0</v>
      </c>
      <c r="I234" s="124">
        <f>COUNTIFS(source_v,selecaoexame,rightwrong_v,'Analysis by Tests - Verbal'!$F$68,first_subarea_v,'Analysis by Tests - Verbal'!$B234,level_v,I$68)</f>
        <v>0</v>
      </c>
      <c r="J234" s="124">
        <f>COUNTIFS(source_v,selecaoexame,rightwrong_v,'Analysis by Tests - Verbal'!$F$68,first_subarea_v,'Analysis by Tests - Verbal'!$B234,level_v,J$68)</f>
        <v>0</v>
      </c>
      <c r="L234" s="80">
        <f>IFERROR(SUMIFS(min_v,source_v,$B$1,first_subarea_v,'Analysis by Tests - Verbal'!$B234,rightwrong_v,'Analysis by Tests - Verbal'!$F$68)/F234,"-")</f>
        <v>3.4722222222222224E-4</v>
      </c>
      <c r="M234" s="81"/>
      <c r="N234" s="133"/>
      <c r="O234" s="124">
        <f>COUNTIFS(source_v,'Analysis by Tests - Verbal'!$B$1,rightwrong_v,'Analysis by Tests - Verbal'!$O$68,first_subarea_v,'Analysis by Tests - Verbal'!B234)</f>
        <v>0</v>
      </c>
      <c r="Q234" s="124">
        <f>COUNTIFS(source_v,selecaoexame,rightwrong_v,'Analysis by Tests - Verbal'!$O$68,first_subarea_v,'Analysis by Tests - Verbal'!$B234,level_v,Q$68)</f>
        <v>0</v>
      </c>
      <c r="R234" s="124">
        <f>COUNTIFS(source_v,selecaoexame,rightwrong_v,'Analysis by Tests - Verbal'!$O$68,first_subarea_v,'Analysis by Tests - Verbal'!$B234,level_v,R$68)</f>
        <v>0</v>
      </c>
      <c r="S234" s="124">
        <f>COUNTIFS(source_v,selecaoexame,rightwrong_v,'Analysis by Tests - Verbal'!$O$68,first_subarea_v,'Analysis by Tests - Verbal'!$B234,level_v,S$68)</f>
        <v>0</v>
      </c>
      <c r="U234" s="80" t="str">
        <f>IFERROR(SUMIFS(min_v,source_v,$B$1,first_subarea_v,'Analysis by Tests - Verbal'!$B234,rightwrong_v,'Analysis by Tests - Verbal'!$O$68)/O234,"-")</f>
        <v>-</v>
      </c>
      <c r="V234" s="81"/>
    </row>
    <row r="235" spans="1:22" hidden="1" outlineLevel="1" collapsed="1" x14ac:dyDescent="0.2">
      <c r="A235" s="218"/>
      <c r="N235" s="133"/>
    </row>
    <row r="236" spans="1:22" hidden="1" outlineLevel="1" x14ac:dyDescent="0.2">
      <c r="A236" s="209"/>
      <c r="B236" s="111" t="s">
        <v>419</v>
      </c>
      <c r="C236" s="111"/>
      <c r="D236" s="112"/>
      <c r="F236" s="128">
        <f>COUNTIFS(source_v,selecaoexame,rightwrong_v,'Analysis by Tests - Verbal'!$F$68,first_Area_v,'Analysis by Tests - Verbal'!B236)</f>
        <v>1</v>
      </c>
      <c r="H236" s="129">
        <f>COUNTIFS(source_v,selecaoexame,rightwrong_v,'Analysis by Tests - Verbal'!$F$68,first_Area_v,'Analysis by Tests - Verbal'!$B236,level_v,H$68)</f>
        <v>0</v>
      </c>
      <c r="I236" s="129">
        <f>COUNTIFS(source_v,selecaoexame,rightwrong_v,'Analysis by Tests - Verbal'!$F$68,first_Area_v,'Analysis by Tests - Verbal'!$B236,level_v,I$68)</f>
        <v>0</v>
      </c>
      <c r="J236" s="129">
        <f>COUNTIFS(source_v,selecaoexame,rightwrong_v,'Analysis by Tests - Verbal'!$F$68,first_Area_v,'Analysis by Tests - Verbal'!$B236,level_v,J$68)</f>
        <v>1</v>
      </c>
      <c r="L236" s="114">
        <f>IFERROR(SUMIFS(min_v,source_v,selecaoexame,first_Area_v,'Analysis by Tests - Verbal'!$B236,rightwrong_v,'Analysis by Tests - Verbal'!$F$68)/F236,"-")</f>
        <v>4.2824074074074075E-4</v>
      </c>
      <c r="M236" s="115"/>
      <c r="N236" s="133"/>
      <c r="O236" s="132">
        <f>COUNTIFS(source_v,selecaoexame,rightwrong_v,'Analysis by Tests - Verbal'!$O$68,first_Area_v,'Analysis by Tests - Verbal'!B236)</f>
        <v>0</v>
      </c>
      <c r="Q236" s="129">
        <f>COUNTIFS(source_v,selecaoexame,rightwrong_v,'Analysis by Tests - Verbal'!$O$68,first_Area_v,'Analysis by Tests - Verbal'!$B236,level_v,Q$68)</f>
        <v>0</v>
      </c>
      <c r="R236" s="129">
        <f>COUNTIFS(source_v,selecaoexame,rightwrong_v,'Analysis by Tests - Verbal'!$O$68,first_Area_v,'Analysis by Tests - Verbal'!$B236,level_v,R$68)</f>
        <v>0</v>
      </c>
      <c r="S236" s="129">
        <f>COUNTIFS(source_v,selecaoexame,rightwrong_v,'Analysis by Tests - Verbal'!$O$68,first_Area_v,'Analysis by Tests - Verbal'!$B236,level_v,S$68)</f>
        <v>0</v>
      </c>
      <c r="U236" s="114" t="str">
        <f>IFERROR(SUMIFS(min_v,source_v,selecaoexame,first_Area_v,'Analysis by Tests - Verbal'!$B236,rightwrong_v,'Analysis by Tests - Verbal'!$O$68)/O236,"-")</f>
        <v>-</v>
      </c>
      <c r="V236" s="115"/>
    </row>
    <row r="237" spans="1:22" hidden="1" outlineLevel="2" x14ac:dyDescent="0.2">
      <c r="A237" s="218"/>
      <c r="B237" s="71" t="s">
        <v>420</v>
      </c>
      <c r="C237" s="71"/>
      <c r="D237" s="72"/>
      <c r="F237" s="124">
        <f>COUNTIFS(source_v,'Analysis by Tests - Verbal'!$B$1,rightwrong_v,'Analysis by Tests - Verbal'!$F$68,first_subarea_v,'Analysis by Tests - Verbal'!B237)</f>
        <v>1</v>
      </c>
      <c r="H237" s="124">
        <f>COUNTIFS(source_v,selecaoexame,rightwrong_v,'Analysis by Tests - Verbal'!$F$68,first_subarea_v,'Analysis by Tests - Verbal'!$B237,level_v,H$68)</f>
        <v>0</v>
      </c>
      <c r="I237" s="124">
        <f>COUNTIFS(source_v,selecaoexame,rightwrong_v,'Analysis by Tests - Verbal'!$F$68,first_subarea_v,'Analysis by Tests - Verbal'!$B237,level_v,I$68)</f>
        <v>0</v>
      </c>
      <c r="J237" s="124">
        <f>COUNTIFS(source_v,selecaoexame,rightwrong_v,'Analysis by Tests - Verbal'!$F$68,first_subarea_v,'Analysis by Tests - Verbal'!$B237,level_v,J$68)</f>
        <v>1</v>
      </c>
      <c r="L237" s="80">
        <f>IFERROR(SUMIFS(min_v,source_v,$B$1,first_subarea_v,'Analysis by Tests - Verbal'!$B237,rightwrong_v,'Analysis by Tests - Verbal'!$F$68)/F237,"-")</f>
        <v>4.2824074074074075E-4</v>
      </c>
      <c r="M237" s="81"/>
      <c r="N237" s="133"/>
      <c r="O237" s="124">
        <f>COUNTIFS(source_v,'Analysis by Tests - Verbal'!$B$1,rightwrong_v,'Analysis by Tests - Verbal'!$O$68,first_subarea_v,'Analysis by Tests - Verbal'!B237)</f>
        <v>0</v>
      </c>
      <c r="Q237" s="124">
        <f>COUNTIFS(source_v,selecaoexame,rightwrong_v,'Analysis by Tests - Verbal'!$O$68,first_subarea_v,'Analysis by Tests - Verbal'!$B237,level_v,Q$68)</f>
        <v>0</v>
      </c>
      <c r="R237" s="124">
        <f>COUNTIFS(source_v,selecaoexame,rightwrong_v,'Analysis by Tests - Verbal'!$O$68,first_subarea_v,'Analysis by Tests - Verbal'!$B237,level_v,R$68)</f>
        <v>0</v>
      </c>
      <c r="S237" s="124">
        <f>COUNTIFS(source_v,selecaoexame,rightwrong_v,'Analysis by Tests - Verbal'!$O$68,first_subarea_v,'Analysis by Tests - Verbal'!$B237,level_v,S$68)</f>
        <v>0</v>
      </c>
      <c r="U237" s="80" t="str">
        <f>IFERROR(SUMIFS(min_v,source_v,$B$1,first_subarea_v,'Analysis by Tests - Verbal'!$B237,rightwrong_v,'Analysis by Tests - Verbal'!$O$68)/O237,"-")</f>
        <v>-</v>
      </c>
      <c r="V237" s="81"/>
    </row>
    <row r="238" spans="1:22" hidden="1" outlineLevel="2" x14ac:dyDescent="0.2">
      <c r="A238" s="218"/>
      <c r="B238" s="71" t="s">
        <v>334</v>
      </c>
      <c r="C238" s="71"/>
      <c r="D238" s="72"/>
      <c r="F238" s="124">
        <f>COUNTIFS(source_v,'Analysis by Tests - Verbal'!$B$1,rightwrong_v,'Analysis by Tests - Verbal'!$F$68,first_subarea_v,'Analysis by Tests - Verbal'!B238)</f>
        <v>0</v>
      </c>
      <c r="H238" s="124">
        <f>COUNTIFS(source_v,selecaoexame,rightwrong_v,'Analysis by Tests - Verbal'!$F$68,first_subarea_v,'Analysis by Tests - Verbal'!$B238,level_v,H$68)</f>
        <v>0</v>
      </c>
      <c r="I238" s="124">
        <f>COUNTIFS(source_v,selecaoexame,rightwrong_v,'Analysis by Tests - Verbal'!$F$68,first_subarea_v,'Analysis by Tests - Verbal'!$B238,level_v,I$68)</f>
        <v>0</v>
      </c>
      <c r="J238" s="124">
        <f>COUNTIFS(source_v,selecaoexame,rightwrong_v,'Analysis by Tests - Verbal'!$F$68,first_subarea_v,'Analysis by Tests - Verbal'!$B238,level_v,J$68)</f>
        <v>0</v>
      </c>
      <c r="L238" s="80" t="str">
        <f>IFERROR(SUMIFS(min_v,source_v,$B$1,first_subarea_v,'Analysis by Tests - Verbal'!$B238,rightwrong_v,'Analysis by Tests - Verbal'!$F$68)/F238,"-")</f>
        <v>-</v>
      </c>
      <c r="M238" s="81"/>
      <c r="N238" s="133"/>
      <c r="O238" s="124">
        <f>COUNTIFS(source_v,'Analysis by Tests - Verbal'!$B$1,rightwrong_v,'Analysis by Tests - Verbal'!$O$68,first_subarea_v,'Analysis by Tests - Verbal'!B238)</f>
        <v>0</v>
      </c>
      <c r="Q238" s="124">
        <f>COUNTIFS(source_v,selecaoexame,rightwrong_v,'Analysis by Tests - Verbal'!$O$68,first_subarea_v,'Analysis by Tests - Verbal'!$B238,level_v,Q$68)</f>
        <v>0</v>
      </c>
      <c r="R238" s="124">
        <f>COUNTIFS(source_v,selecaoexame,rightwrong_v,'Analysis by Tests - Verbal'!$O$68,first_subarea_v,'Analysis by Tests - Verbal'!$B238,level_v,R$68)</f>
        <v>0</v>
      </c>
      <c r="S238" s="124">
        <f>COUNTIFS(source_v,selecaoexame,rightwrong_v,'Analysis by Tests - Verbal'!$O$68,first_subarea_v,'Analysis by Tests - Verbal'!$B238,level_v,S$68)</f>
        <v>0</v>
      </c>
      <c r="U238" s="80" t="str">
        <f>IFERROR(SUMIFS(min_v,source_v,$B$1,first_subarea_v,'Analysis by Tests - Verbal'!$B238,rightwrong_v,'Analysis by Tests - Verbal'!$O$68)/O238,"-")</f>
        <v>-</v>
      </c>
      <c r="V238" s="81"/>
    </row>
    <row r="239" spans="1:22" hidden="1" outlineLevel="1" collapsed="1" x14ac:dyDescent="0.2">
      <c r="A239" s="218"/>
      <c r="N239" s="133"/>
    </row>
    <row r="240" spans="1:22" hidden="1" outlineLevel="1" x14ac:dyDescent="0.2">
      <c r="A240" s="209"/>
      <c r="B240" s="111" t="s">
        <v>421</v>
      </c>
      <c r="C240" s="111"/>
      <c r="D240" s="112"/>
      <c r="F240" s="128">
        <f>COUNTIFS(source_v,selecaoexame,rightwrong_v,'Analysis by Tests - Verbal'!$F$68,first_Area_v,'Analysis by Tests - Verbal'!B240)</f>
        <v>0</v>
      </c>
      <c r="H240" s="129">
        <f>COUNTIFS(source_v,selecaoexame,rightwrong_v,'Analysis by Tests - Verbal'!$F$68,first_Area_v,'Analysis by Tests - Verbal'!$B240,level_v,H$68)</f>
        <v>0</v>
      </c>
      <c r="I240" s="129">
        <f>COUNTIFS(source_v,selecaoexame,rightwrong_v,'Analysis by Tests - Verbal'!$F$68,first_Area_v,'Analysis by Tests - Verbal'!$B240,level_v,I$68)</f>
        <v>0</v>
      </c>
      <c r="J240" s="129">
        <f>COUNTIFS(source_v,selecaoexame,rightwrong_v,'Analysis by Tests - Verbal'!$F$68,first_Area_v,'Analysis by Tests - Verbal'!$B240,level_v,J$68)</f>
        <v>0</v>
      </c>
      <c r="L240" s="114" t="str">
        <f>IFERROR(SUMIFS(min_v,source_v,selecaoexame,first_Area_v,'Analysis by Tests - Verbal'!$B240,rightwrong_v,'Analysis by Tests - Verbal'!$F$68)/F240,"-")</f>
        <v>-</v>
      </c>
      <c r="M240" s="115"/>
      <c r="N240" s="133"/>
      <c r="O240" s="132">
        <f>COUNTIFS(source_v,selecaoexame,rightwrong_v,'Analysis by Tests - Verbal'!$O$68,first_Area_v,'Analysis by Tests - Verbal'!B240)</f>
        <v>1</v>
      </c>
      <c r="Q240" s="129">
        <f>COUNTIFS(source_v,selecaoexame,rightwrong_v,'Analysis by Tests - Verbal'!$O$68,first_Area_v,'Analysis by Tests - Verbal'!$B240,level_v,Q$68)</f>
        <v>1</v>
      </c>
      <c r="R240" s="129">
        <f>COUNTIFS(source_v,selecaoexame,rightwrong_v,'Analysis by Tests - Verbal'!$O$68,first_Area_v,'Analysis by Tests - Verbal'!$B240,level_v,R$68)</f>
        <v>0</v>
      </c>
      <c r="S240" s="129">
        <f>COUNTIFS(source_v,selecaoexame,rightwrong_v,'Analysis by Tests - Verbal'!$O$68,first_Area_v,'Analysis by Tests - Verbal'!$B240,level_v,S$68)</f>
        <v>0</v>
      </c>
      <c r="U240" s="114">
        <f>IFERROR(SUMIFS(min_v,source_v,selecaoexame,first_Area_v,'Analysis by Tests - Verbal'!$B240,rightwrong_v,'Analysis by Tests - Verbal'!$O$68)/O240,"-")</f>
        <v>5.5555555555555556E-4</v>
      </c>
      <c r="V240" s="115"/>
    </row>
    <row r="241" spans="1:22" hidden="1" outlineLevel="2" x14ac:dyDescent="0.2">
      <c r="A241" s="218"/>
      <c r="B241" s="71" t="s">
        <v>422</v>
      </c>
      <c r="C241" s="71"/>
      <c r="D241" s="72"/>
      <c r="F241" s="124">
        <f>COUNTIFS(source_v,'Analysis by Tests - Verbal'!$B$1,rightwrong_v,'Analysis by Tests - Verbal'!$F$68,first_subarea_v,'Analysis by Tests - Verbal'!B241)</f>
        <v>0</v>
      </c>
      <c r="H241" s="124">
        <f>COUNTIFS(source_v,selecaoexame,rightwrong_v,'Analysis by Tests - Verbal'!$F$68,first_subarea_v,'Analysis by Tests - Verbal'!$B241,level_v,H$68)</f>
        <v>0</v>
      </c>
      <c r="I241" s="124">
        <f>COUNTIFS(source_v,selecaoexame,rightwrong_v,'Analysis by Tests - Verbal'!$F$68,first_subarea_v,'Analysis by Tests - Verbal'!$B241,level_v,I$68)</f>
        <v>0</v>
      </c>
      <c r="J241" s="124">
        <f>COUNTIFS(source_v,selecaoexame,rightwrong_v,'Analysis by Tests - Verbal'!$F$68,first_subarea_v,'Analysis by Tests - Verbal'!$B241,level_v,J$68)</f>
        <v>0</v>
      </c>
      <c r="L241" s="80" t="str">
        <f>IFERROR(SUMIFS(min_v,source_v,$B$1,first_subarea_v,'Analysis by Tests - Verbal'!$B241,rightwrong_v,'Analysis by Tests - Verbal'!$F$68)/F241,"-")</f>
        <v>-</v>
      </c>
      <c r="M241" s="81"/>
      <c r="N241" s="133"/>
      <c r="O241" s="124">
        <f>COUNTIFS(source_v,'Analysis by Tests - Verbal'!$B$1,rightwrong_v,'Analysis by Tests - Verbal'!$O$68,first_subarea_v,'Analysis by Tests - Verbal'!B241)</f>
        <v>1</v>
      </c>
      <c r="Q241" s="124">
        <f>COUNTIFS(source_v,selecaoexame,rightwrong_v,'Analysis by Tests - Verbal'!$O$68,first_subarea_v,'Analysis by Tests - Verbal'!$B241,level_v,Q$68)</f>
        <v>1</v>
      </c>
      <c r="R241" s="124">
        <f>COUNTIFS(source_v,selecaoexame,rightwrong_v,'Analysis by Tests - Verbal'!$O$68,first_subarea_v,'Analysis by Tests - Verbal'!$B241,level_v,R$68)</f>
        <v>0</v>
      </c>
      <c r="S241" s="124">
        <f>COUNTIFS(source_v,selecaoexame,rightwrong_v,'Analysis by Tests - Verbal'!$O$68,first_subarea_v,'Analysis by Tests - Verbal'!$B241,level_v,S$68)</f>
        <v>0</v>
      </c>
      <c r="U241" s="80">
        <f>IFERROR(SUMIFS(min_v,source_v,$B$1,first_subarea_v,'Analysis by Tests - Verbal'!$B241,rightwrong_v,'Analysis by Tests - Verbal'!$O$68)/O241,"-")</f>
        <v>5.5555555555555556E-4</v>
      </c>
      <c r="V241" s="81"/>
    </row>
    <row r="242" spans="1:22" hidden="1" outlineLevel="2" x14ac:dyDescent="0.2">
      <c r="A242" s="218"/>
      <c r="B242" s="71" t="s">
        <v>423</v>
      </c>
      <c r="C242" s="71"/>
      <c r="D242" s="72"/>
      <c r="F242" s="124">
        <f>COUNTIFS(source_v,'Analysis by Tests - Verbal'!$B$1,rightwrong_v,'Analysis by Tests - Verbal'!$F$68,first_subarea_v,'Analysis by Tests - Verbal'!B242)</f>
        <v>0</v>
      </c>
      <c r="H242" s="124">
        <f>COUNTIFS(source_v,selecaoexame,rightwrong_v,'Analysis by Tests - Verbal'!$F$68,first_subarea_v,'Analysis by Tests - Verbal'!$B242,level_v,H$68)</f>
        <v>0</v>
      </c>
      <c r="I242" s="124">
        <f>COUNTIFS(source_v,selecaoexame,rightwrong_v,'Analysis by Tests - Verbal'!$F$68,first_subarea_v,'Analysis by Tests - Verbal'!$B242,level_v,I$68)</f>
        <v>0</v>
      </c>
      <c r="J242" s="124">
        <f>COUNTIFS(source_v,selecaoexame,rightwrong_v,'Analysis by Tests - Verbal'!$F$68,first_subarea_v,'Analysis by Tests - Verbal'!$B242,level_v,J$68)</f>
        <v>0</v>
      </c>
      <c r="L242" s="80" t="str">
        <f>IFERROR(SUMIFS(min_v,source_v,$B$1,first_subarea_v,'Analysis by Tests - Verbal'!$B242,rightwrong_v,'Analysis by Tests - Verbal'!$F$68)/F242,"-")</f>
        <v>-</v>
      </c>
      <c r="M242" s="81"/>
      <c r="N242" s="133"/>
      <c r="O242" s="124">
        <f>COUNTIFS(source_v,'Analysis by Tests - Verbal'!$B$1,rightwrong_v,'Analysis by Tests - Verbal'!$O$68,first_subarea_v,'Analysis by Tests - Verbal'!B242)</f>
        <v>0</v>
      </c>
      <c r="Q242" s="124">
        <f>COUNTIFS(source_v,selecaoexame,rightwrong_v,'Analysis by Tests - Verbal'!$O$68,first_subarea_v,'Analysis by Tests - Verbal'!$B242,level_v,Q$68)</f>
        <v>0</v>
      </c>
      <c r="R242" s="124">
        <f>COUNTIFS(source_v,selecaoexame,rightwrong_v,'Analysis by Tests - Verbal'!$O$68,first_subarea_v,'Analysis by Tests - Verbal'!$B242,level_v,R$68)</f>
        <v>0</v>
      </c>
      <c r="S242" s="124">
        <f>COUNTIFS(source_v,selecaoexame,rightwrong_v,'Analysis by Tests - Verbal'!$O$68,first_subarea_v,'Analysis by Tests - Verbal'!$B242,level_v,S$68)</f>
        <v>0</v>
      </c>
      <c r="U242" s="80" t="str">
        <f>IFERROR(SUMIFS(min_v,source_v,$B$1,first_subarea_v,'Analysis by Tests - Verbal'!$B242,rightwrong_v,'Analysis by Tests - Verbal'!$O$68)/O242,"-")</f>
        <v>-</v>
      </c>
      <c r="V242" s="81"/>
    </row>
    <row r="243" spans="1:22" hidden="1" outlineLevel="2" x14ac:dyDescent="0.2">
      <c r="A243" s="218"/>
      <c r="B243" s="71" t="s">
        <v>424</v>
      </c>
      <c r="C243" s="71"/>
      <c r="D243" s="72"/>
      <c r="F243" s="124">
        <f>COUNTIFS(source_v,'Analysis by Tests - Verbal'!$B$1,rightwrong_v,'Analysis by Tests - Verbal'!$F$68,first_subarea_v,'Analysis by Tests - Verbal'!B243)</f>
        <v>0</v>
      </c>
      <c r="H243" s="124">
        <f>COUNTIFS(source_v,selecaoexame,rightwrong_v,'Analysis by Tests - Verbal'!$F$68,first_subarea_v,'Analysis by Tests - Verbal'!$B243,level_v,H$68)</f>
        <v>0</v>
      </c>
      <c r="I243" s="124">
        <f>COUNTIFS(source_v,selecaoexame,rightwrong_v,'Analysis by Tests - Verbal'!$F$68,first_subarea_v,'Analysis by Tests - Verbal'!$B243,level_v,I$68)</f>
        <v>0</v>
      </c>
      <c r="J243" s="124">
        <f>COUNTIFS(source_v,selecaoexame,rightwrong_v,'Analysis by Tests - Verbal'!$F$68,first_subarea_v,'Analysis by Tests - Verbal'!$B243,level_v,J$68)</f>
        <v>0</v>
      </c>
      <c r="L243" s="80" t="str">
        <f>IFERROR(SUMIFS(min_v,source_v,$B$1,first_subarea_v,'Analysis by Tests - Verbal'!$B243,rightwrong_v,'Analysis by Tests - Verbal'!$F$68)/F243,"-")</f>
        <v>-</v>
      </c>
      <c r="M243" s="81"/>
      <c r="N243" s="133"/>
      <c r="O243" s="124">
        <f>COUNTIFS(source_v,'Analysis by Tests - Verbal'!$B$1,rightwrong_v,'Analysis by Tests - Verbal'!$O$68,first_subarea_v,'Analysis by Tests - Verbal'!B243)</f>
        <v>0</v>
      </c>
      <c r="Q243" s="124">
        <f>COUNTIFS(source_v,selecaoexame,rightwrong_v,'Analysis by Tests - Verbal'!$O$68,first_subarea_v,'Analysis by Tests - Verbal'!$B243,level_v,Q$68)</f>
        <v>0</v>
      </c>
      <c r="R243" s="124">
        <f>COUNTIFS(source_v,selecaoexame,rightwrong_v,'Analysis by Tests - Verbal'!$O$68,first_subarea_v,'Analysis by Tests - Verbal'!$B243,level_v,R$68)</f>
        <v>0</v>
      </c>
      <c r="S243" s="124">
        <f>COUNTIFS(source_v,selecaoexame,rightwrong_v,'Analysis by Tests - Verbal'!$O$68,first_subarea_v,'Analysis by Tests - Verbal'!$B243,level_v,S$68)</f>
        <v>0</v>
      </c>
      <c r="U243" s="80" t="str">
        <f>IFERROR(SUMIFS(min_v,source_v,$B$1,first_subarea_v,'Analysis by Tests - Verbal'!$B243,rightwrong_v,'Analysis by Tests - Verbal'!$O$68)/O243,"-")</f>
        <v>-</v>
      </c>
      <c r="V243" s="81"/>
    </row>
    <row r="244" spans="1:22" hidden="1" outlineLevel="2" x14ac:dyDescent="0.2">
      <c r="A244" s="218"/>
      <c r="B244" s="71" t="s">
        <v>425</v>
      </c>
      <c r="C244" s="71"/>
      <c r="D244" s="72"/>
      <c r="F244" s="124">
        <f>COUNTIFS(source_v,'Analysis by Tests - Verbal'!$B$1,rightwrong_v,'Analysis by Tests - Verbal'!$F$68,first_subarea_v,'Analysis by Tests - Verbal'!B244)</f>
        <v>0</v>
      </c>
      <c r="H244" s="124">
        <f>COUNTIFS(source_v,selecaoexame,rightwrong_v,'Analysis by Tests - Verbal'!$F$68,first_subarea_v,'Analysis by Tests - Verbal'!$B244,level_v,H$68)</f>
        <v>0</v>
      </c>
      <c r="I244" s="124">
        <f>COUNTIFS(source_v,selecaoexame,rightwrong_v,'Analysis by Tests - Verbal'!$F$68,first_subarea_v,'Analysis by Tests - Verbal'!$B244,level_v,I$68)</f>
        <v>0</v>
      </c>
      <c r="J244" s="124">
        <f>COUNTIFS(source_v,selecaoexame,rightwrong_v,'Analysis by Tests - Verbal'!$F$68,first_subarea_v,'Analysis by Tests - Verbal'!$B244,level_v,J$68)</f>
        <v>0</v>
      </c>
      <c r="L244" s="80" t="str">
        <f>IFERROR(SUMIFS(min_v,source_v,$B$1,first_subarea_v,'Analysis by Tests - Verbal'!$B244,rightwrong_v,'Analysis by Tests - Verbal'!$F$68)/F244,"-")</f>
        <v>-</v>
      </c>
      <c r="M244" s="81"/>
      <c r="N244" s="133"/>
      <c r="O244" s="124">
        <f>COUNTIFS(source_v,'Analysis by Tests - Verbal'!$B$1,rightwrong_v,'Analysis by Tests - Verbal'!$O$68,first_subarea_v,'Analysis by Tests - Verbal'!B244)</f>
        <v>0</v>
      </c>
      <c r="Q244" s="124">
        <f>COUNTIFS(source_v,selecaoexame,rightwrong_v,'Analysis by Tests - Verbal'!$O$68,first_subarea_v,'Analysis by Tests - Verbal'!$B244,level_v,Q$68)</f>
        <v>0</v>
      </c>
      <c r="R244" s="124">
        <f>COUNTIFS(source_v,selecaoexame,rightwrong_v,'Analysis by Tests - Verbal'!$O$68,first_subarea_v,'Analysis by Tests - Verbal'!$B244,level_v,R$68)</f>
        <v>0</v>
      </c>
      <c r="S244" s="124">
        <f>COUNTIFS(source_v,selecaoexame,rightwrong_v,'Analysis by Tests - Verbal'!$O$68,first_subarea_v,'Analysis by Tests - Verbal'!$B244,level_v,S$68)</f>
        <v>0</v>
      </c>
      <c r="U244" s="80" t="str">
        <f>IFERROR(SUMIFS(min_v,source_v,$B$1,first_subarea_v,'Analysis by Tests - Verbal'!$B244,rightwrong_v,'Analysis by Tests - Verbal'!$O$68)/O244,"-")</f>
        <v>-</v>
      </c>
      <c r="V244" s="81"/>
    </row>
    <row r="245" spans="1:22" hidden="1" outlineLevel="1" collapsed="1" x14ac:dyDescent="0.2">
      <c r="A245" s="218"/>
      <c r="N245" s="133"/>
    </row>
    <row r="246" spans="1:22" collapsed="1" x14ac:dyDescent="0.2">
      <c r="F246"/>
      <c r="H246"/>
      <c r="I246"/>
      <c r="J246"/>
      <c r="O246"/>
      <c r="Q246"/>
      <c r="R246"/>
      <c r="S246"/>
    </row>
  </sheetData>
  <mergeCells count="6">
    <mergeCell ref="B1:C1"/>
    <mergeCell ref="B46:L46"/>
    <mergeCell ref="B24:L24"/>
    <mergeCell ref="N24:Z24"/>
    <mergeCell ref="N46:T46"/>
    <mergeCell ref="U46:AA46"/>
  </mergeCells>
  <conditionalFormatting sqref="O68">
    <cfRule type="iconSet" priority="493">
      <iconSet iconSet="4RedToBlack">
        <cfvo type="percent" val="0"/>
        <cfvo type="percent" val="25"/>
        <cfvo type="percent" val="50"/>
        <cfvo type="percent" val="75"/>
      </iconSet>
    </cfRule>
  </conditionalFormatting>
  <conditionalFormatting sqref="S12">
    <cfRule type="iconSet" priority="466">
      <iconSet iconSet="4RedToBlack">
        <cfvo type="percent" val="0"/>
        <cfvo type="percent" val="25"/>
        <cfvo type="percent" val="50"/>
        <cfvo type="percent" val="75"/>
      </iconSet>
    </cfRule>
  </conditionalFormatting>
  <pageMargins left="0.7" right="0.7" top="0.75" bottom="0.75" header="0.3" footer="0.3"/>
  <pageSetup paperSize="9" orientation="portrait" verticalDpi="300" r:id="rId1"/>
  <drawing r:id="rId2"/>
  <extLst>
    <ext xmlns:x14="http://schemas.microsoft.com/office/spreadsheetml/2009/9/main" uri="{78C0D931-6437-407d-A8EE-F0AAD7539E65}">
      <x14:conditionalFormattings>
        <x14:conditionalFormatting xmlns:xm="http://schemas.microsoft.com/office/excel/2006/main">
          <x14:cfRule type="iconSet" priority="492" id="{489EC66B-24C9-425A-B4E7-1BFE33B06226}">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U91 U87 U82 U75</xm:sqref>
        </x14:conditionalFormatting>
        <x14:conditionalFormatting xmlns:xm="http://schemas.microsoft.com/office/excel/2006/main">
          <x14:cfRule type="iconSet" priority="494" id="{B112DB71-457C-4B33-9EA1-8F65130536AB}">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L91 L87 L82 L75 L70</xm:sqref>
        </x14:conditionalFormatting>
        <x14:conditionalFormatting xmlns:xm="http://schemas.microsoft.com/office/excel/2006/main">
          <x14:cfRule type="iconSet" priority="467" id="{13504CD1-C979-41D8-B38D-07B4B4541050}">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T4</xm:sqref>
        </x14:conditionalFormatting>
        <x14:conditionalFormatting xmlns:xm="http://schemas.microsoft.com/office/excel/2006/main">
          <x14:cfRule type="iconSet" priority="465" id="{173A0FC7-917C-4FC1-9946-2ED8BE76FC43}">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T12</xm:sqref>
        </x14:conditionalFormatting>
        <x14:conditionalFormatting xmlns:xm="http://schemas.microsoft.com/office/excel/2006/main">
          <x14:cfRule type="iconSet" priority="464" id="{74D462D1-8CE9-4883-BE30-FA3AD7C96CA5}">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U4:W4</xm:sqref>
        </x14:conditionalFormatting>
        <x14:conditionalFormatting xmlns:xm="http://schemas.microsoft.com/office/excel/2006/main">
          <x14:cfRule type="iconSet" priority="463" id="{4559DFD4-7E49-4C52-80C4-3E8A589E8520}">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U12:W12</xm:sqref>
        </x14:conditionalFormatting>
        <x14:conditionalFormatting xmlns:xm="http://schemas.microsoft.com/office/excel/2006/main">
          <x14:cfRule type="iconSet" priority="2937" id="{DD044D08-D8C1-4D58-B404-1DA40457160F}">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U68</xm:sqref>
        </x14:conditionalFormatting>
        <x14:conditionalFormatting xmlns:xm="http://schemas.microsoft.com/office/excel/2006/main">
          <x14:cfRule type="iconSet" priority="461" id="{0103D834-4F6D-4A46-8D30-56228DAA3831}">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U71</xm:sqref>
        </x14:conditionalFormatting>
        <x14:conditionalFormatting xmlns:xm="http://schemas.microsoft.com/office/excel/2006/main">
          <x14:cfRule type="iconSet" priority="462" id="{B66B5945-91F7-4003-AE19-A62068073482}">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L71</xm:sqref>
        </x14:conditionalFormatting>
        <x14:conditionalFormatting xmlns:xm="http://schemas.microsoft.com/office/excel/2006/main">
          <x14:cfRule type="iconSet" priority="2938" id="{0BAE39A1-5465-47CC-ABBD-178513F4FBF6}">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U134</xm:sqref>
        </x14:conditionalFormatting>
        <x14:conditionalFormatting xmlns:xm="http://schemas.microsoft.com/office/excel/2006/main">
          <x14:cfRule type="iconSet" priority="2940" id="{C3E28507-EC5C-413A-9DF7-925D21DE4CDE}">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L134</xm:sqref>
        </x14:conditionalFormatting>
        <x14:conditionalFormatting xmlns:xm="http://schemas.microsoft.com/office/excel/2006/main">
          <x14:cfRule type="iconSet" priority="257" id="{675A9402-D725-4E34-A7D9-BB51E8B2511E}">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U216 U209 U161 U145</xm:sqref>
        </x14:conditionalFormatting>
        <x14:conditionalFormatting xmlns:xm="http://schemas.microsoft.com/office/excel/2006/main">
          <x14:cfRule type="iconSet" priority="259" id="{9F7E9D93-09F2-4DFB-809C-FECDE601A6CD}">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L216 L209 L161 L145</xm:sqref>
        </x14:conditionalFormatting>
        <x14:conditionalFormatting xmlns:xm="http://schemas.microsoft.com/office/excel/2006/main">
          <x14:cfRule type="iconSet" priority="245" id="{41240D30-2F40-4696-9B2A-29F6EB28BDFA}">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U136</xm:sqref>
        </x14:conditionalFormatting>
        <x14:conditionalFormatting xmlns:xm="http://schemas.microsoft.com/office/excel/2006/main">
          <x14:cfRule type="iconSet" priority="246" id="{EA48D4E6-2DED-4D11-A5CB-090AB5CE2C54}">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L136</xm:sqref>
        </x14:conditionalFormatting>
        <x14:conditionalFormatting xmlns:xm="http://schemas.microsoft.com/office/excel/2006/main">
          <x14:cfRule type="iconSet" priority="232" id="{FFEF751B-760B-498D-A7BE-DEA90706C667}">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U183 U175</xm:sqref>
        </x14:conditionalFormatting>
        <x14:conditionalFormatting xmlns:xm="http://schemas.microsoft.com/office/excel/2006/main">
          <x14:cfRule type="iconSet" priority="233" id="{3E67B893-7485-478A-B546-9943330DADD5}">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L183 L175</xm:sqref>
        </x14:conditionalFormatting>
        <x14:conditionalFormatting xmlns:xm="http://schemas.microsoft.com/office/excel/2006/main">
          <x14:cfRule type="iconSet" priority="207" id="{4E4C60F6-0CB5-445C-B7B7-7A5AE7C435B9}">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L139:L144</xm:sqref>
        </x14:conditionalFormatting>
        <x14:conditionalFormatting xmlns:xm="http://schemas.microsoft.com/office/excel/2006/main">
          <x14:cfRule type="iconSet" priority="206" id="{26584C05-6AFE-4B22-ACCC-635CB29FDF71}">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U139:U144</xm:sqref>
        </x14:conditionalFormatting>
        <x14:conditionalFormatting xmlns:xm="http://schemas.microsoft.com/office/excel/2006/main">
          <x14:cfRule type="iconSet" priority="142" id="{4498BD2C-17D4-4D0E-B667-C972D9A07041}">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L72</xm:sqref>
        </x14:conditionalFormatting>
        <x14:conditionalFormatting xmlns:xm="http://schemas.microsoft.com/office/excel/2006/main">
          <x14:cfRule type="iconSet" priority="141" id="{6706941C-B5D4-461F-9A2F-945D0A33CD0F}">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U72</xm:sqref>
        </x14:conditionalFormatting>
        <x14:conditionalFormatting xmlns:xm="http://schemas.microsoft.com/office/excel/2006/main">
          <x14:cfRule type="iconSet" priority="132" id="{2154601C-4265-4FFA-AA06-263CAC396D4E}">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L73</xm:sqref>
        </x14:conditionalFormatting>
        <x14:conditionalFormatting xmlns:xm="http://schemas.microsoft.com/office/excel/2006/main">
          <x14:cfRule type="iconSet" priority="131" id="{3FCA05D0-AD23-42EA-9D98-0B64193896B1}">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U73</xm:sqref>
        </x14:conditionalFormatting>
        <x14:conditionalFormatting xmlns:xm="http://schemas.microsoft.com/office/excel/2006/main">
          <x14:cfRule type="iconSet" priority="125" id="{9BAA889E-B1DA-45B0-9F1E-23615D8BCABA}">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L74</xm:sqref>
        </x14:conditionalFormatting>
        <x14:conditionalFormatting xmlns:xm="http://schemas.microsoft.com/office/excel/2006/main">
          <x14:cfRule type="iconSet" priority="124" id="{368E42F1-E910-4ACA-8E9B-5828C520140B}">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U74</xm:sqref>
        </x14:conditionalFormatting>
        <x14:conditionalFormatting xmlns:xm="http://schemas.microsoft.com/office/excel/2006/main">
          <x14:cfRule type="iconSet" priority="123" id="{CA400ED5-5FDE-4261-AD64-C9C9C06F62C8}">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L77:L81</xm:sqref>
        </x14:conditionalFormatting>
        <x14:conditionalFormatting xmlns:xm="http://schemas.microsoft.com/office/excel/2006/main">
          <x14:cfRule type="iconSet" priority="122" id="{D471F7AC-409D-47A4-AB2C-17BA0319067B}">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U77:U81</xm:sqref>
        </x14:conditionalFormatting>
        <x14:conditionalFormatting xmlns:xm="http://schemas.microsoft.com/office/excel/2006/main">
          <x14:cfRule type="iconSet" priority="121" id="{3272DA45-D52C-4BE8-B013-4602487D3CBA}">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L84:L86</xm:sqref>
        </x14:conditionalFormatting>
        <x14:conditionalFormatting xmlns:xm="http://schemas.microsoft.com/office/excel/2006/main">
          <x14:cfRule type="iconSet" priority="120" id="{5A32D9F2-1055-4C36-BA10-E78B11D53546}">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U84:U86</xm:sqref>
        </x14:conditionalFormatting>
        <x14:conditionalFormatting xmlns:xm="http://schemas.microsoft.com/office/excel/2006/main">
          <x14:cfRule type="iconSet" priority="119" id="{F6F16447-9B28-44E9-A573-E3C772836A56}">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L89:L90</xm:sqref>
        </x14:conditionalFormatting>
        <x14:conditionalFormatting xmlns:xm="http://schemas.microsoft.com/office/excel/2006/main">
          <x14:cfRule type="iconSet" priority="118" id="{8DFDB605-8618-4B49-9358-547F526373CC}">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U89:U90</xm:sqref>
        </x14:conditionalFormatting>
        <x14:conditionalFormatting xmlns:xm="http://schemas.microsoft.com/office/excel/2006/main">
          <x14:cfRule type="iconSet" priority="117" id="{D78004BB-48A9-4276-A432-82B43F2091F2}">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L93:L95</xm:sqref>
        </x14:conditionalFormatting>
        <x14:conditionalFormatting xmlns:xm="http://schemas.microsoft.com/office/excel/2006/main">
          <x14:cfRule type="iconSet" priority="116" id="{9DEAF09E-FE0B-4B38-9E33-011A7BD95654}">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U93:U95</xm:sqref>
        </x14:conditionalFormatting>
        <x14:conditionalFormatting xmlns:xm="http://schemas.microsoft.com/office/excel/2006/main">
          <x14:cfRule type="iconSet" priority="115" id="{3FE26987-16B3-4D0C-8281-E8E9E33914C6}">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L76</xm:sqref>
        </x14:conditionalFormatting>
        <x14:conditionalFormatting xmlns:xm="http://schemas.microsoft.com/office/excel/2006/main">
          <x14:cfRule type="iconSet" priority="114" id="{AD571EA2-0587-45BD-9AB9-0364269BE7B5}">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L83</xm:sqref>
        </x14:conditionalFormatting>
        <x14:conditionalFormatting xmlns:xm="http://schemas.microsoft.com/office/excel/2006/main">
          <x14:cfRule type="iconSet" priority="113" id="{0193AF35-1FAD-44C6-AF54-D75A63E6810D}">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L88</xm:sqref>
        </x14:conditionalFormatting>
        <x14:conditionalFormatting xmlns:xm="http://schemas.microsoft.com/office/excel/2006/main">
          <x14:cfRule type="iconSet" priority="112" id="{2502EC99-268D-44CD-9A37-0B4F8081A5A6}">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L92</xm:sqref>
        </x14:conditionalFormatting>
        <x14:conditionalFormatting xmlns:xm="http://schemas.microsoft.com/office/excel/2006/main">
          <x14:cfRule type="iconSet" priority="110" id="{ECADD6E8-9683-4C32-819A-ABDDA2D5CAD7}">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L98</xm:sqref>
        </x14:conditionalFormatting>
        <x14:conditionalFormatting xmlns:xm="http://schemas.microsoft.com/office/excel/2006/main">
          <x14:cfRule type="iconSet" priority="108" id="{6A6E8EDE-F1ED-40D9-9A99-DFFF69156064}">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U99</xm:sqref>
        </x14:conditionalFormatting>
        <x14:conditionalFormatting xmlns:xm="http://schemas.microsoft.com/office/excel/2006/main">
          <x14:cfRule type="iconSet" priority="109" id="{06A94548-0295-41E2-9345-2BE8A9F813F6}">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L99</xm:sqref>
        </x14:conditionalFormatting>
        <x14:conditionalFormatting xmlns:xm="http://schemas.microsoft.com/office/excel/2006/main">
          <x14:cfRule type="iconSet" priority="102" id="{5201E10A-EEEC-401D-9771-06C57D61665A}">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U70</xm:sqref>
        </x14:conditionalFormatting>
        <x14:conditionalFormatting xmlns:xm="http://schemas.microsoft.com/office/excel/2006/main">
          <x14:cfRule type="iconSet" priority="100" id="{63C54036-BFC7-4004-BFD7-B89D3257AD4B}">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U76</xm:sqref>
        </x14:conditionalFormatting>
        <x14:conditionalFormatting xmlns:xm="http://schemas.microsoft.com/office/excel/2006/main">
          <x14:cfRule type="iconSet" priority="99" id="{53B67229-8421-4B7B-82DA-B4A1558F0B6D}">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U83</xm:sqref>
        </x14:conditionalFormatting>
        <x14:conditionalFormatting xmlns:xm="http://schemas.microsoft.com/office/excel/2006/main">
          <x14:cfRule type="iconSet" priority="98" id="{2BBB6E76-A120-4460-904C-7AC23666008B}">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U88</xm:sqref>
        </x14:conditionalFormatting>
        <x14:conditionalFormatting xmlns:xm="http://schemas.microsoft.com/office/excel/2006/main">
          <x14:cfRule type="iconSet" priority="97" id="{3E53B773-ADEE-4CD1-99C3-672B4AA642A3}">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U92</xm:sqref>
        </x14:conditionalFormatting>
        <x14:conditionalFormatting xmlns:xm="http://schemas.microsoft.com/office/excel/2006/main">
          <x14:cfRule type="iconSet" priority="90" id="{37E9022B-D3B5-45C8-A8BB-421F11332BDB}">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U98</xm:sqref>
        </x14:conditionalFormatting>
        <x14:conditionalFormatting xmlns:xm="http://schemas.microsoft.com/office/excel/2006/main">
          <x14:cfRule type="iconSet" priority="74" id="{2437D03F-1E42-4232-8412-FF0A2FCE2C72}">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L101:L108</xm:sqref>
        </x14:conditionalFormatting>
        <x14:conditionalFormatting xmlns:xm="http://schemas.microsoft.com/office/excel/2006/main">
          <x14:cfRule type="iconSet" priority="73" id="{5190AFD9-349B-44BF-AFC2-684DA638AC49}">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U101:U108</xm:sqref>
        </x14:conditionalFormatting>
        <x14:conditionalFormatting xmlns:xm="http://schemas.microsoft.com/office/excel/2006/main">
          <x14:cfRule type="iconSet" priority="72" id="{D617D83C-CD9B-43B4-9823-ECA7F4C077E4}">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L111:L119</xm:sqref>
        </x14:conditionalFormatting>
        <x14:conditionalFormatting xmlns:xm="http://schemas.microsoft.com/office/excel/2006/main">
          <x14:cfRule type="iconSet" priority="71" id="{3BCCA1F8-C76E-4963-BA12-0C617C779B56}">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U111:U119</xm:sqref>
        </x14:conditionalFormatting>
        <x14:conditionalFormatting xmlns:xm="http://schemas.microsoft.com/office/excel/2006/main">
          <x14:cfRule type="iconSet" priority="66" id="{7565C0F8-95DE-40AD-9CFD-AD280CAE440F}">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L137</xm:sqref>
        </x14:conditionalFormatting>
        <x14:conditionalFormatting xmlns:xm="http://schemas.microsoft.com/office/excel/2006/main">
          <x14:cfRule type="iconSet" priority="65" id="{30E20877-4ED9-41A5-B884-85F7542A4D2C}">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U137</xm:sqref>
        </x14:conditionalFormatting>
        <x14:conditionalFormatting xmlns:xm="http://schemas.microsoft.com/office/excel/2006/main">
          <x14:cfRule type="iconSet" priority="64" id="{56BF0241-6C74-40F9-83BA-E653699AD102}">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L138:L144</xm:sqref>
        </x14:conditionalFormatting>
        <x14:conditionalFormatting xmlns:xm="http://schemas.microsoft.com/office/excel/2006/main">
          <x14:cfRule type="iconSet" priority="63" id="{4B6C7632-B397-4951-AF67-54B8B310B163}">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U138:U144</xm:sqref>
        </x14:conditionalFormatting>
        <x14:conditionalFormatting xmlns:xm="http://schemas.microsoft.com/office/excel/2006/main">
          <x14:cfRule type="iconSet" priority="62" id="{A2514DA9-29BE-4EB2-B8CD-F3792320DCA3}">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L146</xm:sqref>
        </x14:conditionalFormatting>
        <x14:conditionalFormatting xmlns:xm="http://schemas.microsoft.com/office/excel/2006/main">
          <x14:cfRule type="iconSet" priority="61" id="{DE5EDB2E-80DD-419F-AA67-11F6FFC5D172}">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U146</xm:sqref>
        </x14:conditionalFormatting>
        <x14:conditionalFormatting xmlns:xm="http://schemas.microsoft.com/office/excel/2006/main">
          <x14:cfRule type="iconSet" priority="60" id="{8C97E777-58EF-4030-A913-0D17FD4B854A}">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L162</xm:sqref>
        </x14:conditionalFormatting>
        <x14:conditionalFormatting xmlns:xm="http://schemas.microsoft.com/office/excel/2006/main">
          <x14:cfRule type="iconSet" priority="59" id="{A79E52A1-F771-465B-B6DF-F0F676C146F5}">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U162</xm:sqref>
        </x14:conditionalFormatting>
        <x14:conditionalFormatting xmlns:xm="http://schemas.microsoft.com/office/excel/2006/main">
          <x14:cfRule type="iconSet" priority="58" id="{9C3C6EF5-801D-406A-97C0-65A9CB8A1558}">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L176</xm:sqref>
        </x14:conditionalFormatting>
        <x14:conditionalFormatting xmlns:xm="http://schemas.microsoft.com/office/excel/2006/main">
          <x14:cfRule type="iconSet" priority="57" id="{DFB230BB-D07F-481F-BBBF-8C26FD1A1E3D}">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U176</xm:sqref>
        </x14:conditionalFormatting>
        <x14:conditionalFormatting xmlns:xm="http://schemas.microsoft.com/office/excel/2006/main">
          <x14:cfRule type="iconSet" priority="56" id="{F204ED16-726B-483F-ABF9-55097FE3F4D4}">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L184</xm:sqref>
        </x14:conditionalFormatting>
        <x14:conditionalFormatting xmlns:xm="http://schemas.microsoft.com/office/excel/2006/main">
          <x14:cfRule type="iconSet" priority="55" id="{7252E904-3D34-43AA-A21D-2A1C254E064A}">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U184</xm:sqref>
        </x14:conditionalFormatting>
        <x14:conditionalFormatting xmlns:xm="http://schemas.microsoft.com/office/excel/2006/main">
          <x14:cfRule type="iconSet" priority="54" id="{D2D41689-6A61-4A3C-B492-EB38650A6FF2}">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L198</xm:sqref>
        </x14:conditionalFormatting>
        <x14:conditionalFormatting xmlns:xm="http://schemas.microsoft.com/office/excel/2006/main">
          <x14:cfRule type="iconSet" priority="53" id="{E9F7D165-6A8C-4542-88E4-1EC2D38FCAF5}">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U198</xm:sqref>
        </x14:conditionalFormatting>
        <x14:conditionalFormatting xmlns:xm="http://schemas.microsoft.com/office/excel/2006/main">
          <x14:cfRule type="iconSet" priority="52" id="{E89B933B-0F90-4C5B-B24F-B42003D1A370}">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L210</xm:sqref>
        </x14:conditionalFormatting>
        <x14:conditionalFormatting xmlns:xm="http://schemas.microsoft.com/office/excel/2006/main">
          <x14:cfRule type="iconSet" priority="51" id="{24FBB7E4-CDC9-4087-86F7-4F4382D56B87}">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U210</xm:sqref>
        </x14:conditionalFormatting>
        <x14:conditionalFormatting xmlns:xm="http://schemas.microsoft.com/office/excel/2006/main">
          <x14:cfRule type="iconSet" priority="50" id="{64AF321C-1DF8-4BC8-92BD-FB79C8B4A3ED}">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L217</xm:sqref>
        </x14:conditionalFormatting>
        <x14:conditionalFormatting xmlns:xm="http://schemas.microsoft.com/office/excel/2006/main">
          <x14:cfRule type="iconSet" priority="49" id="{279E4C77-4488-459A-A990-22559BCC2FFA}">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U217</xm:sqref>
        </x14:conditionalFormatting>
        <x14:conditionalFormatting xmlns:xm="http://schemas.microsoft.com/office/excel/2006/main">
          <x14:cfRule type="iconSet" priority="48" id="{7F0D9D54-1A39-4F58-98BD-C93796D5551B}">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L236</xm:sqref>
        </x14:conditionalFormatting>
        <x14:conditionalFormatting xmlns:xm="http://schemas.microsoft.com/office/excel/2006/main">
          <x14:cfRule type="iconSet" priority="47" id="{9EC67926-E9F4-4D64-8893-12FE65231B35}">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U236</xm:sqref>
        </x14:conditionalFormatting>
        <x14:conditionalFormatting xmlns:xm="http://schemas.microsoft.com/office/excel/2006/main">
          <x14:cfRule type="iconSet" priority="46" id="{B5FDC512-AF28-47D9-BC4A-06821E00A794}">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L240</xm:sqref>
        </x14:conditionalFormatting>
        <x14:conditionalFormatting xmlns:xm="http://schemas.microsoft.com/office/excel/2006/main">
          <x14:cfRule type="iconSet" priority="45" id="{ADAAB95E-1FDD-4B17-9803-28AF51224603}">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U240</xm:sqref>
        </x14:conditionalFormatting>
        <x14:conditionalFormatting xmlns:xm="http://schemas.microsoft.com/office/excel/2006/main">
          <x14:cfRule type="iconSet" priority="44" id="{CB70A738-DBAB-44C0-AEF0-DC1ED5575E46}">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L147:L160</xm:sqref>
        </x14:conditionalFormatting>
        <x14:conditionalFormatting xmlns:xm="http://schemas.microsoft.com/office/excel/2006/main">
          <x14:cfRule type="iconSet" priority="43" id="{99DF5C40-4993-408E-8C67-37EE671702D0}">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U147:U160</xm:sqref>
        </x14:conditionalFormatting>
        <x14:conditionalFormatting xmlns:xm="http://schemas.microsoft.com/office/excel/2006/main">
          <x14:cfRule type="iconSet" priority="42" id="{13BD854B-7D85-436B-A7DD-774DFEEC88A9}">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L163:L174</xm:sqref>
        </x14:conditionalFormatting>
        <x14:conditionalFormatting xmlns:xm="http://schemas.microsoft.com/office/excel/2006/main">
          <x14:cfRule type="iconSet" priority="41" id="{203191CD-7562-4072-97E6-404A5CED1E55}">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U163:U174</xm:sqref>
        </x14:conditionalFormatting>
        <x14:conditionalFormatting xmlns:xm="http://schemas.microsoft.com/office/excel/2006/main">
          <x14:cfRule type="iconSet" priority="40" id="{6F6AA9AF-BB2D-465F-8528-685F3B13DF68}">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L177:L182</xm:sqref>
        </x14:conditionalFormatting>
        <x14:conditionalFormatting xmlns:xm="http://schemas.microsoft.com/office/excel/2006/main">
          <x14:cfRule type="iconSet" priority="39" id="{7557F7E9-102B-4F1F-9B6F-76A221155F01}">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U177:U182</xm:sqref>
        </x14:conditionalFormatting>
        <x14:conditionalFormatting xmlns:xm="http://schemas.microsoft.com/office/excel/2006/main">
          <x14:cfRule type="iconSet" priority="38" id="{48243611-5032-44E6-8979-AC614D3D5EEB}">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L185:L196</xm:sqref>
        </x14:conditionalFormatting>
        <x14:conditionalFormatting xmlns:xm="http://schemas.microsoft.com/office/excel/2006/main">
          <x14:cfRule type="iconSet" priority="37" id="{96CDEB68-E14F-4DFE-A04B-72C202058B8A}">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U185:U196</xm:sqref>
        </x14:conditionalFormatting>
        <x14:conditionalFormatting xmlns:xm="http://schemas.microsoft.com/office/excel/2006/main">
          <x14:cfRule type="iconSet" priority="36" id="{0F33C2DF-B917-424D-B9D8-7A78084AE6E8}">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L199:L208</xm:sqref>
        </x14:conditionalFormatting>
        <x14:conditionalFormatting xmlns:xm="http://schemas.microsoft.com/office/excel/2006/main">
          <x14:cfRule type="iconSet" priority="35" id="{B784B8EE-0A47-45AC-BDFA-EBF5D0F70F20}">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U199:U208</xm:sqref>
        </x14:conditionalFormatting>
        <x14:conditionalFormatting xmlns:xm="http://schemas.microsoft.com/office/excel/2006/main">
          <x14:cfRule type="iconSet" priority="34" id="{3728E990-1BCD-423B-BC4E-E7423E1497ED}">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L211:L215</xm:sqref>
        </x14:conditionalFormatting>
        <x14:conditionalFormatting xmlns:xm="http://schemas.microsoft.com/office/excel/2006/main">
          <x14:cfRule type="iconSet" priority="33" id="{32DE5C3C-F41C-4A74-8149-D7721A5E24D5}">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U211:U215</xm:sqref>
        </x14:conditionalFormatting>
        <x14:conditionalFormatting xmlns:xm="http://schemas.microsoft.com/office/excel/2006/main">
          <x14:cfRule type="iconSet" priority="32" id="{1F34AC1B-6D2E-4A73-AF05-AD18BF0274AB}">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L218:L234</xm:sqref>
        </x14:conditionalFormatting>
        <x14:conditionalFormatting xmlns:xm="http://schemas.microsoft.com/office/excel/2006/main">
          <x14:cfRule type="iconSet" priority="31" id="{6F72511F-FB45-4104-8A8B-ADB5148B1115}">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U218:U234</xm:sqref>
        </x14:conditionalFormatting>
        <x14:conditionalFormatting xmlns:xm="http://schemas.microsoft.com/office/excel/2006/main">
          <x14:cfRule type="iconSet" priority="30" id="{02CA92E7-3898-479D-ACDC-F9110754B94F}">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L237:L238</xm:sqref>
        </x14:conditionalFormatting>
        <x14:conditionalFormatting xmlns:xm="http://schemas.microsoft.com/office/excel/2006/main">
          <x14:cfRule type="iconSet" priority="29" id="{56294AE8-2698-4FC0-BE1F-88CC8E74A77A}">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U237:U238</xm:sqref>
        </x14:conditionalFormatting>
        <x14:conditionalFormatting xmlns:xm="http://schemas.microsoft.com/office/excel/2006/main">
          <x14:cfRule type="iconSet" priority="28" id="{A221DFBF-C23E-464D-B5BA-BFCE44C6D16F}">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L241:L244</xm:sqref>
        </x14:conditionalFormatting>
        <x14:conditionalFormatting xmlns:xm="http://schemas.microsoft.com/office/excel/2006/main">
          <x14:cfRule type="iconSet" priority="27" id="{6174B738-1DA9-43A3-8208-61A5F7C4ADCB}">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U241:U244</xm:sqref>
        </x14:conditionalFormatting>
        <x14:conditionalFormatting xmlns:xm="http://schemas.microsoft.com/office/excel/2006/main">
          <x14:cfRule type="iconSet" priority="26" id="{05D59C93-45BF-449E-B043-B534B10CE4B5}">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L110</xm:sqref>
        </x14:conditionalFormatting>
        <x14:conditionalFormatting xmlns:xm="http://schemas.microsoft.com/office/excel/2006/main">
          <x14:cfRule type="iconSet" priority="24" id="{E464FE1E-752D-4365-BDD7-D21F84B57F6D}">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U110</xm:sqref>
        </x14:conditionalFormatting>
        <x14:conditionalFormatting xmlns:xm="http://schemas.microsoft.com/office/excel/2006/main">
          <x14:cfRule type="iconSet" priority="19" id="{CEBAD069-C22B-4C51-B1BA-3856C25FB0C8}">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L122:L126</xm:sqref>
        </x14:conditionalFormatting>
        <x14:conditionalFormatting xmlns:xm="http://schemas.microsoft.com/office/excel/2006/main">
          <x14:cfRule type="iconSet" priority="17" id="{3B9A7F3B-81D2-4C39-A88F-DEC756F0DF8E}">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L129:L132</xm:sqref>
        </x14:conditionalFormatting>
        <x14:conditionalFormatting xmlns:xm="http://schemas.microsoft.com/office/excel/2006/main">
          <x14:cfRule type="iconSet" priority="15" id="{3C943FBC-A604-4639-873D-2F6DCBB327BA}">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L121</xm:sqref>
        </x14:conditionalFormatting>
        <x14:conditionalFormatting xmlns:xm="http://schemas.microsoft.com/office/excel/2006/main">
          <x14:cfRule type="iconSet" priority="9" id="{13EA3994-D547-44E1-9A12-2BB09D540717}">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U122:U126</xm:sqref>
        </x14:conditionalFormatting>
        <x14:conditionalFormatting xmlns:xm="http://schemas.microsoft.com/office/excel/2006/main">
          <x14:cfRule type="iconSet" priority="8" id="{2CD00521-65C8-4A29-99A4-07A444AF0D27}">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U121</xm:sqref>
        </x14:conditionalFormatting>
        <x14:conditionalFormatting xmlns:xm="http://schemas.microsoft.com/office/excel/2006/main">
          <x14:cfRule type="iconSet" priority="7" id="{69D48E9C-A5E8-492A-BF65-5B8D3195AE30}">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L128</xm:sqref>
        </x14:conditionalFormatting>
        <x14:conditionalFormatting xmlns:xm="http://schemas.microsoft.com/office/excel/2006/main">
          <x14:cfRule type="iconSet" priority="6" id="{F4329FD4-B61F-4EBD-BAC5-A9D4D7566751}">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U128</xm:sqref>
        </x14:conditionalFormatting>
        <x14:conditionalFormatting xmlns:xm="http://schemas.microsoft.com/office/excel/2006/main">
          <x14:cfRule type="iconSet" priority="4" id="{B71AC868-7BDC-4983-B6E1-EF5CA3914C4E}">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U129:U132</xm:sqref>
        </x14:conditionalFormatting>
        <x14:conditionalFormatting xmlns:xm="http://schemas.microsoft.com/office/excel/2006/main">
          <x14:cfRule type="iconSet" priority="3" id="{7E5B3A4D-A5F3-45FC-9F6F-73F40984AD91}">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L68</xm:sqref>
        </x14:conditionalFormatting>
        <x14:conditionalFormatting xmlns:xm="http://schemas.microsoft.com/office/excel/2006/main">
          <x14:cfRule type="iconSet" priority="2" id="{62710ECD-1D8A-4884-ACE1-F5242CDBEC75}">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L135</xm:sqref>
        </x14:conditionalFormatting>
        <x14:conditionalFormatting xmlns:xm="http://schemas.microsoft.com/office/excel/2006/main">
          <x14:cfRule type="iconSet" priority="1" id="{18A0BCC6-3CCF-4A6C-91B1-D453E124CA4C}">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U135</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'Quant Setup'!$A$51:$A$62</xm:f>
          </x14:formula1>
          <xm:sqref>B1</xm:sqref>
        </x14:dataValidation>
        <x14:dataValidation type="list" allowBlank="1" showInputMessage="1" showErrorMessage="1">
          <x14:formula1>
            <xm:f>'Quant Setup'!$L$43:$L$46</xm:f>
          </x14:formula1>
          <xm:sqref>H71:J71 H136:J136 H68:J68 Q71:S71 H99:J99 Q68:S68 Q99:S99 Q136:S136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A1:AP324"/>
  <sheetViews>
    <sheetView showGridLines="0" zoomScale="115" zoomScaleNormal="115" workbookViewId="0">
      <selection activeCell="C253" sqref="C253"/>
    </sheetView>
  </sheetViews>
  <sheetFormatPr defaultRowHeight="12.75" outlineLevelRow="2" outlineLevelCol="1" x14ac:dyDescent="0.2"/>
  <cols>
    <col min="1" max="1" width="23.5703125" customWidth="1"/>
    <col min="3" max="3" width="9" customWidth="1"/>
    <col min="4" max="4" width="2.5703125" customWidth="1"/>
    <col min="5" max="5" width="9" style="122" customWidth="1"/>
    <col min="6" max="6" width="2.5703125" customWidth="1"/>
    <col min="7" max="7" width="9" hidden="1" customWidth="1"/>
    <col min="8" max="8" width="8.85546875" hidden="1" customWidth="1"/>
    <col min="9" max="9" width="9.42578125" style="96" hidden="1" customWidth="1" outlineLevel="1"/>
    <col min="10" max="10" width="9.5703125" hidden="1" customWidth="1" outlineLevel="1"/>
    <col min="11" max="11" width="2.5703125" hidden="1" customWidth="1" outlineLevel="1"/>
    <col min="12" max="13" width="7.7109375" hidden="1" customWidth="1" outlineLevel="1"/>
    <col min="14" max="14" width="2.5703125" hidden="1" customWidth="1" outlineLevel="1"/>
    <col min="15" max="16" width="7.7109375" hidden="1" customWidth="1" outlineLevel="1"/>
    <col min="17" max="17" width="2.5703125" hidden="1" customWidth="1" outlineLevel="1"/>
    <col min="18" max="19" width="8" hidden="1" customWidth="1" outlineLevel="1"/>
    <col min="20" max="20" width="3" hidden="1" customWidth="1" outlineLevel="1"/>
    <col min="21" max="23" width="9" hidden="1" customWidth="1" outlineLevel="1"/>
    <col min="24" max="24" width="3" customWidth="1" collapsed="1"/>
    <col min="25" max="25" width="9" style="122" customWidth="1"/>
    <col min="26" max="26" width="2.5703125" customWidth="1"/>
    <col min="27" max="28" width="8" hidden="1" customWidth="1" outlineLevel="1"/>
    <col min="29" max="29" width="2.7109375" hidden="1" customWidth="1" outlineLevel="1"/>
    <col min="30" max="32" width="9" style="183" hidden="1" customWidth="1" outlineLevel="1"/>
    <col min="33" max="33" width="1.85546875" hidden="1" customWidth="1" outlineLevel="1"/>
    <col min="34" max="34" width="12" hidden="1" customWidth="1" outlineLevel="1"/>
    <col min="35" max="35" width="2.5703125" customWidth="1" collapsed="1"/>
    <col min="36" max="37" width="9" customWidth="1"/>
    <col min="38" max="41" width="9" hidden="1" customWidth="1" outlineLevel="1"/>
    <col min="42" max="42" width="9.140625" collapsed="1"/>
  </cols>
  <sheetData>
    <row r="1" spans="1:41" x14ac:dyDescent="0.2">
      <c r="D1" s="27"/>
      <c r="E1" s="122">
        <f>SUM(E3,E35,E80,E127,E168)</f>
        <v>166</v>
      </c>
      <c r="F1" s="27"/>
      <c r="K1" s="27"/>
      <c r="N1" s="27"/>
      <c r="Q1" s="27"/>
      <c r="Y1" s="122">
        <f>SUM(Y3,Y35,Y80,Y127,Y168)</f>
        <v>130</v>
      </c>
      <c r="Z1" s="27"/>
    </row>
    <row r="2" spans="1:41" ht="26.25" thickBot="1" x14ac:dyDescent="0.25">
      <c r="A2" s="27"/>
      <c r="B2" s="27"/>
      <c r="C2" s="27"/>
      <c r="D2" s="27"/>
      <c r="E2" s="152" t="s">
        <v>0</v>
      </c>
      <c r="F2" s="27"/>
      <c r="G2" s="84" t="s">
        <v>1</v>
      </c>
      <c r="H2" s="95" t="s">
        <v>2</v>
      </c>
      <c r="I2" s="153" t="s">
        <v>3</v>
      </c>
      <c r="J2" s="153" t="s">
        <v>4</v>
      </c>
      <c r="K2" s="27"/>
      <c r="L2" s="154" t="s">
        <v>5</v>
      </c>
      <c r="M2" s="155"/>
      <c r="N2" s="27"/>
      <c r="O2" s="154" t="s">
        <v>6</v>
      </c>
      <c r="P2" s="155"/>
      <c r="Q2" s="27"/>
      <c r="R2" s="154" t="s">
        <v>7</v>
      </c>
      <c r="S2" s="155"/>
      <c r="U2" s="152" t="s">
        <v>8</v>
      </c>
      <c r="V2" s="152" t="s">
        <v>9</v>
      </c>
      <c r="W2" s="152" t="s">
        <v>10</v>
      </c>
      <c r="Y2" s="161" t="s">
        <v>11</v>
      </c>
      <c r="Z2" s="27"/>
      <c r="AA2" s="161" t="s">
        <v>7</v>
      </c>
      <c r="AB2" s="161"/>
      <c r="AD2" s="184" t="s">
        <v>8</v>
      </c>
      <c r="AE2" s="184" t="s">
        <v>9</v>
      </c>
      <c r="AF2" s="184" t="s">
        <v>10</v>
      </c>
      <c r="AH2" s="167" t="s">
        <v>12</v>
      </c>
      <c r="AJ2" s="166" t="s">
        <v>13</v>
      </c>
      <c r="AL2" s="84" t="s">
        <v>1</v>
      </c>
      <c r="AM2" s="95" t="s">
        <v>2</v>
      </c>
      <c r="AN2" s="95" t="s">
        <v>3</v>
      </c>
      <c r="AO2" s="95" t="s">
        <v>4</v>
      </c>
    </row>
    <row r="3" spans="1:41" ht="13.5" thickBot="1" x14ac:dyDescent="0.25">
      <c r="A3" s="175" t="s">
        <v>14</v>
      </c>
      <c r="B3" s="176"/>
      <c r="C3" s="177"/>
      <c r="D3" s="27"/>
      <c r="E3" s="156">
        <f>COUNTIFS('Quantl log'!$G:$G,'General Analysis'!$E$288,'Quantl log'!$V:$V,'General Analysis'!A3)</f>
        <v>39</v>
      </c>
      <c r="F3" s="27"/>
      <c r="G3" s="93">
        <f>COUNTIFS('Quantl log'!$G:$G,$E$2,'Quantl log'!$V:$V,'General Analysis'!$A3,'Quantl log'!$K:$K,'General Analysis'!G$2)/$E3</f>
        <v>0.28205128205128205</v>
      </c>
      <c r="H3" s="101">
        <f>COUNTIFS('Quantl log'!$G:$G,$E$2,'Quantl log'!$V:$V,'General Analysis'!$A3,'Quantl log'!$K:$K,'General Analysis'!H$2)/$E3</f>
        <v>5.128205128205128E-2</v>
      </c>
      <c r="I3" s="157">
        <f>COUNTIFS('Quantl log'!$G:$G,$E$2,'Quantl log'!$V:$V,'General Analysis'!$A3,'Quantl log'!$K:$K,'General Analysis'!I$2)/$E3</f>
        <v>0.53846153846153844</v>
      </c>
      <c r="J3" s="158">
        <f>COUNTIFS('Quantl log'!$G:$G,$E$2,'Quantl log'!$V:$V,'General Analysis'!$A3,'Quantl log'!$K:$K,'General Analysis'!J$2)/$E3</f>
        <v>0.12820512820512819</v>
      </c>
      <c r="K3" s="27"/>
      <c r="L3" s="159">
        <f>IFERROR(_xlfn.MINIFS('Quantl log'!$J:$J,'Quantl log'!$V:$V,'General Analysis'!$A3,'Quantl log'!$G:$G,'General Analysis'!$E$288),"-")</f>
        <v>8.1018518518518516E-5</v>
      </c>
      <c r="M3" s="160"/>
      <c r="N3" s="27"/>
      <c r="O3" s="159">
        <f>IFERROR(_xlfn.MAXIFS('Quantl log'!$J:$J,'Quantl log'!$V:$V,'General Analysis'!$A3,'Quantl log'!$G:$G,'General Analysis'!$E$288),"-")</f>
        <v>2.5694444444444445E-3</v>
      </c>
      <c r="P3" s="160"/>
      <c r="Q3" s="27"/>
      <c r="R3" s="159">
        <f>IFERROR(SUMIFS('Quantl log'!$J:$J,'Quantl log'!$V:$V,'General Analysis'!$A3,'Quantl log'!$G:$G,'General Analysis'!$E$288)/E3,"-")</f>
        <v>9.4877730294396965E-4</v>
      </c>
      <c r="S3" s="160"/>
      <c r="U3" s="158">
        <f>COUNTIFS(rightwrong,$E$2,first_Area,'General Analysis'!$A3,level,U$2)/$E3</f>
        <v>0.35897435897435898</v>
      </c>
      <c r="V3" s="158">
        <f>COUNTIFS(rightwrong,$E$2,first_Area,'General Analysis'!$A3,level,V$2)/$E3</f>
        <v>0.25641025641025639</v>
      </c>
      <c r="W3" s="158">
        <f>COUNTIFS(rightwrong,$E$2,first_Area,'General Analysis'!$A3,level,W$2)/$E3</f>
        <v>0.23076923076923078</v>
      </c>
      <c r="Y3" s="162">
        <f>COUNTIFS('Quantl log'!$G:$G,'General Analysis'!$Y$288,'Quantl log'!$V:$V,'General Analysis'!A3)</f>
        <v>27</v>
      </c>
      <c r="Z3" s="27"/>
      <c r="AA3" s="163">
        <f>IFERROR(SUMIFS('Quantl log'!$J:$J,'Quantl log'!$V:$V,'General Analysis'!$A3,'Quantl log'!$G:$G,'General Analysis'!$Y$288)/Y3,"-")</f>
        <v>1.352451989026063E-3</v>
      </c>
      <c r="AB3" s="164"/>
      <c r="AD3" s="165">
        <f>COUNTIFS(rightwrong,$Y$2,first_Area,'General Analysis'!$A3,level,AD$2)/$Y3</f>
        <v>3.7037037037037035E-2</v>
      </c>
      <c r="AE3" s="165">
        <f>COUNTIFS(rightwrong,$Y$2,first_Area,'General Analysis'!$A3,level,AE$2)/$Y3</f>
        <v>0.59259259259259256</v>
      </c>
      <c r="AF3" s="165">
        <f>COUNTIFS(rightwrong,$Y$2,first_Area,'General Analysis'!$A3,level,AF$2)/$Y3</f>
        <v>0.25925925925925924</v>
      </c>
      <c r="AH3" s="165">
        <f>(COUNTIFS('Quantl log'!$G:$G,$Y$2,'Quantl log'!$V:$V,'General Analysis'!$A3,'Quantl log'!$K:$K,'General Analysis'!AL$2)+COUNTIFS('Quantl log'!$G:$G,$Y$2,'Quantl log'!$V:$V,'General Analysis'!$A3,'Quantl log'!$K:$K,'General Analysis'!AM$2)+COUNTIFS('Quantl log'!$G:$G,$Y$2,'Quantl log'!$V:$V,'General Analysis'!$A3,'Quantl log'!$K:$K,'General Analysis'!AO$2))/$Y3</f>
        <v>0.59259259259259256</v>
      </c>
      <c r="AJ3" s="190">
        <f t="shared" ref="AJ3:AJ10" si="0">IFERROR(E3/(E3+Y3),"-")</f>
        <v>0.59090909090909094</v>
      </c>
      <c r="AL3" s="101">
        <f>COUNTIFS('Quantl log'!$G:$G,$Y$2,'Quantl log'!$V:$V,'General Analysis'!$A3,'Quantl log'!$K:$K,'General Analysis'!AL$2)/$Y3</f>
        <v>0.25925925925925924</v>
      </c>
      <c r="AM3" s="101">
        <f>COUNTIFS('Quantl log'!$G:$G,$Y$2,'Quantl log'!$V:$V,'General Analysis'!$A3,'Quantl log'!$K:$K,'General Analysis'!AM$2)/$Y3</f>
        <v>0.1111111111111111</v>
      </c>
      <c r="AN3" s="101">
        <f>COUNTIFS('Quantl log'!$G:$G,$Y$2,'Quantl log'!$V:$V,'General Analysis'!$A3,'Quantl log'!$K:$K,'General Analysis'!AN$2)/$Y3</f>
        <v>0.40740740740740738</v>
      </c>
      <c r="AO3" s="101">
        <f>COUNTIFS('Quantl log'!$G:$G,$Y$2,'Quantl log'!$V:$V,'General Analysis'!$A3,'Quantl log'!$K:$K,'General Analysis'!AO$2)/$Y3</f>
        <v>0.22222222222222221</v>
      </c>
    </row>
    <row r="4" spans="1:41" s="88" customFormat="1" ht="13.5" hidden="1" outlineLevel="1" thickBot="1" x14ac:dyDescent="0.25">
      <c r="A4" s="182" t="s">
        <v>15</v>
      </c>
      <c r="B4" s="173"/>
      <c r="C4" s="174"/>
      <c r="D4" s="27"/>
      <c r="E4" s="168">
        <f>COUNTIFS('Quantl log'!$G:$G,'General Analysis'!$E$288,'Quantl log'!$W:$W,'General Analysis'!A4)</f>
        <v>14</v>
      </c>
      <c r="F4" s="27"/>
      <c r="G4" s="94">
        <f>COUNTIFS('Quantl log'!$G:$G,$E$2,'Quantl log'!$W:$W,'General Analysis'!$A4,'Quantl log'!$K:$K,'General Analysis'!G$2)/$E4</f>
        <v>0.2857142857142857</v>
      </c>
      <c r="H4" s="94">
        <f>COUNTIFS('Quantl log'!$G:$G,$E$2,'Quantl log'!$W:$W,'General Analysis'!$A4,'Quantl log'!$K:$K,'General Analysis'!H$2)/$E4</f>
        <v>7.1428571428571425E-2</v>
      </c>
      <c r="I4" s="169">
        <f>COUNTIFS('Quantl log'!$G:$G,$E$2,'Quantl log'!$W:$W,'General Analysis'!$A4,'Quantl log'!$K:$K,'General Analysis'!I$2)/$E4</f>
        <v>0.5714285714285714</v>
      </c>
      <c r="J4" s="170">
        <f>COUNTIFS('Quantl log'!$G:$G,$E$2,'Quantl log'!$W:$W,'General Analysis'!$A4,'Quantl log'!$K:$K,'General Analysis'!J$2)/$E4</f>
        <v>7.1428571428571425E-2</v>
      </c>
      <c r="K4" s="27"/>
      <c r="L4" s="171">
        <f>IFERROR(_xlfn.MINIFS('Quantl log'!$J:$J,'Quantl log'!$W:$W,'General Analysis'!$A4,'Quantl log'!$G:$G,'General Analysis'!$E$288),"-")</f>
        <v>8.1018518518518516E-5</v>
      </c>
      <c r="M4" s="172"/>
      <c r="N4" s="27"/>
      <c r="O4" s="171">
        <f>IFERROR(_xlfn.MAXIFS('Quantl log'!$J:$J,'Quantl log'!$W:$W,'General Analysis'!$A4,'Quantl log'!$G:$G,'General Analysis'!$E$288),"-")</f>
        <v>2.0833333333333333E-3</v>
      </c>
      <c r="P4" s="172"/>
      <c r="Q4" s="27"/>
      <c r="R4" s="171">
        <f>IFERROR(SUMIFS('Quantl log'!$J:$J,'Quantl log'!$W:$W,'General Analysis'!$A4,'Quantl log'!$G:$G,'General Analysis'!$E$288)/E4,"-")</f>
        <v>8.6144179894179901E-4</v>
      </c>
      <c r="S4" s="172"/>
      <c r="U4" s="170">
        <f>COUNTIFS(rightwrong,$E$2,first_subarea,$A4,level,U$2)/$E4</f>
        <v>0.35714285714285715</v>
      </c>
      <c r="V4" s="170">
        <f>COUNTIFS(rightwrong,$E$2,first_subarea,$A4,level,V$2)/$E4</f>
        <v>0.2857142857142857</v>
      </c>
      <c r="W4" s="170">
        <f>COUNTIFS(rightwrong,$E$2,first_subarea,$A4,level,W$2)/$E4</f>
        <v>0.2857142857142857</v>
      </c>
      <c r="Y4" s="178">
        <f>COUNTIFS('Quantl log'!$G:$G,'General Analysis'!$Y$288,'Quantl log'!$W:$W,'General Analysis'!A4)</f>
        <v>7</v>
      </c>
      <c r="Z4" s="27"/>
      <c r="AA4" s="179">
        <f>IFERROR(SUMIFS('Quantl log'!$J:$J,'Quantl log'!$W:$W,'General Analysis'!$A4,'Quantl log'!$G:$G,'General Analysis'!$Y$288)/Y4,"-")</f>
        <v>1.5310846560846561E-3</v>
      </c>
      <c r="AB4" s="180"/>
      <c r="AD4" s="185">
        <f>COUNTIFS(rightwrong,$Y$2,first_subarea,$A4,level,AD$2)/$Y4</f>
        <v>0</v>
      </c>
      <c r="AE4" s="185">
        <f>COUNTIFS(rightwrong,$Y$2,first_subarea,$A4,level,AE$2)/$Y4</f>
        <v>0.5714285714285714</v>
      </c>
      <c r="AF4" s="185">
        <f>COUNTIFS(rightwrong,$Y$2,first_subarea,$A4,level,AF$2)/$Y4</f>
        <v>0.14285714285714285</v>
      </c>
      <c r="AH4" s="181">
        <f>(COUNTIFS('Quantl log'!$G:$G,$Y$2,first_subarea,'General Analysis'!$A4,'Quantl log'!$K:$K,'General Analysis'!AL$2)+COUNTIFS('Quantl log'!$G:$G,$Y$2,first_subarea,'General Analysis'!$A4,'Quantl log'!$K:$K,'General Analysis'!AM$2)+COUNTIFS('Quantl log'!$G:$G,$Y$2,first_subarea,'General Analysis'!$A4,'Quantl log'!$K:$K,'General Analysis'!AO$2))/$Y4</f>
        <v>0.7142857142857143</v>
      </c>
      <c r="AJ4" s="191">
        <f t="shared" si="0"/>
        <v>0.66666666666666663</v>
      </c>
      <c r="AL4" s="92">
        <f>COUNTIFS('Quantl log'!$G:$G,$Y$2,'Quantl log'!$W:$W,'General Analysis'!$A4,'Quantl log'!$K:$K,'General Analysis'!AL$2)</f>
        <v>2</v>
      </c>
      <c r="AM4" s="92">
        <f>COUNTIFS('Quantl log'!$G:$G,$Y$2,'Quantl log'!$W:$W,'General Analysis'!$A4,'Quantl log'!$K:$K,'General Analysis'!AM$2)</f>
        <v>1</v>
      </c>
      <c r="AN4" s="92">
        <f>COUNTIFS('Quantl log'!$G:$G,$Y$2,'Quantl log'!$W:$W,'General Analysis'!$A4,'Quantl log'!$K:$K,'General Analysis'!AN$2)</f>
        <v>2</v>
      </c>
      <c r="AO4" s="92">
        <f>COUNTIFS('Quantl log'!$G:$G,$Y$2,'Quantl log'!$W:$W,'General Analysis'!$A4,'Quantl log'!$K:$K,'General Analysis'!AO$2)</f>
        <v>2</v>
      </c>
    </row>
    <row r="5" spans="1:41" ht="13.5" hidden="1" outlineLevel="2" thickTop="1" x14ac:dyDescent="0.2">
      <c r="A5" s="70" t="s">
        <v>16</v>
      </c>
      <c r="B5" s="71"/>
      <c r="C5" s="72"/>
      <c r="D5" s="27"/>
      <c r="E5" s="124">
        <f>COUNTIFS('Quantl log'!$G:$G,'General Analysis'!$E$288,'Quantl log'!$X:$X,'General Analysis'!A5)</f>
        <v>1</v>
      </c>
      <c r="F5" s="27"/>
      <c r="G5" s="85"/>
      <c r="H5" s="85"/>
      <c r="I5" s="97"/>
      <c r="J5" s="85"/>
      <c r="K5" s="27"/>
      <c r="L5" s="80">
        <f>IFERROR(_xlfn.MINIFS('Quantl log'!$J:$J,'Quantl log'!$X:$X,'General Analysis'!$A5,'Quantl log'!$G:$G,'General Analysis'!$E$288),"-")</f>
        <v>6.3657407407407413E-4</v>
      </c>
      <c r="M5" s="81"/>
      <c r="N5" s="27"/>
      <c r="O5" s="80">
        <f>IFERROR(_xlfn.MAXIFS('Quantl log'!$J:$J,'Quantl log'!$X:$X,'General Analysis'!$A5,'Quantl log'!$G:$G,'General Analysis'!$E$288),"-")</f>
        <v>6.3657407407407413E-4</v>
      </c>
      <c r="P5" s="81"/>
      <c r="Q5" s="27"/>
      <c r="R5" s="80">
        <f>IFERROR(SUMIFS('Quantl log'!$J:$J,'Quantl log'!$X:$X,'General Analysis'!$A5,'Quantl log'!$G:$G,'General Analysis'!$E$288)/E5,"-")</f>
        <v>6.3657407407407413E-4</v>
      </c>
      <c r="S5" s="81"/>
      <c r="U5" s="124">
        <f t="shared" ref="U5:W10" si="1">COUNTIFS(rightwrong,$E$2,first_subareatwo,$A5,level,U$2)</f>
        <v>0</v>
      </c>
      <c r="V5" s="124">
        <f t="shared" si="1"/>
        <v>0</v>
      </c>
      <c r="W5" s="124">
        <f t="shared" si="1"/>
        <v>1</v>
      </c>
      <c r="Y5" s="124">
        <f>COUNTIFS('Quantl log'!$G:$G,'General Analysis'!$Y$288,'Quantl log'!$X:$X,'General Analysis'!A5)</f>
        <v>0</v>
      </c>
      <c r="Z5" s="27"/>
      <c r="AA5" s="80" t="str">
        <f>IFERROR(SUMIFS('Quantl log'!$J:$J,'Quantl log'!$X:$X,'General Analysis'!$A5,'Quantl log'!$G:$G,'General Analysis'!$Y$288)/Y5,"-")</f>
        <v>-</v>
      </c>
      <c r="AB5" s="81"/>
      <c r="AD5" s="186"/>
      <c r="AE5" s="186"/>
      <c r="AF5" s="186"/>
      <c r="AH5" s="85"/>
      <c r="AJ5" s="91">
        <f t="shared" si="0"/>
        <v>1</v>
      </c>
      <c r="AL5" s="85"/>
      <c r="AM5" s="85"/>
      <c r="AN5" s="85"/>
      <c r="AO5" s="85"/>
    </row>
    <row r="6" spans="1:41" hidden="1" outlineLevel="2" x14ac:dyDescent="0.2">
      <c r="A6" s="70" t="s">
        <v>17</v>
      </c>
      <c r="B6" s="71"/>
      <c r="C6" s="72"/>
      <c r="D6" s="27"/>
      <c r="E6" s="124">
        <f>COUNTIFS('Quantl log'!$G:$G,'General Analysis'!$E$288,'Quantl log'!$X:$X,'General Analysis'!A6)</f>
        <v>1</v>
      </c>
      <c r="F6" s="27"/>
      <c r="G6" s="85"/>
      <c r="H6" s="85"/>
      <c r="I6" s="97"/>
      <c r="J6" s="85"/>
      <c r="K6" s="27"/>
      <c r="L6" s="80">
        <f>IFERROR(_xlfn.MINIFS('Quantl log'!$J:$J,'Quantl log'!$X:$X,'General Analysis'!$A6,'Quantl log'!$G:$G,'General Analysis'!$E$288),"-")</f>
        <v>4.6296296296296298E-4</v>
      </c>
      <c r="M6" s="81"/>
      <c r="N6" s="27"/>
      <c r="O6" s="80">
        <f>IFERROR(_xlfn.MAXIFS('Quantl log'!$J:$J,'Quantl log'!$X:$X,'General Analysis'!$A6,'Quantl log'!$G:$G,'General Analysis'!$E$288),"-")</f>
        <v>4.6296296296296298E-4</v>
      </c>
      <c r="P6" s="81"/>
      <c r="Q6" s="27"/>
      <c r="R6" s="80">
        <f>IFERROR(SUMIFS('Quantl log'!$J:$J,'Quantl log'!$X:$X,'General Analysis'!$A6,'Quantl log'!$G:$G,'General Analysis'!$E$288)/E6,"-")</f>
        <v>4.6296296296296298E-4</v>
      </c>
      <c r="S6" s="81"/>
      <c r="U6" s="124">
        <f t="shared" si="1"/>
        <v>1</v>
      </c>
      <c r="V6" s="124">
        <f t="shared" si="1"/>
        <v>0</v>
      </c>
      <c r="W6" s="124">
        <f t="shared" si="1"/>
        <v>0</v>
      </c>
      <c r="Y6" s="124">
        <f>COUNTIFS('Quantl log'!$G:$G,'General Analysis'!$Y$288,'Quantl log'!$X:$X,'General Analysis'!A6)</f>
        <v>1</v>
      </c>
      <c r="Z6" s="27"/>
      <c r="AA6" s="80">
        <f>IFERROR(SUMIFS('Quantl log'!$J:$J,'Quantl log'!$X:$X,'General Analysis'!$A6,'Quantl log'!$G:$G,'General Analysis'!$Y$288)/Y6,"-")</f>
        <v>2.4421296296296296E-3</v>
      </c>
      <c r="AB6" s="81"/>
      <c r="AD6" s="186"/>
      <c r="AE6" s="186"/>
      <c r="AF6" s="186"/>
      <c r="AH6" s="85"/>
      <c r="AJ6" s="91">
        <f t="shared" si="0"/>
        <v>0.5</v>
      </c>
      <c r="AL6" s="85"/>
      <c r="AM6" s="85"/>
      <c r="AN6" s="85"/>
      <c r="AO6" s="85"/>
    </row>
    <row r="7" spans="1:41" hidden="1" outlineLevel="2" x14ac:dyDescent="0.2">
      <c r="A7" s="70" t="s">
        <v>18</v>
      </c>
      <c r="B7" s="71"/>
      <c r="C7" s="72"/>
      <c r="D7" s="27"/>
      <c r="E7" s="124">
        <f>COUNTIFS('Quantl log'!$G:$G,'General Analysis'!$E$288,'Quantl log'!$X:$X,'General Analysis'!A7)</f>
        <v>0</v>
      </c>
      <c r="F7" s="27"/>
      <c r="G7" s="85"/>
      <c r="H7" s="85"/>
      <c r="I7" s="97"/>
      <c r="J7" s="85"/>
      <c r="K7" s="27"/>
      <c r="L7" s="80">
        <f>IFERROR(_xlfn.MINIFS('Quantl log'!$J:$J,'Quantl log'!$X:$X,'General Analysis'!$A7,'Quantl log'!$G:$G,'General Analysis'!$E$288),"-")</f>
        <v>0</v>
      </c>
      <c r="M7" s="81"/>
      <c r="N7" s="27"/>
      <c r="O7" s="80">
        <f>IFERROR(_xlfn.MAXIFS('Quantl log'!$J:$J,'Quantl log'!$X:$X,'General Analysis'!$A7,'Quantl log'!$G:$G,'General Analysis'!$E$288),"-")</f>
        <v>0</v>
      </c>
      <c r="P7" s="81"/>
      <c r="Q7" s="27"/>
      <c r="R7" s="80" t="str">
        <f>IFERROR(SUMIFS('Quantl log'!$J:$J,'Quantl log'!$X:$X,'General Analysis'!$A7,'Quantl log'!$G:$G,'General Analysis'!$E$288)/E7,"-")</f>
        <v>-</v>
      </c>
      <c r="S7" s="81"/>
      <c r="U7" s="124">
        <f t="shared" si="1"/>
        <v>0</v>
      </c>
      <c r="V7" s="124">
        <f t="shared" si="1"/>
        <v>0</v>
      </c>
      <c r="W7" s="124">
        <f t="shared" si="1"/>
        <v>0</v>
      </c>
      <c r="Y7" s="124">
        <f>COUNTIFS('Quantl log'!$G:$G,'General Analysis'!$Y$288,'Quantl log'!$X:$X,'General Analysis'!A7)</f>
        <v>0</v>
      </c>
      <c r="Z7" s="27"/>
      <c r="AA7" s="80" t="str">
        <f>IFERROR(SUMIFS('Quantl log'!$J:$J,'Quantl log'!$X:$X,'General Analysis'!$A7,'Quantl log'!$G:$G,'General Analysis'!$Y$288)/Y7,"-")</f>
        <v>-</v>
      </c>
      <c r="AB7" s="81"/>
      <c r="AD7" s="186"/>
      <c r="AE7" s="186"/>
      <c r="AF7" s="186"/>
      <c r="AH7" s="85"/>
      <c r="AJ7" s="91" t="str">
        <f t="shared" si="0"/>
        <v>-</v>
      </c>
      <c r="AL7" s="85"/>
      <c r="AM7" s="85"/>
      <c r="AN7" s="85"/>
      <c r="AO7" s="85"/>
    </row>
    <row r="8" spans="1:41" hidden="1" outlineLevel="2" x14ac:dyDescent="0.2">
      <c r="A8" s="70" t="s">
        <v>19</v>
      </c>
      <c r="B8" s="71"/>
      <c r="C8" s="72"/>
      <c r="D8" s="27"/>
      <c r="E8" s="124">
        <f>COUNTIFS('Quantl log'!$G:$G,'General Analysis'!$E$288,'Quantl log'!$X:$X,'General Analysis'!A8)</f>
        <v>2</v>
      </c>
      <c r="F8" s="27"/>
      <c r="G8" s="85"/>
      <c r="H8" s="85"/>
      <c r="I8" s="97"/>
      <c r="J8" s="85"/>
      <c r="K8" s="27"/>
      <c r="L8" s="80">
        <f>IFERROR(_xlfn.MINIFS('Quantl log'!$J:$J,'Quantl log'!$X:$X,'General Analysis'!$A8,'Quantl log'!$G:$G,'General Analysis'!$E$288),"-")</f>
        <v>3.2407407407407406E-4</v>
      </c>
      <c r="M8" s="81"/>
      <c r="N8" s="27"/>
      <c r="O8" s="80">
        <f>IFERROR(_xlfn.MAXIFS('Quantl log'!$J:$J,'Quantl log'!$X:$X,'General Analysis'!$A8,'Quantl log'!$G:$G,'General Analysis'!$E$288),"-")</f>
        <v>2.0717592592592593E-3</v>
      </c>
      <c r="P8" s="81"/>
      <c r="Q8" s="27"/>
      <c r="R8" s="80">
        <f>IFERROR(SUMIFS('Quantl log'!$J:$J,'Quantl log'!$X:$X,'General Analysis'!$A8,'Quantl log'!$G:$G,'General Analysis'!$E$288)/E8,"-")</f>
        <v>1.1979166666666666E-3</v>
      </c>
      <c r="S8" s="81"/>
      <c r="U8" s="124">
        <f t="shared" si="1"/>
        <v>0</v>
      </c>
      <c r="V8" s="124">
        <f t="shared" si="1"/>
        <v>1</v>
      </c>
      <c r="W8" s="124">
        <f t="shared" si="1"/>
        <v>1</v>
      </c>
      <c r="Y8" s="124">
        <f>COUNTIFS('Quantl log'!$G:$G,'General Analysis'!$Y$288,'Quantl log'!$X:$X,'General Analysis'!A8)</f>
        <v>1</v>
      </c>
      <c r="Z8" s="27"/>
      <c r="AA8" s="80">
        <f>IFERROR(SUMIFS('Quantl log'!$J:$J,'Quantl log'!$X:$X,'General Analysis'!$A8,'Quantl log'!$G:$G,'General Analysis'!$Y$288)/Y8,"-")</f>
        <v>8.564814814814815E-4</v>
      </c>
      <c r="AB8" s="81"/>
      <c r="AD8" s="186"/>
      <c r="AE8" s="186"/>
      <c r="AF8" s="186"/>
      <c r="AH8" s="85"/>
      <c r="AJ8" s="91">
        <f t="shared" si="0"/>
        <v>0.66666666666666663</v>
      </c>
      <c r="AL8" s="85"/>
      <c r="AM8" s="85"/>
      <c r="AN8" s="85"/>
      <c r="AO8" s="85"/>
    </row>
    <row r="9" spans="1:41" hidden="1" outlineLevel="2" x14ac:dyDescent="0.2">
      <c r="A9" s="70" t="s">
        <v>20</v>
      </c>
      <c r="B9" s="71"/>
      <c r="C9" s="72"/>
      <c r="D9" s="27"/>
      <c r="E9" s="124">
        <f>COUNTIFS('Quantl log'!$G:$G,'General Analysis'!$E$288,'Quantl log'!$X:$X,'General Analysis'!A9)</f>
        <v>4</v>
      </c>
      <c r="F9" s="27"/>
      <c r="G9" s="85"/>
      <c r="H9" s="85"/>
      <c r="I9" s="97"/>
      <c r="J9" s="85"/>
      <c r="K9" s="27"/>
      <c r="L9" s="80">
        <f>IFERROR(_xlfn.MINIFS('Quantl log'!$J:$J,'Quantl log'!$X:$X,'General Analysis'!$A9,'Quantl log'!$G:$G,'General Analysis'!$E$288),"-")</f>
        <v>1.3888888888888889E-4</v>
      </c>
      <c r="M9" s="81"/>
      <c r="N9" s="27"/>
      <c r="O9" s="80">
        <f>IFERROR(_xlfn.MAXIFS('Quantl log'!$J:$J,'Quantl log'!$X:$X,'General Analysis'!$A9,'Quantl log'!$G:$G,'General Analysis'!$E$288),"-")</f>
        <v>1.1226851851851851E-3</v>
      </c>
      <c r="P9" s="81"/>
      <c r="Q9" s="27"/>
      <c r="R9" s="80">
        <f>IFERROR(SUMIFS('Quantl log'!$J:$J,'Quantl log'!$X:$X,'General Analysis'!$A9,'Quantl log'!$G:$G,'General Analysis'!$E$288)/E9,"-")</f>
        <v>6.8576388888888886E-4</v>
      </c>
      <c r="S9" s="81"/>
      <c r="U9" s="124">
        <f t="shared" si="1"/>
        <v>1</v>
      </c>
      <c r="V9" s="124">
        <f t="shared" si="1"/>
        <v>2</v>
      </c>
      <c r="W9" s="124">
        <f t="shared" si="1"/>
        <v>0</v>
      </c>
      <c r="Y9" s="124">
        <f>COUNTIFS('Quantl log'!$G:$G,'General Analysis'!$Y$288,'Quantl log'!$X:$X,'General Analysis'!A9)</f>
        <v>2</v>
      </c>
      <c r="Z9" s="27"/>
      <c r="AA9" s="80">
        <f>IFERROR(SUMIFS('Quantl log'!$J:$J,'Quantl log'!$X:$X,'General Analysis'!$A9,'Quantl log'!$G:$G,'General Analysis'!$Y$288)/Y9,"-")</f>
        <v>1.7013888888888888E-3</v>
      </c>
      <c r="AB9" s="81"/>
      <c r="AD9" s="186"/>
      <c r="AE9" s="186"/>
      <c r="AF9" s="186"/>
      <c r="AH9" s="85"/>
      <c r="AJ9" s="91">
        <f t="shared" si="0"/>
        <v>0.66666666666666663</v>
      </c>
      <c r="AL9" s="85"/>
      <c r="AM9" s="85"/>
      <c r="AN9" s="85"/>
      <c r="AO9" s="85"/>
    </row>
    <row r="10" spans="1:41" hidden="1" outlineLevel="2" x14ac:dyDescent="0.2">
      <c r="A10" s="89" t="s">
        <v>21</v>
      </c>
      <c r="B10" s="90"/>
      <c r="C10" s="77"/>
      <c r="D10" s="27"/>
      <c r="E10" s="125">
        <f>COUNTIFS('Quantl log'!$G:$G,'General Analysis'!$E$288,'Quantl log'!$X:$X,'General Analysis'!A10)</f>
        <v>1</v>
      </c>
      <c r="F10" s="27"/>
      <c r="G10" s="86"/>
      <c r="H10" s="86"/>
      <c r="I10" s="98"/>
      <c r="J10" s="86"/>
      <c r="K10" s="27"/>
      <c r="L10" s="82">
        <f>IFERROR(_xlfn.MINIFS('Quantl log'!$J:$J,'Quantl log'!$X:$X,'General Analysis'!$A10,'Quantl log'!$G:$G,'General Analysis'!$E$288),"-")</f>
        <v>2.0833333333333333E-3</v>
      </c>
      <c r="M10" s="83"/>
      <c r="N10" s="27"/>
      <c r="O10" s="82">
        <f>IFERROR(_xlfn.MAXIFS('Quantl log'!$J:$J,'Quantl log'!$X:$X,'General Analysis'!$A10,'Quantl log'!$G:$G,'General Analysis'!$E$288),"-")</f>
        <v>2.0833333333333333E-3</v>
      </c>
      <c r="P10" s="83"/>
      <c r="Q10" s="27"/>
      <c r="R10" s="82">
        <f>IFERROR(SUMIFS('Quantl log'!$J:$J,'Quantl log'!$X:$X,'General Analysis'!$A10,'Quantl log'!$G:$G,'General Analysis'!$E$288)/E10,"-")</f>
        <v>2.0833333333333333E-3</v>
      </c>
      <c r="S10" s="83"/>
      <c r="U10" s="124">
        <f t="shared" si="1"/>
        <v>1</v>
      </c>
      <c r="V10" s="124">
        <f t="shared" si="1"/>
        <v>0</v>
      </c>
      <c r="W10" s="124">
        <f t="shared" si="1"/>
        <v>0</v>
      </c>
      <c r="Y10" s="125">
        <f>COUNTIFS('Quantl log'!$G:$G,'General Analysis'!$Y$288,'Quantl log'!$X:$X,'General Analysis'!A10)</f>
        <v>0</v>
      </c>
      <c r="Z10" s="27"/>
      <c r="AA10" s="82" t="str">
        <f>IFERROR(SUMIFS('Quantl log'!$J:$J,'Quantl log'!$X:$X,'General Analysis'!$A10,'Quantl log'!$G:$G,'General Analysis'!$Y$288)/Y10,"-")</f>
        <v>-</v>
      </c>
      <c r="AB10" s="83"/>
      <c r="AD10" s="187"/>
      <c r="AE10" s="187"/>
      <c r="AF10" s="187"/>
      <c r="AH10" s="86"/>
      <c r="AJ10" s="91">
        <f t="shared" si="0"/>
        <v>1</v>
      </c>
      <c r="AL10" s="86"/>
      <c r="AM10" s="86"/>
      <c r="AN10" s="86"/>
      <c r="AO10" s="86"/>
    </row>
    <row r="11" spans="1:41" ht="13.5" hidden="1" outlineLevel="1" thickBot="1" x14ac:dyDescent="0.25"/>
    <row r="12" spans="1:41" s="88" customFormat="1" ht="13.5" hidden="1" outlineLevel="1" thickBot="1" x14ac:dyDescent="0.25">
      <c r="A12" s="182" t="s">
        <v>22</v>
      </c>
      <c r="B12" s="173"/>
      <c r="C12" s="174"/>
      <c r="D12" s="27"/>
      <c r="E12" s="168">
        <f>COUNTIFS('Quantl log'!$G:$G,'General Analysis'!$E$288,'Quantl log'!$W:$W,'General Analysis'!A12)</f>
        <v>3</v>
      </c>
      <c r="F12" s="27"/>
      <c r="G12" s="94">
        <f>COUNTIFS('Quantl log'!$G:$G,$E$2,'Quantl log'!$W:$W,'General Analysis'!$A12,'Quantl log'!$K:$K,'General Analysis'!G$2)/$E12</f>
        <v>0.33333333333333331</v>
      </c>
      <c r="H12" s="94">
        <f>COUNTIFS('Quantl log'!$G:$G,$E$2,'Quantl log'!$W:$W,'General Analysis'!$A12,'Quantl log'!$K:$K,'General Analysis'!H$2)/$E12</f>
        <v>0</v>
      </c>
      <c r="I12" s="169">
        <f>COUNTIFS('Quantl log'!$G:$G,$E$2,'Quantl log'!$W:$W,'General Analysis'!$A12,'Quantl log'!$K:$K,'General Analysis'!I$2)/$E12</f>
        <v>0.66666666666666663</v>
      </c>
      <c r="J12" s="170">
        <f>COUNTIFS('Quantl log'!$G:$G,$E$2,'Quantl log'!$W:$W,'General Analysis'!$A12,'Quantl log'!$K:$K,'General Analysis'!J$2)/$E12</f>
        <v>0</v>
      </c>
      <c r="K12" s="27"/>
      <c r="L12" s="171">
        <f>IFERROR(_xlfn.MINIFS('Quantl log'!$J:$J,'Quantl log'!$W:$W,'General Analysis'!$A12,'Quantl log'!$G:$G,'General Analysis'!$E$288),"-")</f>
        <v>8.1018518518518516E-5</v>
      </c>
      <c r="M12" s="172"/>
      <c r="N12" s="27"/>
      <c r="O12" s="171">
        <f>IFERROR(_xlfn.MAXIFS('Quantl log'!$J:$J,'Quantl log'!$W:$W,'General Analysis'!$A12,'Quantl log'!$G:$G,'General Analysis'!$E$288),"-")</f>
        <v>1.5046296296296296E-3</v>
      </c>
      <c r="P12" s="172"/>
      <c r="Q12" s="27"/>
      <c r="R12" s="171">
        <f>IFERROR(SUMIFS('Quantl log'!$J:$J,'Quantl log'!$W:$W,'General Analysis'!$A12,'Quantl log'!$G:$G,'General Analysis'!$E$288)/E12,"-")</f>
        <v>6.0185185185185179E-4</v>
      </c>
      <c r="S12" s="172"/>
      <c r="U12" s="170">
        <f>COUNTIFS(rightwrong,$E$2,first_subarea,$A12,level,U$2)/$E12</f>
        <v>0.66666666666666663</v>
      </c>
      <c r="V12" s="170">
        <f>COUNTIFS(rightwrong,$E$2,first_subarea,$A12,level,V$2)/$E12</f>
        <v>0</v>
      </c>
      <c r="W12" s="170">
        <f>COUNTIFS(rightwrong,$E$2,first_subarea,$A12,level,W$2)/$E12</f>
        <v>0.33333333333333331</v>
      </c>
      <c r="Y12" s="178">
        <f>COUNTIFS('Quantl log'!$G:$G,'General Analysis'!$Y$288,'Quantl log'!$W:$W,'General Analysis'!A12)</f>
        <v>2</v>
      </c>
      <c r="Z12" s="27"/>
      <c r="AA12" s="179">
        <f>IFERROR(SUMIFS('Quantl log'!$J:$J,'Quantl log'!$W:$W,'General Analysis'!$A12,'Quantl log'!$G:$G,'General Analysis'!$Y$288)/Y12,"-")</f>
        <v>1.1805555555555554E-3</v>
      </c>
      <c r="AB12" s="180"/>
      <c r="AD12" s="185">
        <f>COUNTIFS(rightwrong,$Y$2,first_subarea,$A12,level,AD$2)/$Y12</f>
        <v>0</v>
      </c>
      <c r="AE12" s="185">
        <f>COUNTIFS(rightwrong,$Y$2,first_subarea,$A12,level,AE$2)/$Y12</f>
        <v>0.5</v>
      </c>
      <c r="AF12" s="185">
        <f>COUNTIFS(rightwrong,$Y$2,first_subarea,$A12,level,AF$2)/$Y12</f>
        <v>0.5</v>
      </c>
      <c r="AH12" s="181">
        <f>(COUNTIFS('Quantl log'!$G:$G,$Y$2,first_subarea,'General Analysis'!$A12,'Quantl log'!$K:$K,'General Analysis'!AL$2)+COUNTIFS('Quantl log'!$G:$G,$Y$2,first_subarea,'General Analysis'!$A12,'Quantl log'!$K:$K,'General Analysis'!AM$2)+COUNTIFS('Quantl log'!$G:$G,$Y$2,first_subarea,'General Analysis'!$A12,'Quantl log'!$K:$K,'General Analysis'!AO$2))/$Y12</f>
        <v>1</v>
      </c>
      <c r="AJ12" s="191">
        <f>IFERROR(E12/(E12+Y12),"-")</f>
        <v>0.6</v>
      </c>
      <c r="AL12" s="92">
        <f>COUNTIFS('Quantl log'!$G:$G,$Y$2,'Quantl log'!$W:$W,'General Analysis'!$A12,'Quantl log'!$K:$K,'General Analysis'!AL$2)</f>
        <v>2</v>
      </c>
      <c r="AM12" s="92">
        <f>COUNTIFS('Quantl log'!$G:$G,$Y$2,'Quantl log'!$W:$W,'General Analysis'!$A12,'Quantl log'!$K:$K,'General Analysis'!AM$2)</f>
        <v>0</v>
      </c>
      <c r="AN12" s="92">
        <f>COUNTIFS('Quantl log'!$G:$G,$Y$2,'Quantl log'!$W:$W,'General Analysis'!$A12,'Quantl log'!$K:$K,'General Analysis'!AN$2)</f>
        <v>0</v>
      </c>
      <c r="AO12" s="92">
        <f>COUNTIFS('Quantl log'!$G:$G,$Y$2,'Quantl log'!$W:$W,'General Analysis'!$A12,'Quantl log'!$K:$K,'General Analysis'!AO$2)</f>
        <v>0</v>
      </c>
    </row>
    <row r="13" spans="1:41" ht="13.5" hidden="1" outlineLevel="2" thickTop="1" x14ac:dyDescent="0.2">
      <c r="A13" s="70" t="s">
        <v>23</v>
      </c>
      <c r="B13" s="71"/>
      <c r="C13" s="72"/>
      <c r="D13" s="27"/>
      <c r="E13" s="124">
        <f>COUNTIFS('Quantl log'!$G:$G,'General Analysis'!$E$288,'Quantl log'!$X:$X,'General Analysis'!A13)</f>
        <v>1</v>
      </c>
      <c r="F13" s="27"/>
      <c r="G13" s="85"/>
      <c r="H13" s="85"/>
      <c r="I13" s="97"/>
      <c r="J13" s="85"/>
      <c r="K13" s="27"/>
      <c r="L13" s="80">
        <f>IFERROR(_xlfn.MINIFS('Quantl log'!$J:$J,'Quantl log'!$X:$X,'General Analysis'!$A13,'Quantl log'!$G:$G,'General Analysis'!$E$288),"-")</f>
        <v>1.5046296296296296E-3</v>
      </c>
      <c r="M13" s="81"/>
      <c r="N13" s="27"/>
      <c r="O13" s="80">
        <f>IFERROR(_xlfn.MAXIFS('Quantl log'!$J:$J,'Quantl log'!$X:$X,'General Analysis'!$A13,'Quantl log'!$G:$G,'General Analysis'!$E$288),"-")</f>
        <v>1.5046296296296296E-3</v>
      </c>
      <c r="P13" s="81"/>
      <c r="Q13" s="27"/>
      <c r="R13" s="80">
        <f>IFERROR(SUMIFS('Quantl log'!$J:$J,'Quantl log'!$X:$X,'General Analysis'!$A13,'Quantl log'!$G:$G,'General Analysis'!$E$288)/E13,"-")</f>
        <v>1.5046296296296296E-3</v>
      </c>
      <c r="S13" s="81"/>
      <c r="U13" s="81"/>
      <c r="V13" s="81"/>
      <c r="W13" s="81"/>
      <c r="Y13" s="124">
        <f>COUNTIFS('Quantl log'!$G:$G,'General Analysis'!$Y$288,'Quantl log'!$X:$X,'General Analysis'!A13)</f>
        <v>0</v>
      </c>
      <c r="Z13" s="27"/>
      <c r="AA13" s="80" t="str">
        <f>IFERROR(SUMIFS('Quantl log'!$J:$J,'Quantl log'!$X:$X,'General Analysis'!$A13,'Quantl log'!$G:$G,'General Analysis'!$Y$288)/Y13,"-")</f>
        <v>-</v>
      </c>
      <c r="AB13" s="81"/>
      <c r="AD13" s="186"/>
      <c r="AE13" s="186"/>
      <c r="AF13" s="186"/>
      <c r="AH13" s="85"/>
      <c r="AJ13" s="91">
        <f>IFERROR(E13/(E13+Y13),"-")</f>
        <v>1</v>
      </c>
      <c r="AL13" s="85"/>
      <c r="AM13" s="85"/>
      <c r="AN13" s="85"/>
      <c r="AO13" s="85"/>
    </row>
    <row r="14" spans="1:41" hidden="1" outlineLevel="2" x14ac:dyDescent="0.2">
      <c r="A14" s="70" t="s">
        <v>24</v>
      </c>
      <c r="B14" s="71"/>
      <c r="C14" s="72"/>
      <c r="D14" s="27"/>
      <c r="E14" s="124">
        <f>COUNTIFS('Quantl log'!$G:$G,'General Analysis'!$E$288,'Quantl log'!$X:$X,'General Analysis'!A14)</f>
        <v>0</v>
      </c>
      <c r="F14" s="27"/>
      <c r="G14" s="85"/>
      <c r="H14" s="85"/>
      <c r="I14" s="97"/>
      <c r="J14" s="85"/>
      <c r="K14" s="27"/>
      <c r="L14" s="80">
        <f>IFERROR(_xlfn.MINIFS('Quantl log'!$J:$J,'Quantl log'!$X:$X,'General Analysis'!$A14,'Quantl log'!$G:$G,'General Analysis'!$E$288),"-")</f>
        <v>0</v>
      </c>
      <c r="M14" s="81"/>
      <c r="N14" s="27"/>
      <c r="O14" s="80">
        <f>IFERROR(_xlfn.MAXIFS('Quantl log'!$J:$J,'Quantl log'!$X:$X,'General Analysis'!$A14,'Quantl log'!$G:$G,'General Analysis'!$E$288),"-")</f>
        <v>0</v>
      </c>
      <c r="P14" s="81"/>
      <c r="Q14" s="27"/>
      <c r="R14" s="80" t="str">
        <f>IFERROR(SUMIFS('Quantl log'!$J:$J,'Quantl log'!$X:$X,'General Analysis'!$A14,'Quantl log'!$G:$G,'General Analysis'!$E$288)/E14,"-")</f>
        <v>-</v>
      </c>
      <c r="S14" s="81"/>
      <c r="U14" s="81"/>
      <c r="V14" s="81"/>
      <c r="W14" s="81"/>
      <c r="Y14" s="124">
        <f>COUNTIFS('Quantl log'!$G:$G,'General Analysis'!$Y$288,'Quantl log'!$X:$X,'General Analysis'!A14)</f>
        <v>0</v>
      </c>
      <c r="Z14" s="27"/>
      <c r="AA14" s="80" t="str">
        <f>IFERROR(SUMIFS('Quantl log'!$J:$J,'Quantl log'!$X:$X,'General Analysis'!$A14,'Quantl log'!$G:$G,'General Analysis'!$Y$288)/Y14,"-")</f>
        <v>-</v>
      </c>
      <c r="AB14" s="81"/>
      <c r="AD14" s="186"/>
      <c r="AE14" s="186"/>
      <c r="AF14" s="186"/>
      <c r="AH14" s="85"/>
      <c r="AJ14" s="91" t="str">
        <f>IFERROR(E14/(E14+Y14),"-")</f>
        <v>-</v>
      </c>
      <c r="AL14" s="85"/>
      <c r="AM14" s="85"/>
      <c r="AN14" s="85"/>
      <c r="AO14" s="85"/>
    </row>
    <row r="15" spans="1:41" ht="13.5" hidden="1" outlineLevel="1" thickBot="1" x14ac:dyDescent="0.25"/>
    <row r="16" spans="1:41" s="88" customFormat="1" ht="13.5" hidden="1" outlineLevel="1" thickBot="1" x14ac:dyDescent="0.25">
      <c r="A16" s="182" t="s">
        <v>25</v>
      </c>
      <c r="B16" s="173"/>
      <c r="C16" s="174"/>
      <c r="D16" s="27"/>
      <c r="E16" s="168">
        <f>COUNTIFS('Quantl log'!$G:$G,'General Analysis'!$E$288,'Quantl log'!$W:$W,'General Analysis'!A16)</f>
        <v>7</v>
      </c>
      <c r="F16" s="27"/>
      <c r="G16" s="94">
        <f>COUNTIFS('Quantl log'!$G:$G,$E$2,'Quantl log'!$W:$W,'General Analysis'!$A16,'Quantl log'!$K:$K,'General Analysis'!G$2)/$E16</f>
        <v>0.5714285714285714</v>
      </c>
      <c r="H16" s="94">
        <f>COUNTIFS('Quantl log'!$G:$G,$E$2,'Quantl log'!$W:$W,'General Analysis'!$A16,'Quantl log'!$K:$K,'General Analysis'!H$2)/$E16</f>
        <v>0</v>
      </c>
      <c r="I16" s="169">
        <f>COUNTIFS('Quantl log'!$G:$G,$E$2,'Quantl log'!$W:$W,'General Analysis'!$A16,'Quantl log'!$K:$K,'General Analysis'!I$2)/$E16</f>
        <v>0.2857142857142857</v>
      </c>
      <c r="J16" s="170">
        <f>COUNTIFS('Quantl log'!$G:$G,$E$2,'Quantl log'!$W:$W,'General Analysis'!$A16,'Quantl log'!$K:$K,'General Analysis'!J$2)/$E16</f>
        <v>0.14285714285714285</v>
      </c>
      <c r="K16" s="27"/>
      <c r="L16" s="171">
        <f>IFERROR(_xlfn.MINIFS('Quantl log'!$J:$J,'Quantl log'!$W:$W,'General Analysis'!$A16,'Quantl log'!$G:$G,'General Analysis'!$E$288),"-")</f>
        <v>8.1018518518518516E-5</v>
      </c>
      <c r="M16" s="172"/>
      <c r="N16" s="27"/>
      <c r="O16" s="171">
        <f>IFERROR(_xlfn.MAXIFS('Quantl log'!$J:$J,'Quantl log'!$W:$W,'General Analysis'!$A16,'Quantl log'!$G:$G,'General Analysis'!$E$288),"-")</f>
        <v>2.5578703703703705E-3</v>
      </c>
      <c r="P16" s="172"/>
      <c r="Q16" s="27"/>
      <c r="R16" s="171">
        <f>IFERROR(SUMIFS('Quantl log'!$J:$J,'Quantl log'!$W:$W,'General Analysis'!$A16,'Quantl log'!$G:$G,'General Analysis'!$E$288)/E16,"-")</f>
        <v>1.1375661375661375E-3</v>
      </c>
      <c r="S16" s="172"/>
      <c r="U16" s="170">
        <f>COUNTIFS(rightwrong,$E$2,first_subarea,$A16,level,U$2)/$E16</f>
        <v>0.2857142857142857</v>
      </c>
      <c r="V16" s="170">
        <f>COUNTIFS(rightwrong,$E$2,first_subarea,$A16,level,V$2)/$E16</f>
        <v>0</v>
      </c>
      <c r="W16" s="170">
        <f>COUNTIFS(rightwrong,$E$2,first_subarea,$A16,level,W$2)/$E16</f>
        <v>0.14285714285714285</v>
      </c>
      <c r="Y16" s="178">
        <f>COUNTIFS('Quantl log'!$G:$G,'General Analysis'!$Y$288,'Quantl log'!$W:$W,'General Analysis'!A16)</f>
        <v>8</v>
      </c>
      <c r="Z16" s="27"/>
      <c r="AA16" s="179">
        <f>IFERROR(SUMIFS('Quantl log'!$J:$J,'Quantl log'!$W:$W,'General Analysis'!$A16,'Quantl log'!$G:$G,'General Analysis'!$Y$288)/Y16,"-")</f>
        <v>1.1212384259259259E-3</v>
      </c>
      <c r="AB16" s="180"/>
      <c r="AD16" s="185">
        <f>COUNTIFS(rightwrong,$Y$2,first_subarea,$A16,level,AD$2)/$Y16</f>
        <v>0</v>
      </c>
      <c r="AE16" s="185">
        <f>COUNTIFS(rightwrong,$Y$2,first_subarea,$A16,level,AE$2)/$Y16</f>
        <v>0.5</v>
      </c>
      <c r="AF16" s="185">
        <f>COUNTIFS(rightwrong,$Y$2,first_subarea,$A16,level,AF$2)/$Y16</f>
        <v>0.375</v>
      </c>
      <c r="AH16" s="181">
        <f>(COUNTIFS('Quantl log'!$G:$G,$Y$2,first_subarea,'General Analysis'!$A16,'Quantl log'!$K:$K,'General Analysis'!AL$2)+COUNTIFS('Quantl log'!$G:$G,$Y$2,first_subarea,'General Analysis'!$A16,'Quantl log'!$K:$K,'General Analysis'!AM$2)+COUNTIFS('Quantl log'!$G:$G,$Y$2,first_subarea,'General Analysis'!$A16,'Quantl log'!$K:$K,'General Analysis'!AO$2))/$Y16</f>
        <v>0.5</v>
      </c>
      <c r="AJ16" s="191">
        <f>IFERROR(E16/(E16+Y16),"-")</f>
        <v>0.46666666666666667</v>
      </c>
      <c r="AL16" s="92">
        <f>COUNTIFS('Quantl log'!$G:$G,$Y$2,'Quantl log'!$W:$W,'General Analysis'!$A16,'Quantl log'!$K:$K,'General Analysis'!AL$2)</f>
        <v>3</v>
      </c>
      <c r="AM16" s="92">
        <f>COUNTIFS('Quantl log'!$G:$G,$Y$2,'Quantl log'!$W:$W,'General Analysis'!$A16,'Quantl log'!$K:$K,'General Analysis'!AM$2)</f>
        <v>1</v>
      </c>
      <c r="AN16" s="92">
        <f>COUNTIFS('Quantl log'!$G:$G,$Y$2,'Quantl log'!$W:$W,'General Analysis'!$A16,'Quantl log'!$K:$K,'General Analysis'!AN$2)</f>
        <v>4</v>
      </c>
      <c r="AO16" s="92">
        <f>COUNTIFS('Quantl log'!$G:$G,$Y$2,'Quantl log'!$W:$W,'General Analysis'!$A16,'Quantl log'!$K:$K,'General Analysis'!AO$2)</f>
        <v>0</v>
      </c>
    </row>
    <row r="17" spans="1:41" ht="13.5" hidden="1" outlineLevel="2" thickTop="1" x14ac:dyDescent="0.2">
      <c r="A17" s="70" t="s">
        <v>26</v>
      </c>
      <c r="B17" s="71"/>
      <c r="C17" s="72"/>
      <c r="D17" s="27"/>
      <c r="E17" s="124">
        <f>COUNTIFS('Quantl log'!$G:$G,'General Analysis'!$E$288,'Quantl log'!$X:$X,'General Analysis'!A17)</f>
        <v>5</v>
      </c>
      <c r="F17" s="27"/>
      <c r="G17" s="85"/>
      <c r="H17" s="85"/>
      <c r="I17" s="97"/>
      <c r="J17" s="85"/>
      <c r="K17" s="27"/>
      <c r="L17" s="80">
        <f>IFERROR(_xlfn.MINIFS('Quantl log'!$J:$J,'Quantl log'!$X:$X,'General Analysis'!$A17,'Quantl log'!$G:$G,'General Analysis'!$E$288),"-")</f>
        <v>9.6064814814814819E-4</v>
      </c>
      <c r="M17" s="81"/>
      <c r="N17" s="27"/>
      <c r="O17" s="80">
        <f>IFERROR(_xlfn.MAXIFS('Quantl log'!$J:$J,'Quantl log'!$X:$X,'General Analysis'!$A17,'Quantl log'!$G:$G,'General Analysis'!$E$288),"-")</f>
        <v>2.5578703703703705E-3</v>
      </c>
      <c r="P17" s="81"/>
      <c r="Q17" s="27"/>
      <c r="R17" s="80">
        <f>IFERROR(SUMIFS('Quantl log'!$J:$J,'Quantl log'!$X:$X,'General Analysis'!$A17,'Quantl log'!$G:$G,'General Analysis'!$E$288)/E17,"-")</f>
        <v>1.439814814814815E-3</v>
      </c>
      <c r="S17" s="81"/>
      <c r="U17" s="81"/>
      <c r="V17" s="81"/>
      <c r="W17" s="81"/>
      <c r="Y17" s="124">
        <f>COUNTIFS('Quantl log'!$G:$G,'General Analysis'!$Y$288,'Quantl log'!$X:$X,'General Analysis'!A17)</f>
        <v>4</v>
      </c>
      <c r="Z17" s="27"/>
      <c r="AA17" s="80">
        <f>IFERROR(SUMIFS('Quantl log'!$J:$J,'Quantl log'!$X:$X,'General Analysis'!$A17,'Quantl log'!$G:$G,'General Analysis'!$Y$288)/Y17,"-")</f>
        <v>1.0792824074074075E-3</v>
      </c>
      <c r="AB17" s="81"/>
      <c r="AD17" s="186"/>
      <c r="AE17" s="186"/>
      <c r="AF17" s="186"/>
      <c r="AH17" s="85"/>
      <c r="AJ17" s="91">
        <f>IFERROR(E17/(E17+Y17),"-")</f>
        <v>0.55555555555555558</v>
      </c>
      <c r="AL17" s="85"/>
      <c r="AM17" s="85"/>
      <c r="AN17" s="85"/>
      <c r="AO17" s="85"/>
    </row>
    <row r="18" spans="1:41" hidden="1" outlineLevel="2" x14ac:dyDescent="0.2">
      <c r="A18" s="70" t="s">
        <v>27</v>
      </c>
      <c r="B18" s="71"/>
      <c r="C18" s="72"/>
      <c r="D18" s="27"/>
      <c r="E18" s="124">
        <f>COUNTIFS('Quantl log'!$G:$G,'General Analysis'!$E$288,'Quantl log'!$X:$X,'General Analysis'!A18)</f>
        <v>0</v>
      </c>
      <c r="F18" s="27"/>
      <c r="G18" s="85"/>
      <c r="H18" s="85"/>
      <c r="I18" s="97"/>
      <c r="J18" s="85"/>
      <c r="K18" s="27"/>
      <c r="L18" s="80">
        <f>IFERROR(_xlfn.MINIFS('Quantl log'!$J:$J,'Quantl log'!$X:$X,'General Analysis'!$A18,'Quantl log'!$G:$G,'General Analysis'!$E$288),"-")</f>
        <v>0</v>
      </c>
      <c r="M18" s="81"/>
      <c r="N18" s="27"/>
      <c r="O18" s="80">
        <f>IFERROR(_xlfn.MAXIFS('Quantl log'!$J:$J,'Quantl log'!$X:$X,'General Analysis'!$A18,'Quantl log'!$G:$G,'General Analysis'!$E$288),"-")</f>
        <v>0</v>
      </c>
      <c r="P18" s="81"/>
      <c r="Q18" s="27"/>
      <c r="R18" s="80" t="str">
        <f>IFERROR(SUMIFS('Quantl log'!$J:$J,'Quantl log'!$X:$X,'General Analysis'!$A18,'Quantl log'!$G:$G,'General Analysis'!$E$288)/E18,"-")</f>
        <v>-</v>
      </c>
      <c r="S18" s="81"/>
      <c r="U18" s="81"/>
      <c r="V18" s="81"/>
      <c r="W18" s="81"/>
      <c r="Y18" s="124">
        <f>COUNTIFS('Quantl log'!$G:$G,'General Analysis'!$Y$288,'Quantl log'!$X:$X,'General Analysis'!A18)</f>
        <v>0</v>
      </c>
      <c r="Z18" s="27"/>
      <c r="AA18" s="80" t="str">
        <f>IFERROR(SUMIFS('Quantl log'!$J:$J,'Quantl log'!$X:$X,'General Analysis'!$A18,'Quantl log'!$G:$G,'General Analysis'!$Y$288)/Y18,"-")</f>
        <v>-</v>
      </c>
      <c r="AB18" s="81"/>
      <c r="AD18" s="186"/>
      <c r="AE18" s="186"/>
      <c r="AF18" s="186"/>
      <c r="AH18" s="85"/>
      <c r="AJ18" s="91" t="str">
        <f>IFERROR(E18/(E18+Y18),"-")</f>
        <v>-</v>
      </c>
      <c r="AL18" s="85"/>
      <c r="AM18" s="85"/>
      <c r="AN18" s="85"/>
      <c r="AO18" s="85"/>
    </row>
    <row r="19" spans="1:41" hidden="1" outlineLevel="2" x14ac:dyDescent="0.2">
      <c r="A19" s="70" t="s">
        <v>28</v>
      </c>
      <c r="B19" s="71"/>
      <c r="C19" s="72"/>
      <c r="D19" s="27"/>
      <c r="E19" s="124">
        <f>COUNTIFS('Quantl log'!$G:$G,'General Analysis'!$E$288,'Quantl log'!$X:$X,'General Analysis'!A19)</f>
        <v>0</v>
      </c>
      <c r="F19" s="27"/>
      <c r="G19" s="85"/>
      <c r="H19" s="85"/>
      <c r="I19" s="97"/>
      <c r="J19" s="85"/>
      <c r="K19" s="27"/>
      <c r="L19" s="80">
        <f>IFERROR(_xlfn.MINIFS('Quantl log'!$J:$J,'Quantl log'!$X:$X,'General Analysis'!$A19,'Quantl log'!$G:$G,'General Analysis'!$E$288),"-")</f>
        <v>0</v>
      </c>
      <c r="M19" s="81"/>
      <c r="N19" s="27"/>
      <c r="O19" s="80">
        <f>IFERROR(_xlfn.MAXIFS('Quantl log'!$J:$J,'Quantl log'!$X:$X,'General Analysis'!$A19,'Quantl log'!$G:$G,'General Analysis'!$E$288),"-")</f>
        <v>0</v>
      </c>
      <c r="P19" s="81"/>
      <c r="Q19" s="27"/>
      <c r="R19" s="80" t="str">
        <f>IFERROR(SUMIFS('Quantl log'!$J:$J,'Quantl log'!$X:$X,'General Analysis'!$A19,'Quantl log'!$G:$G,'General Analysis'!$E$288)/E19,"-")</f>
        <v>-</v>
      </c>
      <c r="S19" s="81"/>
      <c r="U19" s="81"/>
      <c r="V19" s="81"/>
      <c r="W19" s="81"/>
      <c r="Y19" s="124">
        <f>COUNTIFS('Quantl log'!$G:$G,'General Analysis'!$Y$288,'Quantl log'!$X:$X,'General Analysis'!A19)</f>
        <v>1</v>
      </c>
      <c r="Z19" s="27"/>
      <c r="AA19" s="80">
        <f>IFERROR(SUMIFS('Quantl log'!$J:$J,'Quantl log'!$X:$X,'General Analysis'!$A19,'Quantl log'!$G:$G,'General Analysis'!$Y$288)/Y19,"-")</f>
        <v>1.712962962962963E-3</v>
      </c>
      <c r="AB19" s="81"/>
      <c r="AD19" s="186"/>
      <c r="AE19" s="186"/>
      <c r="AF19" s="186"/>
      <c r="AH19" s="85"/>
      <c r="AJ19" s="91">
        <f>IFERROR(E19/(E19+Y19),"-")</f>
        <v>0</v>
      </c>
      <c r="AL19" s="85"/>
      <c r="AM19" s="85"/>
      <c r="AN19" s="85"/>
      <c r="AO19" s="85"/>
    </row>
    <row r="20" spans="1:41" ht="13.5" hidden="1" outlineLevel="1" thickBot="1" x14ac:dyDescent="0.25"/>
    <row r="21" spans="1:41" s="88" customFormat="1" ht="13.5" hidden="1" outlineLevel="1" thickBot="1" x14ac:dyDescent="0.25">
      <c r="A21" s="182" t="s">
        <v>29</v>
      </c>
      <c r="B21" s="173"/>
      <c r="C21" s="174"/>
      <c r="D21" s="27"/>
      <c r="E21" s="168">
        <f>COUNTIFS('Quantl log'!$G:$G,'General Analysis'!$E$288,'Quantl log'!$W:$W,'General Analysis'!A21)</f>
        <v>4</v>
      </c>
      <c r="F21" s="27"/>
      <c r="G21" s="94">
        <f>COUNTIFS('Quantl log'!$G:$G,$E$2,'Quantl log'!$W:$W,'General Analysis'!$A21,'Quantl log'!$K:$K,'General Analysis'!G$2)/$E21</f>
        <v>0</v>
      </c>
      <c r="H21" s="94">
        <f>COUNTIFS('Quantl log'!$G:$G,$E$2,'Quantl log'!$W:$W,'General Analysis'!$A21,'Quantl log'!$K:$K,'General Analysis'!H$2)/$E21</f>
        <v>0</v>
      </c>
      <c r="I21" s="169">
        <f>COUNTIFS('Quantl log'!$G:$G,$E$2,'Quantl log'!$W:$W,'General Analysis'!$A21,'Quantl log'!$K:$K,'General Analysis'!I$2)/$E21</f>
        <v>0.75</v>
      </c>
      <c r="J21" s="170">
        <f>COUNTIFS('Quantl log'!$G:$G,$E$2,'Quantl log'!$W:$W,'General Analysis'!$A21,'Quantl log'!$K:$K,'General Analysis'!J$2)/$E21</f>
        <v>0.25</v>
      </c>
      <c r="K21" s="27"/>
      <c r="L21" s="171">
        <f>IFERROR(_xlfn.MINIFS('Quantl log'!$J:$J,'Quantl log'!$W:$W,'General Analysis'!$A21,'Quantl log'!$G:$G,'General Analysis'!$E$288),"-")</f>
        <v>3.7037037037037035E-4</v>
      </c>
      <c r="M21" s="172"/>
      <c r="N21" s="27"/>
      <c r="O21" s="171">
        <f>IFERROR(_xlfn.MAXIFS('Quantl log'!$J:$J,'Quantl log'!$W:$W,'General Analysis'!$A21,'Quantl log'!$G:$G,'General Analysis'!$E$288),"-")</f>
        <v>2.5231481481481476E-3</v>
      </c>
      <c r="P21" s="172"/>
      <c r="Q21" s="27"/>
      <c r="R21" s="171">
        <f>IFERROR(SUMIFS('Quantl log'!$J:$J,'Quantl log'!$W:$W,'General Analysis'!$A21,'Quantl log'!$G:$G,'General Analysis'!$E$288)/E21,"-")</f>
        <v>9.2592592592592574E-4</v>
      </c>
      <c r="S21" s="172"/>
      <c r="U21" s="170">
        <f>COUNTIFS(rightwrong,$E$2,first_subarea,$A21,level,U$2)/$E21</f>
        <v>0.75</v>
      </c>
      <c r="V21" s="170">
        <f>COUNTIFS(rightwrong,$E$2,first_subarea,$A21,level,V$2)/$E21</f>
        <v>0</v>
      </c>
      <c r="W21" s="170">
        <f>COUNTIFS(rightwrong,$E$2,first_subarea,$A21,level,W$2)/$E21</f>
        <v>0.25</v>
      </c>
      <c r="Y21" s="178">
        <f>COUNTIFS('Quantl log'!$G:$G,'General Analysis'!$Y$288,'Quantl log'!$W:$W,'General Analysis'!A21)</f>
        <v>3</v>
      </c>
      <c r="Z21" s="27"/>
      <c r="AA21" s="179">
        <f>IFERROR(SUMIFS('Quantl log'!$J:$J,'Quantl log'!$W:$W,'General Analysis'!$A21,'Quantl log'!$G:$G,'General Analysis'!$Y$288)/Y21,"-")</f>
        <v>1.4660493827160493E-3</v>
      </c>
      <c r="AB21" s="180"/>
      <c r="AD21" s="185">
        <f>COUNTIFS(rightwrong,$Y$2,first_subarea,$A21,level,AD$2)/$Y21</f>
        <v>0</v>
      </c>
      <c r="AE21" s="185">
        <f>COUNTIFS(rightwrong,$Y$2,first_subarea,$A21,level,AE$2)/$Y21</f>
        <v>1</v>
      </c>
      <c r="AF21" s="185">
        <f>COUNTIFS(rightwrong,$Y$2,first_subarea,$A21,level,AF$2)/$Y21</f>
        <v>0</v>
      </c>
      <c r="AH21" s="181">
        <f>(COUNTIFS('Quantl log'!$G:$G,$Y$2,first_subarea,'General Analysis'!$A21,'Quantl log'!$K:$K,'General Analysis'!AL$2)+COUNTIFS('Quantl log'!$G:$G,$Y$2,first_subarea,'General Analysis'!$A21,'Quantl log'!$K:$K,'General Analysis'!AM$2)+COUNTIFS('Quantl log'!$G:$G,$Y$2,first_subarea,'General Analysis'!$A21,'Quantl log'!$K:$K,'General Analysis'!AO$2))/$Y21</f>
        <v>0.33333333333333331</v>
      </c>
      <c r="AJ21" s="191">
        <f>IFERROR(E21/(E21+Y21),"-")</f>
        <v>0.5714285714285714</v>
      </c>
      <c r="AL21" s="92">
        <f>COUNTIFS('Quantl log'!$G:$G,$Y$2,'Quantl log'!$W:$W,'General Analysis'!$A21,'Quantl log'!$K:$K,'General Analysis'!AL$2)</f>
        <v>0</v>
      </c>
      <c r="AM21" s="92">
        <f>COUNTIFS('Quantl log'!$G:$G,$Y$2,'Quantl log'!$W:$W,'General Analysis'!$A21,'Quantl log'!$K:$K,'General Analysis'!AM$2)</f>
        <v>0</v>
      </c>
      <c r="AN21" s="92">
        <f>COUNTIFS('Quantl log'!$G:$G,$Y$2,'Quantl log'!$W:$W,'General Analysis'!$A21,'Quantl log'!$K:$K,'General Analysis'!AN$2)</f>
        <v>2</v>
      </c>
      <c r="AO21" s="92">
        <f>COUNTIFS('Quantl log'!$G:$G,$Y$2,'Quantl log'!$W:$W,'General Analysis'!$A21,'Quantl log'!$K:$K,'General Analysis'!AO$2)</f>
        <v>1</v>
      </c>
    </row>
    <row r="22" spans="1:41" ht="13.5" hidden="1" outlineLevel="2" thickTop="1" x14ac:dyDescent="0.2">
      <c r="A22" s="70" t="s">
        <v>30</v>
      </c>
      <c r="B22" s="71"/>
      <c r="C22" s="72"/>
      <c r="D22" s="27"/>
      <c r="E22" s="124">
        <f>COUNTIFS('Quantl log'!$G:$G,'General Analysis'!$E$288,'Quantl log'!$X:$X,'General Analysis'!A22)</f>
        <v>2</v>
      </c>
      <c r="F22" s="27"/>
      <c r="G22" s="85"/>
      <c r="H22" s="85"/>
      <c r="I22" s="97"/>
      <c r="J22" s="85"/>
      <c r="K22" s="27"/>
      <c r="L22" s="80">
        <f>IFERROR(_xlfn.MINIFS('Quantl log'!$J:$J,'Quantl log'!$X:$X,'General Analysis'!$A22,'Quantl log'!$G:$G,'General Analysis'!$E$288),"-")</f>
        <v>3.3564814814814812E-4</v>
      </c>
      <c r="M22" s="81"/>
      <c r="N22" s="27"/>
      <c r="O22" s="80">
        <f>IFERROR(_xlfn.MAXIFS('Quantl log'!$J:$J,'Quantl log'!$X:$X,'General Analysis'!$A22,'Quantl log'!$G:$G,'General Analysis'!$E$288),"-")</f>
        <v>3.7037037037037035E-4</v>
      </c>
      <c r="P22" s="81"/>
      <c r="Q22" s="27"/>
      <c r="R22" s="80">
        <f>IFERROR(SUMIFS('Quantl log'!$J:$J,'Quantl log'!$X:$X,'General Analysis'!$A22,'Quantl log'!$G:$G,'General Analysis'!$E$288)/E22,"-")</f>
        <v>3.5300925925925924E-4</v>
      </c>
      <c r="S22" s="81"/>
      <c r="U22" s="81"/>
      <c r="V22" s="81"/>
      <c r="W22" s="81"/>
      <c r="Y22" s="124">
        <f>COUNTIFS('Quantl log'!$G:$G,'General Analysis'!$Y$288,'Quantl log'!$X:$X,'General Analysis'!A22)</f>
        <v>1</v>
      </c>
      <c r="Z22" s="27"/>
      <c r="AA22" s="80">
        <f>IFERROR(SUMIFS('Quantl log'!$J:$J,'Quantl log'!$X:$X,'General Analysis'!$A22,'Quantl log'!$G:$G,'General Analysis'!$Y$288)/Y22,"-")</f>
        <v>2.1990740740740742E-3</v>
      </c>
      <c r="AB22" s="81"/>
      <c r="AD22" s="186"/>
      <c r="AE22" s="186"/>
      <c r="AF22" s="186"/>
      <c r="AH22" s="85"/>
      <c r="AJ22" s="91">
        <f>IFERROR(E22/(E22+Y22),"-")</f>
        <v>0.66666666666666663</v>
      </c>
      <c r="AL22" s="85"/>
      <c r="AM22" s="85"/>
      <c r="AN22" s="85"/>
      <c r="AO22" s="85"/>
    </row>
    <row r="23" spans="1:41" hidden="1" outlineLevel="2" x14ac:dyDescent="0.2">
      <c r="A23" s="70" t="s">
        <v>31</v>
      </c>
      <c r="B23" s="71"/>
      <c r="C23" s="72"/>
      <c r="D23" s="27"/>
      <c r="E23" s="124">
        <f>COUNTIFS('Quantl log'!$G:$G,'General Analysis'!$E$288,'Quantl log'!$X:$X,'General Analysis'!A23)</f>
        <v>1</v>
      </c>
      <c r="F23" s="27"/>
      <c r="G23" s="85"/>
      <c r="H23" s="85"/>
      <c r="I23" s="97"/>
      <c r="J23" s="85"/>
      <c r="K23" s="27"/>
      <c r="L23" s="80">
        <f>IFERROR(_xlfn.MINIFS('Quantl log'!$J:$J,'Quantl log'!$X:$X,'General Analysis'!$A23,'Quantl log'!$G:$G,'General Analysis'!$E$288),"-")</f>
        <v>3.8194444444444446E-4</v>
      </c>
      <c r="M23" s="81"/>
      <c r="N23" s="27"/>
      <c r="O23" s="80">
        <f>IFERROR(_xlfn.MAXIFS('Quantl log'!$J:$J,'Quantl log'!$X:$X,'General Analysis'!$A23,'Quantl log'!$G:$G,'General Analysis'!$E$288),"-")</f>
        <v>3.8194444444444446E-4</v>
      </c>
      <c r="P23" s="81"/>
      <c r="Q23" s="27"/>
      <c r="R23" s="80">
        <f>IFERROR(SUMIFS('Quantl log'!$J:$J,'Quantl log'!$X:$X,'General Analysis'!$A23,'Quantl log'!$G:$G,'General Analysis'!$E$288)/E23,"-")</f>
        <v>3.8194444444444446E-4</v>
      </c>
      <c r="S23" s="81"/>
      <c r="U23" s="81"/>
      <c r="V23" s="81"/>
      <c r="W23" s="81"/>
      <c r="Y23" s="124">
        <f>COUNTIFS('Quantl log'!$G:$G,'General Analysis'!$Y$288,'Quantl log'!$X:$X,'General Analysis'!A23)</f>
        <v>0</v>
      </c>
      <c r="Z23" s="27"/>
      <c r="AA23" s="80" t="str">
        <f>IFERROR(SUMIFS('Quantl log'!$J:$J,'Quantl log'!$X:$X,'General Analysis'!$A23,'Quantl log'!$G:$G,'General Analysis'!$Y$288)/Y23,"-")</f>
        <v>-</v>
      </c>
      <c r="AB23" s="81"/>
      <c r="AD23" s="186"/>
      <c r="AE23" s="186"/>
      <c r="AF23" s="186"/>
      <c r="AH23" s="85"/>
      <c r="AJ23" s="91">
        <f>IFERROR(E23/(E23+Y23),"-")</f>
        <v>1</v>
      </c>
      <c r="AL23" s="85"/>
      <c r="AM23" s="85"/>
      <c r="AN23" s="85"/>
      <c r="AO23" s="85"/>
    </row>
    <row r="24" spans="1:41" ht="13.5" hidden="1" outlineLevel="1" thickBot="1" x14ac:dyDescent="0.25"/>
    <row r="25" spans="1:41" s="88" customFormat="1" ht="13.5" hidden="1" outlineLevel="1" thickBot="1" x14ac:dyDescent="0.25">
      <c r="A25" s="182" t="s">
        <v>32</v>
      </c>
      <c r="B25" s="173"/>
      <c r="C25" s="174"/>
      <c r="D25" s="27"/>
      <c r="E25" s="168">
        <f>COUNTIFS('Quantl log'!$G:$G,'General Analysis'!$E$288,'Quantl log'!$W:$W,'General Analysis'!A25)</f>
        <v>11</v>
      </c>
      <c r="F25" s="27"/>
      <c r="G25" s="94">
        <f>COUNTIFS('Quantl log'!$G:$G,$E$2,'Quantl log'!$W:$W,'General Analysis'!$A25,'Quantl log'!$K:$K,'General Analysis'!G$2)/$E25</f>
        <v>0.18181818181818182</v>
      </c>
      <c r="H25" s="94">
        <f>COUNTIFS('Quantl log'!$G:$G,$E$2,'Quantl log'!$W:$W,'General Analysis'!$A25,'Quantl log'!$K:$K,'General Analysis'!H$2)/$E25</f>
        <v>9.0909090909090912E-2</v>
      </c>
      <c r="I25" s="169">
        <f>COUNTIFS('Quantl log'!$G:$G,$E$2,'Quantl log'!$W:$W,'General Analysis'!$A25,'Quantl log'!$K:$K,'General Analysis'!I$2)/$E25</f>
        <v>0.54545454545454541</v>
      </c>
      <c r="J25" s="170">
        <f>COUNTIFS('Quantl log'!$G:$G,$E$2,'Quantl log'!$W:$W,'General Analysis'!$A25,'Quantl log'!$K:$K,'General Analysis'!J$2)/$E25</f>
        <v>0.18181818181818182</v>
      </c>
      <c r="K25" s="27"/>
      <c r="L25" s="171">
        <f>IFERROR(_xlfn.MINIFS('Quantl log'!$J:$J,'Quantl log'!$W:$W,'General Analysis'!$A25,'Quantl log'!$G:$G,'General Analysis'!$E$288),"-")</f>
        <v>8.1018518518518516E-5</v>
      </c>
      <c r="M25" s="172"/>
      <c r="N25" s="27"/>
      <c r="O25" s="171">
        <f>IFERROR(_xlfn.MAXIFS('Quantl log'!$J:$J,'Quantl log'!$W:$W,'General Analysis'!$A25,'Quantl log'!$G:$G,'General Analysis'!$E$288),"-")</f>
        <v>2.5694444444444445E-3</v>
      </c>
      <c r="P25" s="172"/>
      <c r="Q25" s="27"/>
      <c r="R25" s="171">
        <f>IFERROR(SUMIFS('Quantl log'!$J:$J,'Quantl log'!$W:$W,'General Analysis'!$A25,'Quantl log'!$G:$G,'General Analysis'!$E$288)/E25,"-")</f>
        <v>1.0427188552188554E-3</v>
      </c>
      <c r="S25" s="172"/>
      <c r="U25" s="170">
        <f>COUNTIFS(rightwrong,$E$2,first_subarea,$A25,level,U$2)/$E25</f>
        <v>0.18181818181818182</v>
      </c>
      <c r="V25" s="170">
        <f>COUNTIFS(rightwrong,$E$2,first_subarea,$A25,level,V$2)/$E25</f>
        <v>0.54545454545454541</v>
      </c>
      <c r="W25" s="170">
        <f>COUNTIFS(rightwrong,$E$2,first_subarea,$A25,level,W$2)/$E25</f>
        <v>0.18181818181818182</v>
      </c>
      <c r="Y25" s="178">
        <f>COUNTIFS('Quantl log'!$G:$G,'General Analysis'!$Y$288,'Quantl log'!$W:$W,'General Analysis'!A25)</f>
        <v>7</v>
      </c>
      <c r="Z25" s="27"/>
      <c r="AA25" s="179">
        <f>IFERROR(SUMIFS('Quantl log'!$J:$J,'Quantl log'!$W:$W,'General Analysis'!$A25,'Quantl log'!$G:$G,'General Analysis'!$Y$288)/Y25,"-")</f>
        <v>1.4384920634920634E-3</v>
      </c>
      <c r="AB25" s="180"/>
      <c r="AD25" s="185">
        <f>COUNTIFS(rightwrong,$Y$2,first_subarea,$A25,level,AD$2)/$Y25</f>
        <v>0.14285714285714285</v>
      </c>
      <c r="AE25" s="185">
        <f>COUNTIFS(rightwrong,$Y$2,first_subarea,$A25,level,AE$2)/$Y25</f>
        <v>0.5714285714285714</v>
      </c>
      <c r="AF25" s="185">
        <f>COUNTIFS(rightwrong,$Y$2,first_subarea,$A25,level,AF$2)/$Y25</f>
        <v>0.2857142857142857</v>
      </c>
      <c r="AH25" s="181">
        <f>(COUNTIFS('Quantl log'!$G:$G,$Y$2,first_subarea,'General Analysis'!$A25,'Quantl log'!$K:$K,'General Analysis'!AL$2)+COUNTIFS('Quantl log'!$G:$G,$Y$2,first_subarea,'General Analysis'!$A25,'Quantl log'!$K:$K,'General Analysis'!AM$2)+COUNTIFS('Quantl log'!$G:$G,$Y$2,first_subarea,'General Analysis'!$A25,'Quantl log'!$K:$K,'General Analysis'!AO$2))/$Y25</f>
        <v>0.5714285714285714</v>
      </c>
      <c r="AJ25" s="191">
        <f t="shared" ref="AJ25:AJ32" si="2">IFERROR(E25/(E25+Y25),"-")</f>
        <v>0.61111111111111116</v>
      </c>
      <c r="AL25" s="92">
        <f>COUNTIFS('Quantl log'!$G:$G,$Y$2,'Quantl log'!$W:$W,'General Analysis'!$A25,'Quantl log'!$K:$K,'General Analysis'!AL$2)</f>
        <v>0</v>
      </c>
      <c r="AM25" s="92">
        <f>COUNTIFS('Quantl log'!$G:$G,$Y$2,'Quantl log'!$W:$W,'General Analysis'!$A25,'Quantl log'!$K:$K,'General Analysis'!AM$2)</f>
        <v>1</v>
      </c>
      <c r="AN25" s="92">
        <f>COUNTIFS('Quantl log'!$G:$G,$Y$2,'Quantl log'!$W:$W,'General Analysis'!$A25,'Quantl log'!$K:$K,'General Analysis'!AN$2)</f>
        <v>3</v>
      </c>
      <c r="AO25" s="92">
        <f>COUNTIFS('Quantl log'!$G:$G,$Y$2,'Quantl log'!$W:$W,'General Analysis'!$A25,'Quantl log'!$K:$K,'General Analysis'!AO$2)</f>
        <v>3</v>
      </c>
    </row>
    <row r="26" spans="1:41" ht="13.5" hidden="1" outlineLevel="2" thickTop="1" x14ac:dyDescent="0.2">
      <c r="A26" s="70" t="s">
        <v>33</v>
      </c>
      <c r="B26" s="71"/>
      <c r="C26" s="72"/>
      <c r="D26" s="27"/>
      <c r="E26" s="124">
        <f>COUNTIFS('Quantl log'!$G:$G,'General Analysis'!$E$288,'Quantl log'!$X:$X,'General Analysis'!A26)</f>
        <v>0</v>
      </c>
      <c r="F26" s="27"/>
      <c r="G26" s="85"/>
      <c r="H26" s="85"/>
      <c r="I26" s="97"/>
      <c r="J26" s="85"/>
      <c r="K26" s="27"/>
      <c r="L26" s="80">
        <f>IFERROR(_xlfn.MINIFS('Quantl log'!$J:$J,'Quantl log'!$X:$X,'General Analysis'!$A26,'Quantl log'!$G:$G,'General Analysis'!$E$288),"-")</f>
        <v>0</v>
      </c>
      <c r="M26" s="81"/>
      <c r="N26" s="27"/>
      <c r="O26" s="80">
        <f>IFERROR(_xlfn.MAXIFS('Quantl log'!$J:$J,'Quantl log'!$X:$X,'General Analysis'!$A26,'Quantl log'!$G:$G,'General Analysis'!$E$288),"-")</f>
        <v>0</v>
      </c>
      <c r="P26" s="81"/>
      <c r="Q26" s="27"/>
      <c r="R26" s="80" t="str">
        <f>IFERROR(SUMIFS('Quantl log'!$J:$J,'Quantl log'!$X:$X,'General Analysis'!$A26,'Quantl log'!$G:$G,'General Analysis'!$E$288)/E26,"-")</f>
        <v>-</v>
      </c>
      <c r="S26" s="81"/>
      <c r="U26" s="81"/>
      <c r="V26" s="81"/>
      <c r="W26" s="81"/>
      <c r="Y26" s="124">
        <f>COUNTIFS('Quantl log'!$G:$G,'General Analysis'!$Y$288,'Quantl log'!$X:$X,'General Analysis'!A26)</f>
        <v>1</v>
      </c>
      <c r="Z26" s="27"/>
      <c r="AA26" s="80">
        <f>IFERROR(SUMIFS('Quantl log'!$J:$J,'Quantl log'!$X:$X,'General Analysis'!$A26,'Quantl log'!$G:$G,'General Analysis'!$Y$288)/Y26,"-")</f>
        <v>2.3148148148148147E-3</v>
      </c>
      <c r="AB26" s="81"/>
      <c r="AD26" s="186"/>
      <c r="AE26" s="186"/>
      <c r="AF26" s="186"/>
      <c r="AH26" s="85"/>
      <c r="AJ26" s="91">
        <f t="shared" si="2"/>
        <v>0</v>
      </c>
      <c r="AL26" s="85"/>
      <c r="AM26" s="85"/>
      <c r="AN26" s="85"/>
      <c r="AO26" s="85"/>
    </row>
    <row r="27" spans="1:41" hidden="1" outlineLevel="2" x14ac:dyDescent="0.2">
      <c r="A27" s="70" t="s">
        <v>34</v>
      </c>
      <c r="B27" s="71"/>
      <c r="C27" s="72"/>
      <c r="D27" s="27"/>
      <c r="E27" s="124">
        <f>COUNTIFS('Quantl log'!$G:$G,'General Analysis'!$E$288,'Quantl log'!$X:$X,'General Analysis'!A27)</f>
        <v>3</v>
      </c>
      <c r="F27" s="27"/>
      <c r="G27" s="85"/>
      <c r="H27" s="85"/>
      <c r="I27" s="97"/>
      <c r="J27" s="85"/>
      <c r="K27" s="27"/>
      <c r="L27" s="80">
        <f>IFERROR(_xlfn.MINIFS('Quantl log'!$J:$J,'Quantl log'!$X:$X,'General Analysis'!$A27,'Quantl log'!$G:$G,'General Analysis'!$E$288),"-")</f>
        <v>5.5555555555555556E-4</v>
      </c>
      <c r="M27" s="81"/>
      <c r="N27" s="27"/>
      <c r="O27" s="80">
        <f>IFERROR(_xlfn.MAXIFS('Quantl log'!$J:$J,'Quantl log'!$X:$X,'General Analysis'!$A27,'Quantl log'!$G:$G,'General Analysis'!$E$288),"-")</f>
        <v>2.5694444444444445E-3</v>
      </c>
      <c r="P27" s="81"/>
      <c r="Q27" s="27"/>
      <c r="R27" s="80">
        <f>IFERROR(SUMIFS('Quantl log'!$J:$J,'Quantl log'!$X:$X,'General Analysis'!$A27,'Quantl log'!$G:$G,'General Analysis'!$E$288)/E27,"-")</f>
        <v>1.8094135802469134E-3</v>
      </c>
      <c r="S27" s="81"/>
      <c r="U27" s="81"/>
      <c r="V27" s="81"/>
      <c r="W27" s="81"/>
      <c r="Y27" s="124">
        <f>COUNTIFS('Quantl log'!$G:$G,'General Analysis'!$Y$288,'Quantl log'!$X:$X,'General Analysis'!A27)</f>
        <v>1</v>
      </c>
      <c r="Z27" s="27"/>
      <c r="AA27" s="80">
        <f>IFERROR(SUMIFS('Quantl log'!$J:$J,'Quantl log'!$X:$X,'General Analysis'!$A27,'Quantl log'!$G:$G,'General Analysis'!$Y$288)/Y27,"-")</f>
        <v>2.7314814814814814E-3</v>
      </c>
      <c r="AB27" s="81"/>
      <c r="AD27" s="186"/>
      <c r="AE27" s="186"/>
      <c r="AF27" s="186"/>
      <c r="AH27" s="85"/>
      <c r="AJ27" s="91">
        <f t="shared" si="2"/>
        <v>0.75</v>
      </c>
      <c r="AL27" s="85"/>
      <c r="AM27" s="85"/>
      <c r="AN27" s="85"/>
      <c r="AO27" s="85"/>
    </row>
    <row r="28" spans="1:41" hidden="1" outlineLevel="2" x14ac:dyDescent="0.2">
      <c r="A28" s="70" t="s">
        <v>35</v>
      </c>
      <c r="B28" s="71"/>
      <c r="C28" s="72"/>
      <c r="D28" s="27"/>
      <c r="E28" s="124">
        <f>COUNTIFS('Quantl log'!$G:$G,'General Analysis'!$E$288,'Quantl log'!$X:$X,'General Analysis'!A28)</f>
        <v>1</v>
      </c>
      <c r="F28" s="27"/>
      <c r="G28" s="85"/>
      <c r="H28" s="85"/>
      <c r="I28" s="97"/>
      <c r="J28" s="85"/>
      <c r="K28" s="27"/>
      <c r="L28" s="80">
        <f>IFERROR(_xlfn.MINIFS('Quantl log'!$J:$J,'Quantl log'!$X:$X,'General Analysis'!$A28,'Quantl log'!$G:$G,'General Analysis'!$E$288),"-")</f>
        <v>7.407407407407407E-4</v>
      </c>
      <c r="M28" s="81"/>
      <c r="N28" s="27"/>
      <c r="O28" s="80">
        <f>IFERROR(_xlfn.MAXIFS('Quantl log'!$J:$J,'Quantl log'!$X:$X,'General Analysis'!$A28,'Quantl log'!$G:$G,'General Analysis'!$E$288),"-")</f>
        <v>7.407407407407407E-4</v>
      </c>
      <c r="P28" s="81"/>
      <c r="Q28" s="27"/>
      <c r="R28" s="80">
        <f>IFERROR(SUMIFS('Quantl log'!$J:$J,'Quantl log'!$X:$X,'General Analysis'!$A28,'Quantl log'!$G:$G,'General Analysis'!$E$288)/E28,"-")</f>
        <v>7.407407407407407E-4</v>
      </c>
      <c r="S28" s="81"/>
      <c r="U28" s="81"/>
      <c r="V28" s="81"/>
      <c r="W28" s="81"/>
      <c r="Y28" s="124">
        <f>COUNTIFS('Quantl log'!$G:$G,'General Analysis'!$Y$288,'Quantl log'!$X:$X,'General Analysis'!A28)</f>
        <v>0</v>
      </c>
      <c r="Z28" s="27"/>
      <c r="AA28" s="80" t="str">
        <f>IFERROR(SUMIFS('Quantl log'!$J:$J,'Quantl log'!$X:$X,'General Analysis'!$A28,'Quantl log'!$G:$G,'General Analysis'!$Y$288)/Y28,"-")</f>
        <v>-</v>
      </c>
      <c r="AB28" s="81"/>
      <c r="AD28" s="186"/>
      <c r="AE28" s="186"/>
      <c r="AF28" s="186"/>
      <c r="AH28" s="85"/>
      <c r="AJ28" s="91">
        <f t="shared" si="2"/>
        <v>1</v>
      </c>
      <c r="AL28" s="85"/>
      <c r="AM28" s="85"/>
      <c r="AN28" s="85"/>
      <c r="AO28" s="85"/>
    </row>
    <row r="29" spans="1:41" hidden="1" outlineLevel="2" x14ac:dyDescent="0.2">
      <c r="A29" s="70" t="s">
        <v>36</v>
      </c>
      <c r="B29" s="71"/>
      <c r="C29" s="72"/>
      <c r="D29" s="27"/>
      <c r="E29" s="124">
        <f>COUNTIFS('Quantl log'!$G:$G,'General Analysis'!$E$288,'Quantl log'!$X:$X,'General Analysis'!A29)</f>
        <v>2</v>
      </c>
      <c r="F29" s="27"/>
      <c r="G29" s="85"/>
      <c r="H29" s="85"/>
      <c r="I29" s="97"/>
      <c r="J29" s="85"/>
      <c r="K29" s="27"/>
      <c r="L29" s="80">
        <f>IFERROR(_xlfn.MINIFS('Quantl log'!$J:$J,'Quantl log'!$X:$X,'General Analysis'!$A29,'Quantl log'!$G:$G,'General Analysis'!$E$288),"-")</f>
        <v>9.2592592592592588E-5</v>
      </c>
      <c r="M29" s="81"/>
      <c r="N29" s="27"/>
      <c r="O29" s="80">
        <f>IFERROR(_xlfn.MAXIFS('Quantl log'!$J:$J,'Quantl log'!$X:$X,'General Analysis'!$A29,'Quantl log'!$G:$G,'General Analysis'!$E$288),"-")</f>
        <v>9.837962962962962E-4</v>
      </c>
      <c r="P29" s="81"/>
      <c r="Q29" s="27"/>
      <c r="R29" s="80">
        <f>IFERROR(SUMIFS('Quantl log'!$J:$J,'Quantl log'!$X:$X,'General Analysis'!$A29,'Quantl log'!$G:$G,'General Analysis'!$E$288)/E29,"-")</f>
        <v>5.3819444444444444E-4</v>
      </c>
      <c r="S29" s="81"/>
      <c r="U29" s="81"/>
      <c r="V29" s="81"/>
      <c r="W29" s="81"/>
      <c r="Y29" s="124">
        <f>COUNTIFS('Quantl log'!$G:$G,'General Analysis'!$Y$288,'Quantl log'!$X:$X,'General Analysis'!A29)</f>
        <v>1</v>
      </c>
      <c r="Z29" s="27"/>
      <c r="AA29" s="80">
        <f>IFERROR(SUMIFS('Quantl log'!$J:$J,'Quantl log'!$X:$X,'General Analysis'!$A29,'Quantl log'!$G:$G,'General Analysis'!$Y$288)/Y29,"-")</f>
        <v>1.9328703703703704E-3</v>
      </c>
      <c r="AB29" s="81"/>
      <c r="AD29" s="186"/>
      <c r="AE29" s="186"/>
      <c r="AF29" s="186"/>
      <c r="AH29" s="85"/>
      <c r="AJ29" s="91">
        <f t="shared" si="2"/>
        <v>0.66666666666666663</v>
      </c>
      <c r="AL29" s="85"/>
      <c r="AM29" s="85"/>
      <c r="AN29" s="85"/>
      <c r="AO29" s="85"/>
    </row>
    <row r="30" spans="1:41" hidden="1" outlineLevel="2" x14ac:dyDescent="0.2">
      <c r="A30" s="70" t="s">
        <v>37</v>
      </c>
      <c r="B30" s="71"/>
      <c r="C30" s="72"/>
      <c r="D30" s="27"/>
      <c r="E30" s="124">
        <f>COUNTIFS('Quantl log'!$G:$G,'General Analysis'!$E$288,'Quantl log'!$X:$X,'General Analysis'!A30)</f>
        <v>0</v>
      </c>
      <c r="F30" s="27"/>
      <c r="G30" s="85"/>
      <c r="H30" s="85"/>
      <c r="I30" s="97"/>
      <c r="J30" s="85"/>
      <c r="K30" s="27"/>
      <c r="L30" s="80">
        <f>IFERROR(_xlfn.MINIFS('Quantl log'!$J:$J,'Quantl log'!$X:$X,'General Analysis'!$A30,'Quantl log'!$G:$G,'General Analysis'!$E$288),"-")</f>
        <v>0</v>
      </c>
      <c r="M30" s="81"/>
      <c r="N30" s="27"/>
      <c r="O30" s="80">
        <f>IFERROR(_xlfn.MAXIFS('Quantl log'!$J:$J,'Quantl log'!$X:$X,'General Analysis'!$A30,'Quantl log'!$G:$G,'General Analysis'!$E$288),"-")</f>
        <v>0</v>
      </c>
      <c r="P30" s="81"/>
      <c r="Q30" s="27"/>
      <c r="R30" s="80" t="str">
        <f>IFERROR(SUMIFS('Quantl log'!$J:$J,'Quantl log'!$X:$X,'General Analysis'!$A30,'Quantl log'!$G:$G,'General Analysis'!$E$288)/E30,"-")</f>
        <v>-</v>
      </c>
      <c r="S30" s="81"/>
      <c r="U30" s="81"/>
      <c r="V30" s="81"/>
      <c r="W30" s="81"/>
      <c r="Y30" s="124">
        <f>COUNTIFS('Quantl log'!$G:$G,'General Analysis'!$Y$288,'Quantl log'!$X:$X,'General Analysis'!A30)</f>
        <v>0</v>
      </c>
      <c r="Z30" s="27"/>
      <c r="AA30" s="80" t="str">
        <f>IFERROR(SUMIFS('Quantl log'!$J:$J,'Quantl log'!$X:$X,'General Analysis'!$A30,'Quantl log'!$G:$G,'General Analysis'!$Y$288)/Y30,"-")</f>
        <v>-</v>
      </c>
      <c r="AB30" s="81"/>
      <c r="AD30" s="186"/>
      <c r="AE30" s="186"/>
      <c r="AF30" s="186"/>
      <c r="AH30" s="85"/>
      <c r="AJ30" s="91" t="str">
        <f t="shared" si="2"/>
        <v>-</v>
      </c>
      <c r="AL30" s="85"/>
      <c r="AM30" s="85"/>
      <c r="AN30" s="85"/>
      <c r="AO30" s="85"/>
    </row>
    <row r="31" spans="1:41" hidden="1" outlineLevel="2" x14ac:dyDescent="0.2">
      <c r="A31" s="70" t="s">
        <v>38</v>
      </c>
      <c r="B31" s="71"/>
      <c r="C31" s="72"/>
      <c r="D31" s="27"/>
      <c r="E31" s="124">
        <f>COUNTIFS('Quantl log'!$G:$G,'General Analysis'!$E$288,'Quantl log'!$X:$X,'General Analysis'!A31)</f>
        <v>0</v>
      </c>
      <c r="F31" s="27"/>
      <c r="G31" s="85"/>
      <c r="H31" s="85"/>
      <c r="I31" s="97"/>
      <c r="J31" s="85"/>
      <c r="K31" s="27"/>
      <c r="L31" s="80">
        <f>IFERROR(_xlfn.MINIFS('Quantl log'!$J:$J,'Quantl log'!$X:$X,'General Analysis'!$A31,'Quantl log'!$G:$G,'General Analysis'!$E$288),"-")</f>
        <v>0</v>
      </c>
      <c r="M31" s="81"/>
      <c r="N31" s="27"/>
      <c r="O31" s="80">
        <f>IFERROR(_xlfn.MAXIFS('Quantl log'!$J:$J,'Quantl log'!$X:$X,'General Analysis'!$A31,'Quantl log'!$G:$G,'General Analysis'!$E$288),"-")</f>
        <v>0</v>
      </c>
      <c r="P31" s="81"/>
      <c r="Q31" s="27"/>
      <c r="R31" s="80" t="str">
        <f>IFERROR(SUMIFS('Quantl log'!$J:$J,'Quantl log'!$X:$X,'General Analysis'!$A31,'Quantl log'!$G:$G,'General Analysis'!$E$288)/E31,"-")</f>
        <v>-</v>
      </c>
      <c r="S31" s="81"/>
      <c r="U31" s="81"/>
      <c r="V31" s="81"/>
      <c r="W31" s="81"/>
      <c r="Y31" s="124">
        <f>COUNTIFS('Quantl log'!$G:$G,'General Analysis'!$Y$288,'Quantl log'!$X:$X,'General Analysis'!A31)</f>
        <v>1</v>
      </c>
      <c r="Z31" s="27"/>
      <c r="AA31" s="80">
        <f>IFERROR(SUMIFS('Quantl log'!$J:$J,'Quantl log'!$X:$X,'General Analysis'!$A31,'Quantl log'!$G:$G,'General Analysis'!$Y$288)/Y31,"-")</f>
        <v>3.2407407407407406E-4</v>
      </c>
      <c r="AB31" s="81"/>
      <c r="AD31" s="186"/>
      <c r="AE31" s="186"/>
      <c r="AF31" s="186"/>
      <c r="AH31" s="85"/>
      <c r="AJ31" s="91">
        <f t="shared" si="2"/>
        <v>0</v>
      </c>
      <c r="AL31" s="85"/>
      <c r="AM31" s="85"/>
      <c r="AN31" s="85"/>
      <c r="AO31" s="85"/>
    </row>
    <row r="32" spans="1:41" hidden="1" outlineLevel="2" x14ac:dyDescent="0.2">
      <c r="A32" s="70" t="s">
        <v>39</v>
      </c>
      <c r="B32" s="71"/>
      <c r="C32" s="72"/>
      <c r="D32" s="27"/>
      <c r="E32" s="124">
        <f>COUNTIFS('Quantl log'!$G:$G,'General Analysis'!$E$288,'Quantl log'!$X:$X,'General Analysis'!A32)</f>
        <v>0</v>
      </c>
      <c r="F32" s="27"/>
      <c r="G32" s="85"/>
      <c r="H32" s="85"/>
      <c r="I32" s="97"/>
      <c r="J32" s="85"/>
      <c r="K32" s="27"/>
      <c r="L32" s="80">
        <f>IFERROR(_xlfn.MINIFS('Quantl log'!$J:$J,'Quantl log'!$X:$X,'General Analysis'!$A32,'Quantl log'!$G:$G,'General Analysis'!$E$288),"-")</f>
        <v>0</v>
      </c>
      <c r="M32" s="81"/>
      <c r="N32" s="27"/>
      <c r="O32" s="80">
        <f>IFERROR(_xlfn.MAXIFS('Quantl log'!$J:$J,'Quantl log'!$X:$X,'General Analysis'!$A32,'Quantl log'!$G:$G,'General Analysis'!$E$288),"-")</f>
        <v>0</v>
      </c>
      <c r="P32" s="81"/>
      <c r="Q32" s="27"/>
      <c r="R32" s="80" t="str">
        <f>IFERROR(SUMIFS('Quantl log'!$J:$J,'Quantl log'!$X:$X,'General Analysis'!$A32,'Quantl log'!$G:$G,'General Analysis'!$E$288)/E32,"-")</f>
        <v>-</v>
      </c>
      <c r="S32" s="81"/>
      <c r="U32" s="81"/>
      <c r="V32" s="81"/>
      <c r="W32" s="81"/>
      <c r="Y32" s="124">
        <f>COUNTIFS('Quantl log'!$G:$G,'General Analysis'!$Y$288,'Quantl log'!$X:$X,'General Analysis'!A32)</f>
        <v>0</v>
      </c>
      <c r="Z32" s="27"/>
      <c r="AA32" s="80" t="str">
        <f>IFERROR(SUMIFS('Quantl log'!$J:$J,'Quantl log'!$X:$X,'General Analysis'!$A32,'Quantl log'!$G:$G,'General Analysis'!$Y$288)/Y32,"-")</f>
        <v>-</v>
      </c>
      <c r="AB32" s="81"/>
      <c r="AD32" s="186"/>
      <c r="AE32" s="186"/>
      <c r="AF32" s="186"/>
      <c r="AH32" s="85"/>
      <c r="AJ32" s="91" t="str">
        <f t="shared" si="2"/>
        <v>-</v>
      </c>
      <c r="AL32" s="85"/>
      <c r="AM32" s="85"/>
      <c r="AN32" s="85"/>
      <c r="AO32" s="85"/>
    </row>
    <row r="33" spans="1:41" hidden="1" outlineLevel="1" x14ac:dyDescent="0.2"/>
    <row r="34" spans="1:41" ht="13.5" hidden="1" outlineLevel="1" collapsed="1" thickBot="1" x14ac:dyDescent="0.25"/>
    <row r="35" spans="1:41" ht="13.5" collapsed="1" thickBot="1" x14ac:dyDescent="0.25">
      <c r="A35" s="175" t="s">
        <v>40</v>
      </c>
      <c r="B35" s="176"/>
      <c r="C35" s="177"/>
      <c r="D35" s="27"/>
      <c r="E35" s="156">
        <f>COUNTIFS('Quantl log'!$G:$G,'General Analysis'!$E$288,'Quantl log'!$V:$V,'General Analysis'!A35)</f>
        <v>26</v>
      </c>
      <c r="F35" s="27"/>
      <c r="G35" s="93">
        <f>COUNTIFS('Quantl log'!$G:$G,$E$2,'Quantl log'!$V:$V,'General Analysis'!$A35,'Quantl log'!$K:$K,'General Analysis'!G$2)/$E35</f>
        <v>0.30769230769230771</v>
      </c>
      <c r="H35" s="101">
        <f>COUNTIFS('Quantl log'!$G:$G,$E$2,'Quantl log'!$V:$V,'General Analysis'!$A35,'Quantl log'!$K:$K,'General Analysis'!H$2)/$E35</f>
        <v>3.8461538461538464E-2</v>
      </c>
      <c r="I35" s="157">
        <f>COUNTIFS('Quantl log'!$G:$G,$E$2,'Quantl log'!$V:$V,'General Analysis'!$A35,'Quantl log'!$K:$K,'General Analysis'!I$2)/$E35</f>
        <v>0.34615384615384615</v>
      </c>
      <c r="J35" s="158">
        <f>COUNTIFS('Quantl log'!$G:$G,$E$2,'Quantl log'!$V:$V,'General Analysis'!$A35,'Quantl log'!$K:$K,'General Analysis'!J$2)/$E35</f>
        <v>0.30769230769230771</v>
      </c>
      <c r="K35" s="27"/>
      <c r="L35" s="159">
        <f>IFERROR(_xlfn.MINIFS('Quantl log'!$J:$J,'Quantl log'!$V:$V,'General Analysis'!$A35,'Quantl log'!$G:$G,'General Analysis'!$E$288),"-")</f>
        <v>1.273148148148148E-4</v>
      </c>
      <c r="M35" s="160"/>
      <c r="N35" s="27"/>
      <c r="O35" s="159">
        <f>IFERROR(_xlfn.MAXIFS('Quantl log'!$J:$J,'Quantl log'!$V:$V,'General Analysis'!$A35,'Quantl log'!$G:$G,'General Analysis'!$E$288),"-")</f>
        <v>3.0787037037037037E-3</v>
      </c>
      <c r="P35" s="160"/>
      <c r="Q35" s="27"/>
      <c r="R35" s="159">
        <f>IFERROR(SUMIFS('Quantl log'!$J:$J,'Quantl log'!$V:$V,'General Analysis'!$A35,'Quantl log'!$G:$G,'General Analysis'!$E$288)/E35,"-")</f>
        <v>1.45210113960114E-3</v>
      </c>
      <c r="S35" s="160"/>
      <c r="U35" s="158">
        <f>COUNTIFS(rightwrong,$E$2,first_Area,'General Analysis'!$A35,level,U$2)/$E35</f>
        <v>0.26923076923076922</v>
      </c>
      <c r="V35" s="158">
        <f>COUNTIFS(rightwrong,$E$2,first_Area,'General Analysis'!$A35,level,V$2)/$E35</f>
        <v>0.57692307692307687</v>
      </c>
      <c r="W35" s="158">
        <f>COUNTIFS(rightwrong,$E$2,first_Area,'General Analysis'!$A35,level,W$2)/$E35</f>
        <v>7.6923076923076927E-2</v>
      </c>
      <c r="Y35" s="162">
        <f>COUNTIFS('Quantl log'!$G:$G,'General Analysis'!$Y$288,'Quantl log'!$V:$V,'General Analysis'!A35)</f>
        <v>23</v>
      </c>
      <c r="Z35" s="27"/>
      <c r="AA35" s="163">
        <f>IFERROR(SUMIFS('Quantl log'!$J:$J,'Quantl log'!$V:$V,'General Analysis'!$A35,'Quantl log'!$G:$G,'General Analysis'!$Y$288)/Y35,"-")</f>
        <v>1.4533011272141708E-3</v>
      </c>
      <c r="AB35" s="164"/>
      <c r="AD35" s="165">
        <f>COUNTIFS(rightwrong,$Y$2,first_Area,'General Analysis'!$A35,level,AD$2)/$Y35</f>
        <v>0.13043478260869565</v>
      </c>
      <c r="AE35" s="165">
        <f>COUNTIFS(rightwrong,$Y$2,first_Area,'General Analysis'!$A35,level,AE$2)/$Y35</f>
        <v>0.47826086956521741</v>
      </c>
      <c r="AF35" s="165">
        <f>COUNTIFS(rightwrong,$Y$2,first_Area,'General Analysis'!$A35,level,AF$2)/$Y35</f>
        <v>0.30434782608695654</v>
      </c>
      <c r="AH35" s="165">
        <f>(COUNTIFS('Quantl log'!$G:$G,$Y$2,'Quantl log'!$V:$V,'General Analysis'!$A35,'Quantl log'!$K:$K,'General Analysis'!AL$2)+COUNTIFS('Quantl log'!$G:$G,$Y$2,'Quantl log'!$V:$V,'General Analysis'!$A35,'Quantl log'!$K:$K,'General Analysis'!AM$2)+COUNTIFS('Quantl log'!$G:$G,$Y$2,'Quantl log'!$V:$V,'General Analysis'!$A35,'Quantl log'!$K:$K,'General Analysis'!AO$2))/$Y35</f>
        <v>0.69565217391304346</v>
      </c>
      <c r="AJ35" s="190">
        <f>IFERROR(E35/(E35+Y35),"-")</f>
        <v>0.53061224489795922</v>
      </c>
      <c r="AL35" s="101">
        <f>COUNTIFS('Quantl log'!$G:$G,$Y$2,'Quantl log'!$V:$V,'General Analysis'!$A35,'Quantl log'!$K:$K,'General Analysis'!AL$2)/$Y35</f>
        <v>0.34782608695652173</v>
      </c>
      <c r="AM35" s="101">
        <f>COUNTIFS('Quantl log'!$G:$G,$Y$2,'Quantl log'!$V:$V,'General Analysis'!$A35,'Quantl log'!$K:$K,'General Analysis'!AM$2)/$Y35</f>
        <v>8.6956521739130432E-2</v>
      </c>
      <c r="AN35" s="101">
        <f>COUNTIFS('Quantl log'!$G:$G,$Y$2,'Quantl log'!$V:$V,'General Analysis'!$A35,'Quantl log'!$K:$K,'General Analysis'!AN$2)/$Y35</f>
        <v>0.30434782608695654</v>
      </c>
      <c r="AO35" s="101">
        <f>COUNTIFS('Quantl log'!$G:$G,$Y$2,'Quantl log'!$V:$V,'General Analysis'!$A35,'Quantl log'!$K:$K,'General Analysis'!AO$2)/$Y35</f>
        <v>0.2608695652173913</v>
      </c>
    </row>
    <row r="36" spans="1:41" ht="13.5" hidden="1" outlineLevel="1" collapsed="1" thickBot="1" x14ac:dyDescent="0.25"/>
    <row r="37" spans="1:41" s="88" customFormat="1" ht="13.5" hidden="1" outlineLevel="1" thickBot="1" x14ac:dyDescent="0.25">
      <c r="A37" s="182" t="s">
        <v>41</v>
      </c>
      <c r="B37" s="173"/>
      <c r="C37" s="174"/>
      <c r="D37" s="27"/>
      <c r="E37" s="168">
        <f>COUNTIFS('Quantl log'!$G:$G,'General Analysis'!$E$288,'Quantl log'!$W:$W,'General Analysis'!A37)</f>
        <v>4</v>
      </c>
      <c r="F37" s="27"/>
      <c r="G37" s="94">
        <f>COUNTIFS('Quantl log'!$G:$G,$E$2,'Quantl log'!$W:$W,'General Analysis'!$A37,'Quantl log'!$K:$K,'General Analysis'!G$2)/$E37</f>
        <v>0.25</v>
      </c>
      <c r="H37" s="94">
        <f>COUNTIFS('Quantl log'!$G:$G,$E$2,'Quantl log'!$W:$W,'General Analysis'!$A37,'Quantl log'!$K:$K,'General Analysis'!H$2)/$E37</f>
        <v>0</v>
      </c>
      <c r="I37" s="169">
        <f>COUNTIFS('Quantl log'!$G:$G,$E$2,'Quantl log'!$W:$W,'General Analysis'!$A37,'Quantl log'!$K:$K,'General Analysis'!I$2)/$E37</f>
        <v>0.75</v>
      </c>
      <c r="J37" s="170">
        <f>COUNTIFS('Quantl log'!$G:$G,$E$2,'Quantl log'!$W:$W,'General Analysis'!$A37,'Quantl log'!$K:$K,'General Analysis'!J$2)/$E37</f>
        <v>0</v>
      </c>
      <c r="K37" s="27"/>
      <c r="L37" s="171">
        <f>IFERROR(_xlfn.MINIFS('Quantl log'!$J:$J,'Quantl log'!$W:$W,'General Analysis'!$A37,'Quantl log'!$G:$G,'General Analysis'!$E$288),"-")</f>
        <v>4.7453703703703704E-4</v>
      </c>
      <c r="M37" s="172"/>
      <c r="N37" s="27"/>
      <c r="O37" s="171">
        <f>IFERROR(_xlfn.MAXIFS('Quantl log'!$J:$J,'Quantl log'!$W:$W,'General Analysis'!$A37,'Quantl log'!$G:$G,'General Analysis'!$E$288),"-")</f>
        <v>1.1805555555555556E-3</v>
      </c>
      <c r="P37" s="172"/>
      <c r="Q37" s="27"/>
      <c r="R37" s="171">
        <f>IFERROR(SUMIFS('Quantl log'!$J:$J,'Quantl log'!$W:$W,'General Analysis'!$A37,'Quantl log'!$G:$G,'General Analysis'!$E$288)/E37,"-")</f>
        <v>7.291666666666667E-4</v>
      </c>
      <c r="S37" s="172"/>
      <c r="U37" s="170">
        <f>COUNTIFS(rightwrong,$E$2,first_subarea,$A37,level,U$2)/$E37</f>
        <v>0.5</v>
      </c>
      <c r="V37" s="170">
        <f>COUNTIFS(rightwrong,$E$2,first_subarea,$A37,level,V$2)/$E37</f>
        <v>0.5</v>
      </c>
      <c r="W37" s="170">
        <f>COUNTIFS(rightwrong,$E$2,first_subarea,$A37,level,W$2)/$E37</f>
        <v>0</v>
      </c>
      <c r="Y37" s="178">
        <f>COUNTIFS('Quantl log'!$G:$G,'General Analysis'!$Y$288,'Quantl log'!$W:$W,'General Analysis'!A37)</f>
        <v>4</v>
      </c>
      <c r="Z37" s="27"/>
      <c r="AA37" s="179">
        <f>IFERROR(SUMIFS('Quantl log'!$J:$J,'Quantl log'!$W:$W,'General Analysis'!$A37,'Quantl log'!$G:$G,'General Analysis'!$Y$288)/Y37,"-")</f>
        <v>1.3744212962962963E-3</v>
      </c>
      <c r="AB37" s="180"/>
      <c r="AD37" s="185">
        <f>COUNTIFS(rightwrong,$Y$2,first_subarea,$A37,level,AD$2)/$Y37</f>
        <v>0</v>
      </c>
      <c r="AE37" s="185">
        <f>COUNTIFS(rightwrong,$Y$2,first_subarea,$A37,level,AE$2)/$Y37</f>
        <v>0.5</v>
      </c>
      <c r="AF37" s="185">
        <f>COUNTIFS(rightwrong,$Y$2,first_subarea,$A37,level,AF$2)/$Y37</f>
        <v>0.25</v>
      </c>
      <c r="AH37" s="181">
        <f>(COUNTIFS('Quantl log'!$G:$G,$Y$2,first_subarea,'General Analysis'!$A37,'Quantl log'!$K:$K,'General Analysis'!AL$2)+COUNTIFS('Quantl log'!$G:$G,$Y$2,first_subarea,'General Analysis'!$A37,'Quantl log'!$K:$K,'General Analysis'!AM$2)+COUNTIFS('Quantl log'!$G:$G,$Y$2,first_subarea,'General Analysis'!$A37,'Quantl log'!$K:$K,'General Analysis'!AO$2))/$Y37</f>
        <v>0.75</v>
      </c>
      <c r="AJ37" s="191">
        <f t="shared" ref="AJ37:AJ44" si="3">IFERROR(E37/(E37+Y37),"-")</f>
        <v>0.5</v>
      </c>
      <c r="AL37" s="92">
        <f>COUNTIFS('Quantl log'!$G:$G,$Y$2,'Quantl log'!$W:$W,'General Analysis'!$A37,'Quantl log'!$K:$K,'General Analysis'!AL$2)</f>
        <v>2</v>
      </c>
      <c r="AM37" s="92">
        <f>COUNTIFS('Quantl log'!$G:$G,$Y$2,'Quantl log'!$W:$W,'General Analysis'!$A37,'Quantl log'!$K:$K,'General Analysis'!AM$2)</f>
        <v>0</v>
      </c>
      <c r="AN37" s="92">
        <f>COUNTIFS('Quantl log'!$G:$G,$Y$2,'Quantl log'!$W:$W,'General Analysis'!$A37,'Quantl log'!$K:$K,'General Analysis'!AN$2)</f>
        <v>1</v>
      </c>
      <c r="AO37" s="92">
        <f>COUNTIFS('Quantl log'!$G:$G,$Y$2,'Quantl log'!$W:$W,'General Analysis'!$A37,'Quantl log'!$K:$K,'General Analysis'!AO$2)</f>
        <v>1</v>
      </c>
    </row>
    <row r="38" spans="1:41" ht="13.5" hidden="1" outlineLevel="2" thickTop="1" x14ac:dyDescent="0.2">
      <c r="A38" s="70" t="s">
        <v>42</v>
      </c>
      <c r="B38" s="71"/>
      <c r="C38" s="72"/>
      <c r="D38" s="27"/>
      <c r="E38" s="124">
        <f>COUNTIFS('Quantl log'!$G:$G,'General Analysis'!$E$288,'Quantl log'!$X:$X,'General Analysis'!A38)</f>
        <v>2</v>
      </c>
      <c r="F38" s="27"/>
      <c r="G38" s="85"/>
      <c r="H38" s="85"/>
      <c r="I38" s="97"/>
      <c r="J38" s="85"/>
      <c r="K38" s="27"/>
      <c r="L38" s="80">
        <f>IFERROR(_xlfn.MINIFS('Quantl log'!$J:$J,'Quantl log'!$X:$X,'General Analysis'!$A38,'Quantl log'!$G:$G,'General Analysis'!$E$288),"-")</f>
        <v>5.3240740740740744E-4</v>
      </c>
      <c r="M38" s="81"/>
      <c r="N38" s="27"/>
      <c r="O38" s="80">
        <f>IFERROR(_xlfn.MAXIFS('Quantl log'!$J:$J,'Quantl log'!$X:$X,'General Analysis'!$A38,'Quantl log'!$G:$G,'General Analysis'!$E$288),"-")</f>
        <v>1.1805555555555556E-3</v>
      </c>
      <c r="P38" s="81"/>
      <c r="Q38" s="27"/>
      <c r="R38" s="80">
        <f>IFERROR(SUMIFS('Quantl log'!$J:$J,'Quantl log'!$X:$X,'General Analysis'!$A38,'Quantl log'!$G:$G,'General Analysis'!$E$288)/E38,"-")</f>
        <v>8.564814814814815E-4</v>
      </c>
      <c r="S38" s="81"/>
      <c r="U38" s="81"/>
      <c r="V38" s="81"/>
      <c r="W38" s="81"/>
      <c r="Y38" s="124">
        <f>COUNTIFS('Quantl log'!$G:$G,'General Analysis'!$Y$288,'Quantl log'!$X:$X,'General Analysis'!A38)</f>
        <v>1</v>
      </c>
      <c r="Z38" s="27"/>
      <c r="AA38" s="80">
        <f>IFERROR(SUMIFS('Quantl log'!$J:$J,'Quantl log'!$X:$X,'General Analysis'!$A38,'Quantl log'!$G:$G,'General Analysis'!$Y$288)/Y38,"-")</f>
        <v>1.0532407407407407E-3</v>
      </c>
      <c r="AB38" s="81"/>
      <c r="AD38" s="186"/>
      <c r="AE38" s="186"/>
      <c r="AF38" s="186"/>
      <c r="AH38" s="85"/>
      <c r="AJ38" s="91">
        <f t="shared" si="3"/>
        <v>0.66666666666666663</v>
      </c>
      <c r="AL38" s="85"/>
      <c r="AM38" s="85"/>
      <c r="AN38" s="85"/>
      <c r="AO38" s="85"/>
    </row>
    <row r="39" spans="1:41" hidden="1" outlineLevel="2" x14ac:dyDescent="0.2">
      <c r="A39" s="70" t="s">
        <v>43</v>
      </c>
      <c r="B39" s="71"/>
      <c r="C39" s="72"/>
      <c r="D39" s="27"/>
      <c r="E39" s="124">
        <f>COUNTIFS('Quantl log'!$G:$G,'General Analysis'!$E$288,'Quantl log'!$X:$X,'General Analysis'!A39)</f>
        <v>1</v>
      </c>
      <c r="F39" s="27"/>
      <c r="G39" s="85"/>
      <c r="H39" s="85"/>
      <c r="I39" s="97"/>
      <c r="J39" s="85"/>
      <c r="K39" s="27"/>
      <c r="L39" s="80">
        <f>IFERROR(_xlfn.MINIFS('Quantl log'!$J:$J,'Quantl log'!$X:$X,'General Analysis'!$A39,'Quantl log'!$G:$G,'General Analysis'!$E$288),"-")</f>
        <v>4.7453703703703704E-4</v>
      </c>
      <c r="M39" s="81"/>
      <c r="N39" s="27"/>
      <c r="O39" s="80">
        <f>IFERROR(_xlfn.MAXIFS('Quantl log'!$J:$J,'Quantl log'!$X:$X,'General Analysis'!$A39,'Quantl log'!$G:$G,'General Analysis'!$E$288),"-")</f>
        <v>4.7453703703703704E-4</v>
      </c>
      <c r="P39" s="81"/>
      <c r="Q39" s="27"/>
      <c r="R39" s="80">
        <f>IFERROR(SUMIFS('Quantl log'!$J:$J,'Quantl log'!$X:$X,'General Analysis'!$A39,'Quantl log'!$G:$G,'General Analysis'!$E$288)/E39,"-")</f>
        <v>4.7453703703703704E-4</v>
      </c>
      <c r="S39" s="81"/>
      <c r="U39" s="81"/>
      <c r="V39" s="81"/>
      <c r="W39" s="81"/>
      <c r="Y39" s="124">
        <f>COUNTIFS('Quantl log'!$G:$G,'General Analysis'!$Y$288,'Quantl log'!$X:$X,'General Analysis'!A39)</f>
        <v>0</v>
      </c>
      <c r="Z39" s="27"/>
      <c r="AA39" s="80" t="str">
        <f>IFERROR(SUMIFS('Quantl log'!$J:$J,'Quantl log'!$X:$X,'General Analysis'!$A39,'Quantl log'!$G:$G,'General Analysis'!$Y$288)/Y39,"-")</f>
        <v>-</v>
      </c>
      <c r="AB39" s="81"/>
      <c r="AD39" s="186"/>
      <c r="AE39" s="186"/>
      <c r="AF39" s="186"/>
      <c r="AH39" s="85"/>
      <c r="AJ39" s="91">
        <f t="shared" si="3"/>
        <v>1</v>
      </c>
      <c r="AL39" s="85"/>
      <c r="AM39" s="85"/>
      <c r="AN39" s="85"/>
      <c r="AO39" s="85"/>
    </row>
    <row r="40" spans="1:41" hidden="1" outlineLevel="2" x14ac:dyDescent="0.2">
      <c r="A40" s="70" t="s">
        <v>44</v>
      </c>
      <c r="B40" s="71"/>
      <c r="C40" s="72"/>
      <c r="D40" s="27"/>
      <c r="E40" s="124">
        <f>COUNTIFS('Quantl log'!$G:$G,'General Analysis'!$E$288,'Quantl log'!$X:$X,'General Analysis'!A40)</f>
        <v>0</v>
      </c>
      <c r="F40" s="27"/>
      <c r="G40" s="85"/>
      <c r="H40" s="85"/>
      <c r="I40" s="97"/>
      <c r="J40" s="85"/>
      <c r="K40" s="27"/>
      <c r="L40" s="80">
        <f>IFERROR(_xlfn.MINIFS('Quantl log'!$J:$J,'Quantl log'!$X:$X,'General Analysis'!$A40,'Quantl log'!$G:$G,'General Analysis'!$E$288),"-")</f>
        <v>0</v>
      </c>
      <c r="M40" s="81"/>
      <c r="N40" s="27"/>
      <c r="O40" s="80">
        <f>IFERROR(_xlfn.MAXIFS('Quantl log'!$J:$J,'Quantl log'!$X:$X,'General Analysis'!$A40,'Quantl log'!$G:$G,'General Analysis'!$E$288),"-")</f>
        <v>0</v>
      </c>
      <c r="P40" s="81"/>
      <c r="Q40" s="27"/>
      <c r="R40" s="80" t="str">
        <f>IFERROR(SUMIFS('Quantl log'!$J:$J,'Quantl log'!$X:$X,'General Analysis'!$A40,'Quantl log'!$G:$G,'General Analysis'!$E$288)/E40,"-")</f>
        <v>-</v>
      </c>
      <c r="S40" s="81"/>
      <c r="U40" s="81"/>
      <c r="V40" s="81"/>
      <c r="W40" s="81"/>
      <c r="Y40" s="124">
        <f>COUNTIFS('Quantl log'!$G:$G,'General Analysis'!$Y$288,'Quantl log'!$X:$X,'General Analysis'!A40)</f>
        <v>1</v>
      </c>
      <c r="Z40" s="27"/>
      <c r="AA40" s="80">
        <f>IFERROR(SUMIFS('Quantl log'!$J:$J,'Quantl log'!$X:$X,'General Analysis'!$A40,'Quantl log'!$G:$G,'General Analysis'!$Y$288)/Y40,"-")</f>
        <v>1.2847222222222223E-3</v>
      </c>
      <c r="AB40" s="81"/>
      <c r="AD40" s="186"/>
      <c r="AE40" s="186"/>
      <c r="AF40" s="186"/>
      <c r="AH40" s="85"/>
      <c r="AJ40" s="91">
        <f t="shared" si="3"/>
        <v>0</v>
      </c>
      <c r="AL40" s="85"/>
      <c r="AM40" s="85"/>
      <c r="AN40" s="85"/>
      <c r="AO40" s="85"/>
    </row>
    <row r="41" spans="1:41" hidden="1" outlineLevel="2" x14ac:dyDescent="0.2">
      <c r="A41" s="70" t="s">
        <v>45</v>
      </c>
      <c r="B41" s="71"/>
      <c r="C41" s="72"/>
      <c r="D41" s="27"/>
      <c r="E41" s="124">
        <f>COUNTIFS('Quantl log'!$G:$G,'General Analysis'!$E$288,'Quantl log'!$X:$X,'General Analysis'!A41)</f>
        <v>0</v>
      </c>
      <c r="F41" s="27"/>
      <c r="G41" s="85"/>
      <c r="H41" s="85"/>
      <c r="I41" s="97"/>
      <c r="J41" s="85"/>
      <c r="K41" s="27"/>
      <c r="L41" s="80">
        <f>IFERROR(_xlfn.MINIFS('Quantl log'!$J:$J,'Quantl log'!$X:$X,'General Analysis'!$A41,'Quantl log'!$G:$G,'General Analysis'!$E$288),"-")</f>
        <v>0</v>
      </c>
      <c r="M41" s="81"/>
      <c r="N41" s="27"/>
      <c r="O41" s="80">
        <f>IFERROR(_xlfn.MAXIFS('Quantl log'!$J:$J,'Quantl log'!$X:$X,'General Analysis'!$A41,'Quantl log'!$G:$G,'General Analysis'!$E$288),"-")</f>
        <v>0</v>
      </c>
      <c r="P41" s="81"/>
      <c r="Q41" s="27"/>
      <c r="R41" s="80" t="str">
        <f>IFERROR(SUMIFS('Quantl log'!$J:$J,'Quantl log'!$X:$X,'General Analysis'!$A41,'Quantl log'!$G:$G,'General Analysis'!$E$288)/E41,"-")</f>
        <v>-</v>
      </c>
      <c r="S41" s="81"/>
      <c r="U41" s="81"/>
      <c r="V41" s="81"/>
      <c r="W41" s="81"/>
      <c r="Y41" s="124">
        <f>COUNTIFS('Quantl log'!$G:$G,'General Analysis'!$Y$288,'Quantl log'!$X:$X,'General Analysis'!A41)</f>
        <v>1</v>
      </c>
      <c r="Z41" s="27"/>
      <c r="AA41" s="80">
        <f>IFERROR(SUMIFS('Quantl log'!$J:$J,'Quantl log'!$X:$X,'General Analysis'!$A41,'Quantl log'!$G:$G,'General Analysis'!$Y$288)/Y41,"-")</f>
        <v>1.0416666666666667E-3</v>
      </c>
      <c r="AB41" s="81"/>
      <c r="AD41" s="186"/>
      <c r="AE41" s="186"/>
      <c r="AF41" s="186"/>
      <c r="AH41" s="85"/>
      <c r="AJ41" s="91">
        <f t="shared" si="3"/>
        <v>0</v>
      </c>
      <c r="AL41" s="85"/>
      <c r="AM41" s="85"/>
      <c r="AN41" s="85"/>
      <c r="AO41" s="85"/>
    </row>
    <row r="42" spans="1:41" hidden="1" outlineLevel="2" x14ac:dyDescent="0.2">
      <c r="A42" s="70" t="s">
        <v>46</v>
      </c>
      <c r="B42" s="71"/>
      <c r="C42" s="72"/>
      <c r="D42" s="27"/>
      <c r="E42" s="124">
        <f>COUNTIFS('Quantl log'!$G:$G,'General Analysis'!$E$288,'Quantl log'!$X:$X,'General Analysis'!A42)</f>
        <v>0</v>
      </c>
      <c r="F42" s="27"/>
      <c r="G42" s="85"/>
      <c r="H42" s="85"/>
      <c r="I42" s="97"/>
      <c r="J42" s="85"/>
      <c r="K42" s="27"/>
      <c r="L42" s="80">
        <f>IFERROR(_xlfn.MINIFS('Quantl log'!$J:$J,'Quantl log'!$X:$X,'General Analysis'!$A42,'Quantl log'!$G:$G,'General Analysis'!$E$288),"-")</f>
        <v>0</v>
      </c>
      <c r="M42" s="81"/>
      <c r="N42" s="27"/>
      <c r="O42" s="80">
        <f>IFERROR(_xlfn.MAXIFS('Quantl log'!$J:$J,'Quantl log'!$X:$X,'General Analysis'!$A42,'Quantl log'!$G:$G,'General Analysis'!$E$288),"-")</f>
        <v>0</v>
      </c>
      <c r="P42" s="81"/>
      <c r="Q42" s="27"/>
      <c r="R42" s="80" t="str">
        <f>IFERROR(SUMIFS('Quantl log'!$J:$J,'Quantl log'!$X:$X,'General Analysis'!$A42,'Quantl log'!$G:$G,'General Analysis'!$E$288)/E42,"-")</f>
        <v>-</v>
      </c>
      <c r="S42" s="81"/>
      <c r="U42" s="81"/>
      <c r="V42" s="81"/>
      <c r="W42" s="81"/>
      <c r="Y42" s="124">
        <f>COUNTIFS('Quantl log'!$G:$G,'General Analysis'!$Y$288,'Quantl log'!$X:$X,'General Analysis'!A42)</f>
        <v>0</v>
      </c>
      <c r="Z42" s="27"/>
      <c r="AA42" s="80" t="str">
        <f>IFERROR(SUMIFS('Quantl log'!$J:$J,'Quantl log'!$X:$X,'General Analysis'!$A42,'Quantl log'!$G:$G,'General Analysis'!$Y$288)/Y42,"-")</f>
        <v>-</v>
      </c>
      <c r="AB42" s="81"/>
      <c r="AD42" s="186"/>
      <c r="AE42" s="186"/>
      <c r="AF42" s="186"/>
      <c r="AH42" s="85"/>
      <c r="AJ42" s="91" t="str">
        <f t="shared" si="3"/>
        <v>-</v>
      </c>
      <c r="AL42" s="85"/>
      <c r="AM42" s="85"/>
      <c r="AN42" s="85"/>
      <c r="AO42" s="85"/>
    </row>
    <row r="43" spans="1:41" hidden="1" outlineLevel="2" x14ac:dyDescent="0.2">
      <c r="A43" s="70" t="s">
        <v>47</v>
      </c>
      <c r="B43" s="71"/>
      <c r="C43" s="72"/>
      <c r="D43" s="27"/>
      <c r="E43" s="124">
        <f>COUNTIFS('Quantl log'!$G:$G,'General Analysis'!$E$288,'Quantl log'!$X:$X,'General Analysis'!A43)</f>
        <v>0</v>
      </c>
      <c r="F43" s="27"/>
      <c r="G43" s="85"/>
      <c r="H43" s="85"/>
      <c r="I43" s="97"/>
      <c r="J43" s="85"/>
      <c r="K43" s="27"/>
      <c r="L43" s="80">
        <f>IFERROR(_xlfn.MINIFS('Quantl log'!$J:$J,'Quantl log'!$X:$X,'General Analysis'!$A43,'Quantl log'!$G:$G,'General Analysis'!$E$288),"-")</f>
        <v>0</v>
      </c>
      <c r="M43" s="81"/>
      <c r="N43" s="27"/>
      <c r="O43" s="80">
        <f>IFERROR(_xlfn.MAXIFS('Quantl log'!$J:$J,'Quantl log'!$X:$X,'General Analysis'!$A43,'Quantl log'!$G:$G,'General Analysis'!$E$288),"-")</f>
        <v>0</v>
      </c>
      <c r="P43" s="81"/>
      <c r="Q43" s="27"/>
      <c r="R43" s="80" t="str">
        <f>IFERROR(SUMIFS('Quantl log'!$J:$J,'Quantl log'!$X:$X,'General Analysis'!$A43,'Quantl log'!$G:$G,'General Analysis'!$E$288)/E43,"-")</f>
        <v>-</v>
      </c>
      <c r="S43" s="81"/>
      <c r="U43" s="81"/>
      <c r="V43" s="81"/>
      <c r="W43" s="81"/>
      <c r="Y43" s="124">
        <f>COUNTIFS('Quantl log'!$G:$G,'General Analysis'!$Y$288,'Quantl log'!$X:$X,'General Analysis'!A43)</f>
        <v>0</v>
      </c>
      <c r="Z43" s="27"/>
      <c r="AA43" s="80" t="str">
        <f>IFERROR(SUMIFS('Quantl log'!$J:$J,'Quantl log'!$X:$X,'General Analysis'!$A43,'Quantl log'!$G:$G,'General Analysis'!$Y$288)/Y43,"-")</f>
        <v>-</v>
      </c>
      <c r="AB43" s="81"/>
      <c r="AD43" s="186"/>
      <c r="AE43" s="186"/>
      <c r="AF43" s="186"/>
      <c r="AH43" s="85"/>
      <c r="AJ43" s="91" t="str">
        <f t="shared" si="3"/>
        <v>-</v>
      </c>
      <c r="AL43" s="85"/>
      <c r="AM43" s="85"/>
      <c r="AN43" s="85"/>
      <c r="AO43" s="85"/>
    </row>
    <row r="44" spans="1:41" hidden="1" outlineLevel="2" x14ac:dyDescent="0.2">
      <c r="A44" s="70" t="s">
        <v>48</v>
      </c>
      <c r="B44" s="71"/>
      <c r="C44" s="72"/>
      <c r="D44" s="27"/>
      <c r="E44" s="124">
        <f>COUNTIFS('Quantl log'!$G:$G,'General Analysis'!$E$288,'Quantl log'!$X:$X,'General Analysis'!A44)</f>
        <v>0</v>
      </c>
      <c r="F44" s="27"/>
      <c r="G44" s="85"/>
      <c r="H44" s="85"/>
      <c r="I44" s="97"/>
      <c r="J44" s="85"/>
      <c r="K44" s="27"/>
      <c r="L44" s="80">
        <f>IFERROR(_xlfn.MINIFS('Quantl log'!$J:$J,'Quantl log'!$X:$X,'General Analysis'!$A44,'Quantl log'!$G:$G,'General Analysis'!$E$288),"-")</f>
        <v>0</v>
      </c>
      <c r="M44" s="81"/>
      <c r="N44" s="27"/>
      <c r="O44" s="80">
        <f>IFERROR(_xlfn.MAXIFS('Quantl log'!$J:$J,'Quantl log'!$X:$X,'General Analysis'!$A44,'Quantl log'!$G:$G,'General Analysis'!$E$288),"-")</f>
        <v>0</v>
      </c>
      <c r="P44" s="81"/>
      <c r="Q44" s="27"/>
      <c r="R44" s="80" t="str">
        <f>IFERROR(SUMIFS('Quantl log'!$J:$J,'Quantl log'!$X:$X,'General Analysis'!$A44,'Quantl log'!$G:$G,'General Analysis'!$E$288)/E44,"-")</f>
        <v>-</v>
      </c>
      <c r="S44" s="81"/>
      <c r="U44" s="81"/>
      <c r="V44" s="81"/>
      <c r="W44" s="81"/>
      <c r="Y44" s="124">
        <f>COUNTIFS('Quantl log'!$G:$G,'General Analysis'!$Y$288,'Quantl log'!$X:$X,'General Analysis'!A44)</f>
        <v>0</v>
      </c>
      <c r="Z44" s="27"/>
      <c r="AA44" s="80" t="str">
        <f>IFERROR(SUMIFS('Quantl log'!$J:$J,'Quantl log'!$X:$X,'General Analysis'!$A44,'Quantl log'!$G:$G,'General Analysis'!$Y$288)/Y44,"-")</f>
        <v>-</v>
      </c>
      <c r="AB44" s="81"/>
      <c r="AD44" s="186"/>
      <c r="AE44" s="186"/>
      <c r="AF44" s="186"/>
      <c r="AH44" s="85"/>
      <c r="AJ44" s="91" t="str">
        <f t="shared" si="3"/>
        <v>-</v>
      </c>
      <c r="AL44" s="85"/>
      <c r="AM44" s="85"/>
      <c r="AN44" s="85"/>
      <c r="AO44" s="85"/>
    </row>
    <row r="45" spans="1:41" ht="13.5" hidden="1" outlineLevel="1" thickBot="1" x14ac:dyDescent="0.25"/>
    <row r="46" spans="1:41" s="88" customFormat="1" ht="13.5" hidden="1" outlineLevel="1" thickBot="1" x14ac:dyDescent="0.25">
      <c r="A46" s="182" t="s">
        <v>49</v>
      </c>
      <c r="B46" s="173"/>
      <c r="C46" s="174"/>
      <c r="D46" s="27"/>
      <c r="E46" s="168">
        <f>COUNTIFS('Quantl log'!$G:$G,'General Analysis'!$E$288,'Quantl log'!$W:$W,'General Analysis'!A46)</f>
        <v>6</v>
      </c>
      <c r="F46" s="27"/>
      <c r="G46" s="94">
        <f>COUNTIFS('Quantl log'!$G:$G,$E$2,'Quantl log'!$W:$W,'General Analysis'!$A46,'Quantl log'!$K:$K,'General Analysis'!G$2)/$E46</f>
        <v>0</v>
      </c>
      <c r="H46" s="94">
        <f>COUNTIFS('Quantl log'!$G:$G,$E$2,'Quantl log'!$W:$W,'General Analysis'!$A46,'Quantl log'!$K:$K,'General Analysis'!H$2)/$E46</f>
        <v>0.16666666666666666</v>
      </c>
      <c r="I46" s="169">
        <f>COUNTIFS('Quantl log'!$G:$G,$E$2,'Quantl log'!$W:$W,'General Analysis'!$A46,'Quantl log'!$K:$K,'General Analysis'!I$2)/$E46</f>
        <v>0.33333333333333331</v>
      </c>
      <c r="J46" s="170">
        <f>COUNTIFS('Quantl log'!$G:$G,$E$2,'Quantl log'!$W:$W,'General Analysis'!$A46,'Quantl log'!$K:$K,'General Analysis'!J$2)/$E46</f>
        <v>0.5</v>
      </c>
      <c r="K46" s="27"/>
      <c r="L46" s="171">
        <f>IFERROR(_xlfn.MINIFS('Quantl log'!$J:$J,'Quantl log'!$W:$W,'General Analysis'!$A46,'Quantl log'!$G:$G,'General Analysis'!$E$288),"-")</f>
        <v>5.9027777777777778E-4</v>
      </c>
      <c r="M46" s="172"/>
      <c r="N46" s="27"/>
      <c r="O46" s="171">
        <f>IFERROR(_xlfn.MAXIFS('Quantl log'!$J:$J,'Quantl log'!$W:$W,'General Analysis'!$A46,'Quantl log'!$G:$G,'General Analysis'!$E$288),"-")</f>
        <v>2.7662037037037039E-3</v>
      </c>
      <c r="P46" s="172"/>
      <c r="Q46" s="27"/>
      <c r="R46" s="171">
        <f>IFERROR(SUMIFS('Quantl log'!$J:$J,'Quantl log'!$W:$W,'General Analysis'!$A46,'Quantl log'!$G:$G,'General Analysis'!$E$288)/E46,"-")</f>
        <v>1.7881944444444445E-3</v>
      </c>
      <c r="S46" s="172"/>
      <c r="U46" s="170">
        <f>COUNTIFS(rightwrong,$E$2,first_subarea,$A46,level,U$2)/$E46</f>
        <v>0.16666666666666666</v>
      </c>
      <c r="V46" s="170">
        <f>COUNTIFS(rightwrong,$E$2,first_subarea,$A46,level,V$2)/$E46</f>
        <v>0.66666666666666663</v>
      </c>
      <c r="W46" s="170">
        <f>COUNTIFS(rightwrong,$E$2,first_subarea,$A46,level,W$2)/$E46</f>
        <v>0</v>
      </c>
      <c r="Y46" s="178">
        <f>COUNTIFS('Quantl log'!$G:$G,'General Analysis'!$Y$288,'Quantl log'!$W:$W,'General Analysis'!A46)</f>
        <v>4</v>
      </c>
      <c r="Z46" s="27"/>
      <c r="AA46" s="179">
        <f>IFERROR(SUMIFS('Quantl log'!$J:$J,'Quantl log'!$W:$W,'General Analysis'!$A46,'Quantl log'!$G:$G,'General Analysis'!$Y$288)/Y46,"-")</f>
        <v>1.5914351851851853E-3</v>
      </c>
      <c r="AB46" s="180"/>
      <c r="AD46" s="185">
        <f>COUNTIFS(rightwrong,$Y$2,first_subarea,$A46,level,AD$2)/$Y46</f>
        <v>0</v>
      </c>
      <c r="AE46" s="185">
        <f>COUNTIFS(rightwrong,$Y$2,first_subarea,$A46,level,AE$2)/$Y46</f>
        <v>0.25</v>
      </c>
      <c r="AF46" s="185">
        <f>COUNTIFS(rightwrong,$Y$2,first_subarea,$A46,level,AF$2)/$Y46</f>
        <v>0.5</v>
      </c>
      <c r="AH46" s="181">
        <f>(COUNTIFS('Quantl log'!$G:$G,$Y$2,first_subarea,'General Analysis'!$A46,'Quantl log'!$K:$K,'General Analysis'!AL$2)+COUNTIFS('Quantl log'!$G:$G,$Y$2,first_subarea,'General Analysis'!$A46,'Quantl log'!$K:$K,'General Analysis'!AM$2)+COUNTIFS('Quantl log'!$G:$G,$Y$2,first_subarea,'General Analysis'!$A46,'Quantl log'!$K:$K,'General Analysis'!AO$2))/$Y46</f>
        <v>0.75</v>
      </c>
      <c r="AJ46" s="191">
        <f>IFERROR(E46/(E46+Y46),"-")</f>
        <v>0.6</v>
      </c>
      <c r="AL46" s="92">
        <f>COUNTIFS('Quantl log'!$G:$G,$Y$2,'Quantl log'!$W:$W,'General Analysis'!$A46,'Quantl log'!$K:$K,'General Analysis'!AL$2)</f>
        <v>1</v>
      </c>
      <c r="AM46" s="92">
        <f>COUNTIFS('Quantl log'!$G:$G,$Y$2,'Quantl log'!$W:$W,'General Analysis'!$A46,'Quantl log'!$K:$K,'General Analysis'!AM$2)</f>
        <v>1</v>
      </c>
      <c r="AN46" s="92">
        <f>COUNTIFS('Quantl log'!$G:$G,$Y$2,'Quantl log'!$W:$W,'General Analysis'!$A46,'Quantl log'!$K:$K,'General Analysis'!AN$2)</f>
        <v>1</v>
      </c>
      <c r="AO46" s="92">
        <f>COUNTIFS('Quantl log'!$G:$G,$Y$2,'Quantl log'!$W:$W,'General Analysis'!$A46,'Quantl log'!$K:$K,'General Analysis'!AO$2)</f>
        <v>1</v>
      </c>
    </row>
    <row r="47" spans="1:41" ht="13.5" hidden="1" outlineLevel="2" thickTop="1" x14ac:dyDescent="0.2">
      <c r="A47" s="70" t="s">
        <v>50</v>
      </c>
      <c r="B47" s="71"/>
      <c r="C47" s="72"/>
      <c r="D47" s="27"/>
      <c r="E47" s="124">
        <f>COUNTIFS('Quantl log'!$G:$G,'General Analysis'!$E$288,'Quantl log'!$X:$X,'General Analysis'!A47)</f>
        <v>1</v>
      </c>
      <c r="F47" s="27"/>
      <c r="G47" s="85"/>
      <c r="H47" s="85"/>
      <c r="I47" s="97"/>
      <c r="J47" s="85"/>
      <c r="K47" s="27"/>
      <c r="L47" s="80">
        <f>IFERROR(_xlfn.MINIFS('Quantl log'!$J:$J,'Quantl log'!$X:$X,'General Analysis'!$A47,'Quantl log'!$G:$G,'General Analysis'!$E$288),"-")</f>
        <v>5.9027777777777778E-4</v>
      </c>
      <c r="M47" s="81"/>
      <c r="N47" s="27"/>
      <c r="O47" s="80">
        <f>IFERROR(_xlfn.MAXIFS('Quantl log'!$J:$J,'Quantl log'!$X:$X,'General Analysis'!$A47,'Quantl log'!$G:$G,'General Analysis'!$E$288),"-")</f>
        <v>5.9027777777777778E-4</v>
      </c>
      <c r="P47" s="81"/>
      <c r="Q47" s="27"/>
      <c r="R47" s="80">
        <f>IFERROR(SUMIFS('Quantl log'!$J:$J,'Quantl log'!$X:$X,'General Analysis'!$A47,'Quantl log'!$G:$G,'General Analysis'!$E$288)/E47,"-")</f>
        <v>5.9027777777777778E-4</v>
      </c>
      <c r="S47" s="81"/>
      <c r="U47" s="81"/>
      <c r="V47" s="81"/>
      <c r="W47" s="81"/>
      <c r="Y47" s="124">
        <f>COUNTIFS('Quantl log'!$G:$G,'General Analysis'!$Y$288,'Quantl log'!$X:$X,'General Analysis'!A47)</f>
        <v>0</v>
      </c>
      <c r="Z47" s="27"/>
      <c r="AA47" s="80" t="str">
        <f>IFERROR(SUMIFS('Quantl log'!$J:$J,'Quantl log'!$X:$X,'General Analysis'!$A47,'Quantl log'!$G:$G,'General Analysis'!$Y$288)/Y47,"-")</f>
        <v>-</v>
      </c>
      <c r="AB47" s="81"/>
      <c r="AD47" s="186"/>
      <c r="AE47" s="186"/>
      <c r="AF47" s="186"/>
      <c r="AH47" s="85"/>
      <c r="AJ47" s="91">
        <f>IFERROR(E47/(E47+Y47),"-")</f>
        <v>1</v>
      </c>
      <c r="AL47" s="85"/>
      <c r="AM47" s="85"/>
      <c r="AN47" s="85"/>
      <c r="AO47" s="85"/>
    </row>
    <row r="48" spans="1:41" hidden="1" outlineLevel="2" x14ac:dyDescent="0.2">
      <c r="A48" s="70" t="s">
        <v>51</v>
      </c>
      <c r="B48" s="71"/>
      <c r="C48" s="72"/>
      <c r="D48" s="27"/>
      <c r="E48" s="124">
        <f>COUNTIFS('Quantl log'!$G:$G,'General Analysis'!$E$288,'Quantl log'!$X:$X,'General Analysis'!A48)</f>
        <v>0</v>
      </c>
      <c r="F48" s="27"/>
      <c r="G48" s="85"/>
      <c r="H48" s="85"/>
      <c r="I48" s="97"/>
      <c r="J48" s="85"/>
      <c r="K48" s="27"/>
      <c r="L48" s="80">
        <f>IFERROR(_xlfn.MINIFS('Quantl log'!$J:$J,'Quantl log'!$X:$X,'General Analysis'!$A48,'Quantl log'!$G:$G,'General Analysis'!$E$288),"-")</f>
        <v>0</v>
      </c>
      <c r="M48" s="81"/>
      <c r="N48" s="27"/>
      <c r="O48" s="80">
        <f>IFERROR(_xlfn.MAXIFS('Quantl log'!$J:$J,'Quantl log'!$X:$X,'General Analysis'!$A48,'Quantl log'!$G:$G,'General Analysis'!$E$288),"-")</f>
        <v>0</v>
      </c>
      <c r="P48" s="81"/>
      <c r="Q48" s="27"/>
      <c r="R48" s="80" t="str">
        <f>IFERROR(SUMIFS('Quantl log'!$J:$J,'Quantl log'!$X:$X,'General Analysis'!$A48,'Quantl log'!$G:$G,'General Analysis'!$E$288)/E48,"-")</f>
        <v>-</v>
      </c>
      <c r="S48" s="81"/>
      <c r="U48" s="81"/>
      <c r="V48" s="81"/>
      <c r="W48" s="81"/>
      <c r="Y48" s="124">
        <f>COUNTIFS('Quantl log'!$G:$G,'General Analysis'!$Y$288,'Quantl log'!$X:$X,'General Analysis'!A48)</f>
        <v>1</v>
      </c>
      <c r="Z48" s="27"/>
      <c r="AA48" s="80">
        <f>IFERROR(SUMIFS('Quantl log'!$J:$J,'Quantl log'!$X:$X,'General Analysis'!$A48,'Quantl log'!$G:$G,'General Analysis'!$Y$288)/Y48,"-")</f>
        <v>1.8981481481481482E-3</v>
      </c>
      <c r="AB48" s="81"/>
      <c r="AD48" s="186"/>
      <c r="AE48" s="186"/>
      <c r="AF48" s="186"/>
      <c r="AH48" s="85"/>
      <c r="AJ48" s="91">
        <f>IFERROR(E48/(E48+Y48),"-")</f>
        <v>0</v>
      </c>
      <c r="AL48" s="85"/>
      <c r="AM48" s="85"/>
      <c r="AN48" s="85"/>
      <c r="AO48" s="85"/>
    </row>
    <row r="49" spans="1:41" hidden="1" outlineLevel="2" x14ac:dyDescent="0.2">
      <c r="A49" s="70" t="s">
        <v>52</v>
      </c>
      <c r="B49" s="71"/>
      <c r="C49" s="72"/>
      <c r="D49" s="27"/>
      <c r="E49" s="124">
        <f>COUNTIFS('Quantl log'!$G:$G,'General Analysis'!$E$288,'Quantl log'!$X:$X,'General Analysis'!A49)</f>
        <v>1</v>
      </c>
      <c r="F49" s="27"/>
      <c r="G49" s="85"/>
      <c r="H49" s="85"/>
      <c r="I49" s="97"/>
      <c r="J49" s="85"/>
      <c r="K49" s="27"/>
      <c r="L49" s="80">
        <f>IFERROR(_xlfn.MINIFS('Quantl log'!$J:$J,'Quantl log'!$X:$X,'General Analysis'!$A49,'Quantl log'!$G:$G,'General Analysis'!$E$288),"-")</f>
        <v>6.5972222222222224E-4</v>
      </c>
      <c r="M49" s="81"/>
      <c r="N49" s="27"/>
      <c r="O49" s="80">
        <f>IFERROR(_xlfn.MAXIFS('Quantl log'!$J:$J,'Quantl log'!$X:$X,'General Analysis'!$A49,'Quantl log'!$G:$G,'General Analysis'!$E$288),"-")</f>
        <v>6.5972222222222224E-4</v>
      </c>
      <c r="P49" s="81"/>
      <c r="Q49" s="27"/>
      <c r="R49" s="80">
        <f>IFERROR(SUMIFS('Quantl log'!$J:$J,'Quantl log'!$X:$X,'General Analysis'!$A49,'Quantl log'!$G:$G,'General Analysis'!$E$288)/E49,"-")</f>
        <v>6.5972222222222224E-4</v>
      </c>
      <c r="S49" s="81"/>
      <c r="U49" s="81"/>
      <c r="V49" s="81"/>
      <c r="W49" s="81"/>
      <c r="Y49" s="124">
        <f>COUNTIFS('Quantl log'!$G:$G,'General Analysis'!$Y$288,'Quantl log'!$X:$X,'General Analysis'!A49)</f>
        <v>1</v>
      </c>
      <c r="Z49" s="27"/>
      <c r="AA49" s="80">
        <f>IFERROR(SUMIFS('Quantl log'!$J:$J,'Quantl log'!$X:$X,'General Analysis'!$A49,'Quantl log'!$G:$G,'General Analysis'!$Y$288)/Y49,"-")</f>
        <v>3.3101851851851851E-3</v>
      </c>
      <c r="AB49" s="81"/>
      <c r="AD49" s="186"/>
      <c r="AE49" s="186"/>
      <c r="AF49" s="186"/>
      <c r="AH49" s="85"/>
      <c r="AJ49" s="91">
        <f>IFERROR(E49/(E49+Y49),"-")</f>
        <v>0.5</v>
      </c>
      <c r="AL49" s="85"/>
      <c r="AM49" s="85"/>
      <c r="AN49" s="85"/>
      <c r="AO49" s="85"/>
    </row>
    <row r="50" spans="1:41" ht="13.5" hidden="1" outlineLevel="1" thickBot="1" x14ac:dyDescent="0.25"/>
    <row r="51" spans="1:41" s="88" customFormat="1" ht="13.5" hidden="1" outlineLevel="1" thickBot="1" x14ac:dyDescent="0.25">
      <c r="A51" s="182" t="s">
        <v>53</v>
      </c>
      <c r="B51" s="173"/>
      <c r="C51" s="174"/>
      <c r="D51" s="27"/>
      <c r="E51" s="168">
        <f>COUNTIFS('Quantl log'!$G:$G,'General Analysis'!$E$288,'Quantl log'!$W:$W,'General Analysis'!A51)</f>
        <v>7</v>
      </c>
      <c r="F51" s="27"/>
      <c r="G51" s="94">
        <f>COUNTIFS('Quantl log'!$G:$G,$E$2,'Quantl log'!$W:$W,'General Analysis'!$A51,'Quantl log'!$K:$K,'General Analysis'!G$2)/$E51</f>
        <v>0.2857142857142857</v>
      </c>
      <c r="H51" s="94">
        <f>COUNTIFS('Quantl log'!$G:$G,$E$2,'Quantl log'!$W:$W,'General Analysis'!$A51,'Quantl log'!$K:$K,'General Analysis'!H$2)/$E51</f>
        <v>0</v>
      </c>
      <c r="I51" s="169">
        <f>COUNTIFS('Quantl log'!$G:$G,$E$2,'Quantl log'!$W:$W,'General Analysis'!$A51,'Quantl log'!$K:$K,'General Analysis'!I$2)/$E51</f>
        <v>0.2857142857142857</v>
      </c>
      <c r="J51" s="170">
        <f>COUNTIFS('Quantl log'!$G:$G,$E$2,'Quantl log'!$W:$W,'General Analysis'!$A51,'Quantl log'!$K:$K,'General Analysis'!J$2)/$E51</f>
        <v>0.42857142857142855</v>
      </c>
      <c r="K51" s="27"/>
      <c r="L51" s="171">
        <f>IFERROR(_xlfn.MINIFS('Quantl log'!$J:$J,'Quantl log'!$W:$W,'General Analysis'!$A51,'Quantl log'!$G:$G,'General Analysis'!$E$288),"-")</f>
        <v>2.4305555555555552E-4</v>
      </c>
      <c r="M51" s="172"/>
      <c r="N51" s="27"/>
      <c r="O51" s="171">
        <f>IFERROR(_xlfn.MAXIFS('Quantl log'!$J:$J,'Quantl log'!$W:$W,'General Analysis'!$A51,'Quantl log'!$G:$G,'General Analysis'!$E$288),"-")</f>
        <v>2.7662037037037039E-3</v>
      </c>
      <c r="P51" s="172"/>
      <c r="Q51" s="27"/>
      <c r="R51" s="171">
        <f>IFERROR(SUMIFS('Quantl log'!$J:$J,'Quantl log'!$W:$W,'General Analysis'!$A51,'Quantl log'!$G:$G,'General Analysis'!$E$288)/E51,"-")</f>
        <v>1.6071428571428571E-3</v>
      </c>
      <c r="S51" s="172"/>
      <c r="U51" s="170">
        <f>COUNTIFS(rightwrong,$E$2,first_subarea,$A51,level,U$2)/$E51</f>
        <v>0.14285714285714285</v>
      </c>
      <c r="V51" s="170">
        <f>COUNTIFS(rightwrong,$E$2,first_subarea,$A51,level,V$2)/$E51</f>
        <v>0.7142857142857143</v>
      </c>
      <c r="W51" s="170">
        <f>COUNTIFS(rightwrong,$E$2,first_subarea,$A51,level,W$2)/$E51</f>
        <v>0.14285714285714285</v>
      </c>
      <c r="Y51" s="178">
        <f>COUNTIFS('Quantl log'!$G:$G,'General Analysis'!$Y$288,'Quantl log'!$W:$W,'General Analysis'!A51)</f>
        <v>8</v>
      </c>
      <c r="Z51" s="27"/>
      <c r="AA51" s="179">
        <f>IFERROR(SUMIFS('Quantl log'!$J:$J,'Quantl log'!$W:$W,'General Analysis'!$A51,'Quantl log'!$G:$G,'General Analysis'!$Y$288)/Y51,"-")</f>
        <v>1.7129629629629626E-3</v>
      </c>
      <c r="AB51" s="180"/>
      <c r="AD51" s="185">
        <f>COUNTIFS(rightwrong,$Y$2,first_subarea,$A51,level,AD$2)/$Y51</f>
        <v>0.25</v>
      </c>
      <c r="AE51" s="185">
        <f>COUNTIFS(rightwrong,$Y$2,first_subarea,$A51,level,AE$2)/$Y51</f>
        <v>0.5</v>
      </c>
      <c r="AF51" s="185">
        <f>COUNTIFS(rightwrong,$Y$2,first_subarea,$A51,level,AF$2)/$Y51</f>
        <v>0.25</v>
      </c>
      <c r="AH51" s="181">
        <f>(COUNTIFS('Quantl log'!$G:$G,$Y$2,first_subarea,'General Analysis'!$A51,'Quantl log'!$K:$K,'General Analysis'!AL$2)+COUNTIFS('Quantl log'!$G:$G,$Y$2,first_subarea,'General Analysis'!$A51,'Quantl log'!$K:$K,'General Analysis'!AM$2)+COUNTIFS('Quantl log'!$G:$G,$Y$2,first_subarea,'General Analysis'!$A51,'Quantl log'!$K:$K,'General Analysis'!AO$2))/$Y51</f>
        <v>0.75</v>
      </c>
      <c r="AJ51" s="191">
        <f t="shared" ref="AJ51:AJ56" si="4">IFERROR(E51/(E51+Y51),"-")</f>
        <v>0.46666666666666667</v>
      </c>
      <c r="AL51" s="92">
        <f>COUNTIFS('Quantl log'!$G:$G,$Y$2,'Quantl log'!$W:$W,'General Analysis'!$A51,'Quantl log'!$K:$K,'General Analysis'!AL$2)</f>
        <v>2</v>
      </c>
      <c r="AM51" s="92">
        <f>COUNTIFS('Quantl log'!$G:$G,$Y$2,'Quantl log'!$W:$W,'General Analysis'!$A51,'Quantl log'!$K:$K,'General Analysis'!AM$2)</f>
        <v>1</v>
      </c>
      <c r="AN51" s="92">
        <f>COUNTIFS('Quantl log'!$G:$G,$Y$2,'Quantl log'!$W:$W,'General Analysis'!$A51,'Quantl log'!$K:$K,'General Analysis'!AN$2)</f>
        <v>2</v>
      </c>
      <c r="AO51" s="92">
        <f>COUNTIFS('Quantl log'!$G:$G,$Y$2,'Quantl log'!$W:$W,'General Analysis'!$A51,'Quantl log'!$K:$K,'General Analysis'!AO$2)</f>
        <v>3</v>
      </c>
    </row>
    <row r="52" spans="1:41" ht="13.5" hidden="1" outlineLevel="2" thickTop="1" x14ac:dyDescent="0.2">
      <c r="A52" s="70" t="s">
        <v>30</v>
      </c>
      <c r="B52" s="71"/>
      <c r="C52" s="72"/>
      <c r="D52" s="27"/>
      <c r="E52" s="124">
        <f>COUNTIFS('Quantl log'!$G:$G,'General Analysis'!$E$288,'Quantl log'!$X:$X,'General Analysis'!A52)</f>
        <v>2</v>
      </c>
      <c r="F52" s="27"/>
      <c r="G52" s="85"/>
      <c r="H52" s="85"/>
      <c r="I52" s="97"/>
      <c r="J52" s="85"/>
      <c r="K52" s="27"/>
      <c r="L52" s="80">
        <f>IFERROR(_xlfn.MINIFS('Quantl log'!$J:$J,'Quantl log'!$X:$X,'General Analysis'!$A52,'Quantl log'!$G:$G,'General Analysis'!$E$288),"-")</f>
        <v>3.3564814814814812E-4</v>
      </c>
      <c r="M52" s="81"/>
      <c r="N52" s="27"/>
      <c r="O52" s="80">
        <f>IFERROR(_xlfn.MAXIFS('Quantl log'!$J:$J,'Quantl log'!$X:$X,'General Analysis'!$A52,'Quantl log'!$G:$G,'General Analysis'!$E$288),"-")</f>
        <v>3.7037037037037035E-4</v>
      </c>
      <c r="P52" s="81"/>
      <c r="Q52" s="27"/>
      <c r="R52" s="80">
        <f>IFERROR(SUMIFS('Quantl log'!$J:$J,'Quantl log'!$X:$X,'General Analysis'!$A52,'Quantl log'!$G:$G,'General Analysis'!$E$288)/E52,"-")</f>
        <v>3.5300925925925924E-4</v>
      </c>
      <c r="S52" s="81"/>
      <c r="U52" s="81"/>
      <c r="V52" s="81"/>
      <c r="W52" s="81"/>
      <c r="Y52" s="124">
        <f>COUNTIFS('Quantl log'!$G:$G,'General Analysis'!$Y$288,'Quantl log'!$X:$X,'General Analysis'!A52)</f>
        <v>1</v>
      </c>
      <c r="Z52" s="27"/>
      <c r="AA52" s="80">
        <f>IFERROR(SUMIFS('Quantl log'!$J:$J,'Quantl log'!$X:$X,'General Analysis'!$A52,'Quantl log'!$G:$G,'General Analysis'!$Y$288)/Y52,"-")</f>
        <v>2.1990740740740742E-3</v>
      </c>
      <c r="AB52" s="81"/>
      <c r="AD52" s="186"/>
      <c r="AE52" s="186"/>
      <c r="AF52" s="186"/>
      <c r="AH52" s="85"/>
      <c r="AJ52" s="91">
        <f t="shared" si="4"/>
        <v>0.66666666666666663</v>
      </c>
      <c r="AL52" s="85"/>
      <c r="AM52" s="85"/>
      <c r="AN52" s="85"/>
      <c r="AO52" s="85"/>
    </row>
    <row r="53" spans="1:41" hidden="1" outlineLevel="2" x14ac:dyDescent="0.2">
      <c r="A53" s="70" t="s">
        <v>54</v>
      </c>
      <c r="B53" s="71"/>
      <c r="C53" s="72"/>
      <c r="D53" s="27"/>
      <c r="E53" s="124">
        <f>COUNTIFS('Quantl log'!$G:$G,'General Analysis'!$E$288,'Quantl log'!$X:$X,'General Analysis'!A53)</f>
        <v>4</v>
      </c>
      <c r="F53" s="27"/>
      <c r="G53" s="85"/>
      <c r="H53" s="85"/>
      <c r="I53" s="97"/>
      <c r="J53" s="85"/>
      <c r="K53" s="27"/>
      <c r="L53" s="80">
        <f>IFERROR(_xlfn.MINIFS('Quantl log'!$J:$J,'Quantl log'!$X:$X,'General Analysis'!$A53,'Quantl log'!$G:$G,'General Analysis'!$E$288),"-")</f>
        <v>1.6435185185185185E-3</v>
      </c>
      <c r="M53" s="81"/>
      <c r="N53" s="27"/>
      <c r="O53" s="80">
        <f>IFERROR(_xlfn.MAXIFS('Quantl log'!$J:$J,'Quantl log'!$X:$X,'General Analysis'!$A53,'Quantl log'!$G:$G,'General Analysis'!$E$288),"-")</f>
        <v>2.7662037037037039E-3</v>
      </c>
      <c r="P53" s="81"/>
      <c r="Q53" s="27"/>
      <c r="R53" s="80">
        <f>IFERROR(SUMIFS('Quantl log'!$J:$J,'Quantl log'!$X:$X,'General Analysis'!$A53,'Quantl log'!$G:$G,'General Analysis'!$E$288)/E53,"-")</f>
        <v>2.3003472222222223E-3</v>
      </c>
      <c r="S53" s="81"/>
      <c r="U53" s="81"/>
      <c r="V53" s="81"/>
      <c r="W53" s="81"/>
      <c r="Y53" s="124">
        <f>COUNTIFS('Quantl log'!$G:$G,'General Analysis'!$Y$288,'Quantl log'!$X:$X,'General Analysis'!A53)</f>
        <v>0</v>
      </c>
      <c r="Z53" s="27"/>
      <c r="AA53" s="80" t="str">
        <f>IFERROR(SUMIFS('Quantl log'!$J:$J,'Quantl log'!$X:$X,'General Analysis'!$A53,'Quantl log'!$G:$G,'General Analysis'!$Y$288)/Y53,"-")</f>
        <v>-</v>
      </c>
      <c r="AB53" s="81"/>
      <c r="AD53" s="186"/>
      <c r="AE53" s="186"/>
      <c r="AF53" s="186"/>
      <c r="AH53" s="85"/>
      <c r="AJ53" s="91">
        <f t="shared" si="4"/>
        <v>1</v>
      </c>
      <c r="AL53" s="85"/>
      <c r="AM53" s="85"/>
      <c r="AN53" s="85"/>
      <c r="AO53" s="85"/>
    </row>
    <row r="54" spans="1:41" hidden="1" outlineLevel="2" x14ac:dyDescent="0.2">
      <c r="A54" s="70" t="s">
        <v>55</v>
      </c>
      <c r="B54" s="71"/>
      <c r="C54" s="72"/>
      <c r="D54" s="27"/>
      <c r="E54" s="124">
        <f>COUNTIFS('Quantl log'!$G:$G,'General Analysis'!$E$288,'Quantl log'!$X:$X,'General Analysis'!A54)</f>
        <v>1</v>
      </c>
      <c r="F54" s="27"/>
      <c r="G54" s="85"/>
      <c r="H54" s="85"/>
      <c r="I54" s="97"/>
      <c r="J54" s="85"/>
      <c r="K54" s="27"/>
      <c r="L54" s="80">
        <f>IFERROR(_xlfn.MINIFS('Quantl log'!$J:$J,'Quantl log'!$X:$X,'General Analysis'!$A54,'Quantl log'!$G:$G,'General Analysis'!$E$288),"-")</f>
        <v>1.4699074074074074E-3</v>
      </c>
      <c r="M54" s="81"/>
      <c r="N54" s="27"/>
      <c r="O54" s="80">
        <f>IFERROR(_xlfn.MAXIFS('Quantl log'!$J:$J,'Quantl log'!$X:$X,'General Analysis'!$A54,'Quantl log'!$G:$G,'General Analysis'!$E$288),"-")</f>
        <v>1.4699074074074074E-3</v>
      </c>
      <c r="P54" s="81"/>
      <c r="Q54" s="27"/>
      <c r="R54" s="80">
        <f>IFERROR(SUMIFS('Quantl log'!$J:$J,'Quantl log'!$X:$X,'General Analysis'!$A54,'Quantl log'!$G:$G,'General Analysis'!$E$288)/E54,"-")</f>
        <v>1.4699074074074074E-3</v>
      </c>
      <c r="S54" s="81"/>
      <c r="U54" s="81"/>
      <c r="V54" s="81"/>
      <c r="W54" s="81"/>
      <c r="Y54" s="124">
        <f>COUNTIFS('Quantl log'!$G:$G,'General Analysis'!$Y$288,'Quantl log'!$X:$X,'General Analysis'!A54)</f>
        <v>1</v>
      </c>
      <c r="Z54" s="27"/>
      <c r="AA54" s="80">
        <f>IFERROR(SUMIFS('Quantl log'!$J:$J,'Quantl log'!$X:$X,'General Analysis'!$A54,'Quantl log'!$G:$G,'General Analysis'!$Y$288)/Y54,"-")</f>
        <v>1.6782407407407408E-3</v>
      </c>
      <c r="AB54" s="81"/>
      <c r="AD54" s="186"/>
      <c r="AE54" s="186"/>
      <c r="AF54" s="186"/>
      <c r="AH54" s="85"/>
      <c r="AJ54" s="91">
        <f t="shared" si="4"/>
        <v>0.5</v>
      </c>
      <c r="AL54" s="85"/>
      <c r="AM54" s="85"/>
      <c r="AN54" s="85"/>
      <c r="AO54" s="85"/>
    </row>
    <row r="55" spans="1:41" hidden="1" outlineLevel="2" x14ac:dyDescent="0.2">
      <c r="A55" s="70" t="s">
        <v>56</v>
      </c>
      <c r="B55" s="71"/>
      <c r="C55" s="72"/>
      <c r="D55" s="27"/>
      <c r="E55" s="124">
        <f>COUNTIFS('Quantl log'!$G:$G,'General Analysis'!$E$288,'Quantl log'!$X:$X,'General Analysis'!A55)</f>
        <v>0</v>
      </c>
      <c r="F55" s="27"/>
      <c r="G55" s="85"/>
      <c r="H55" s="85"/>
      <c r="I55" s="97"/>
      <c r="J55" s="85"/>
      <c r="K55" s="27"/>
      <c r="L55" s="80">
        <f>IFERROR(_xlfn.MINIFS('Quantl log'!$J:$J,'Quantl log'!$X:$X,'General Analysis'!$A55,'Quantl log'!$G:$G,'General Analysis'!$E$288),"-")</f>
        <v>0</v>
      </c>
      <c r="M55" s="81"/>
      <c r="N55" s="27"/>
      <c r="O55" s="80">
        <f>IFERROR(_xlfn.MAXIFS('Quantl log'!$J:$J,'Quantl log'!$X:$X,'General Analysis'!$A55,'Quantl log'!$G:$G,'General Analysis'!$E$288),"-")</f>
        <v>0</v>
      </c>
      <c r="P55" s="81"/>
      <c r="Q55" s="27"/>
      <c r="R55" s="80" t="str">
        <f>IFERROR(SUMIFS('Quantl log'!$J:$J,'Quantl log'!$X:$X,'General Analysis'!$A55,'Quantl log'!$G:$G,'General Analysis'!$E$288)/E55,"-")</f>
        <v>-</v>
      </c>
      <c r="S55" s="81"/>
      <c r="U55" s="81"/>
      <c r="V55" s="81"/>
      <c r="W55" s="81"/>
      <c r="Y55" s="124">
        <f>COUNTIFS('Quantl log'!$G:$G,'General Analysis'!$Y$288,'Quantl log'!$X:$X,'General Analysis'!A55)</f>
        <v>0</v>
      </c>
      <c r="Z55" s="27"/>
      <c r="AA55" s="80" t="str">
        <f>IFERROR(SUMIFS('Quantl log'!$J:$J,'Quantl log'!$X:$X,'General Analysis'!$A55,'Quantl log'!$G:$G,'General Analysis'!$Y$288)/Y55,"-")</f>
        <v>-</v>
      </c>
      <c r="AB55" s="81"/>
      <c r="AD55" s="186"/>
      <c r="AE55" s="186"/>
      <c r="AF55" s="186"/>
      <c r="AH55" s="85"/>
      <c r="AJ55" s="91" t="str">
        <f t="shared" si="4"/>
        <v>-</v>
      </c>
      <c r="AL55" s="85"/>
      <c r="AM55" s="85"/>
      <c r="AN55" s="85"/>
      <c r="AO55" s="85"/>
    </row>
    <row r="56" spans="1:41" hidden="1" outlineLevel="2" x14ac:dyDescent="0.2">
      <c r="A56" s="70" t="s">
        <v>57</v>
      </c>
      <c r="B56" s="71"/>
      <c r="C56" s="72"/>
      <c r="D56" s="27"/>
      <c r="E56" s="124">
        <f>COUNTIFS('Quantl log'!$G:$G,'General Analysis'!$E$288,'Quantl log'!$X:$X,'General Analysis'!A56)</f>
        <v>0</v>
      </c>
      <c r="F56" s="27"/>
      <c r="G56" s="85"/>
      <c r="H56" s="85"/>
      <c r="I56" s="97"/>
      <c r="J56" s="85"/>
      <c r="K56" s="27"/>
      <c r="L56" s="80">
        <f>IFERROR(_xlfn.MINIFS('Quantl log'!$J:$J,'Quantl log'!$X:$X,'General Analysis'!$A56,'Quantl log'!$G:$G,'General Analysis'!$E$288),"-")</f>
        <v>0</v>
      </c>
      <c r="M56" s="81"/>
      <c r="N56" s="27"/>
      <c r="O56" s="80">
        <f>IFERROR(_xlfn.MAXIFS('Quantl log'!$J:$J,'Quantl log'!$X:$X,'General Analysis'!$A56,'Quantl log'!$G:$G,'General Analysis'!$E$288),"-")</f>
        <v>0</v>
      </c>
      <c r="P56" s="81"/>
      <c r="Q56" s="27"/>
      <c r="R56" s="80" t="str">
        <f>IFERROR(SUMIFS('Quantl log'!$J:$J,'Quantl log'!$X:$X,'General Analysis'!$A56,'Quantl log'!$G:$G,'General Analysis'!$E$288)/E56,"-")</f>
        <v>-</v>
      </c>
      <c r="S56" s="81"/>
      <c r="U56" s="81"/>
      <c r="V56" s="81"/>
      <c r="W56" s="81"/>
      <c r="Y56" s="124">
        <f>COUNTIFS('Quantl log'!$G:$G,'General Analysis'!$Y$288,'Quantl log'!$X:$X,'General Analysis'!A56)</f>
        <v>1</v>
      </c>
      <c r="Z56" s="27"/>
      <c r="AA56" s="80">
        <f>IFERROR(SUMIFS('Quantl log'!$J:$J,'Quantl log'!$X:$X,'General Analysis'!$A56,'Quantl log'!$G:$G,'General Analysis'!$Y$288)/Y56,"-")</f>
        <v>7.6388888888888893E-4</v>
      </c>
      <c r="AB56" s="81"/>
      <c r="AD56" s="186"/>
      <c r="AE56" s="186"/>
      <c r="AF56" s="186"/>
      <c r="AH56" s="85"/>
      <c r="AJ56" s="91">
        <f t="shared" si="4"/>
        <v>0</v>
      </c>
      <c r="AL56" s="85"/>
      <c r="AM56" s="85"/>
      <c r="AN56" s="85"/>
      <c r="AO56" s="85"/>
    </row>
    <row r="57" spans="1:41" ht="13.5" hidden="1" outlineLevel="1" thickBot="1" x14ac:dyDescent="0.25"/>
    <row r="58" spans="1:41" s="88" customFormat="1" ht="13.5" hidden="1" outlineLevel="1" thickBot="1" x14ac:dyDescent="0.25">
      <c r="A58" s="182" t="s">
        <v>58</v>
      </c>
      <c r="B58" s="173"/>
      <c r="C58" s="174"/>
      <c r="D58" s="27"/>
      <c r="E58" s="168">
        <f>COUNTIFS('Quantl log'!$G:$G,'General Analysis'!$E$288,'Quantl log'!$W:$W,'General Analysis'!A58)</f>
        <v>2</v>
      </c>
      <c r="F58" s="27"/>
      <c r="G58" s="94">
        <f>COUNTIFS('Quantl log'!$G:$G,$E$2,'Quantl log'!$W:$W,'General Analysis'!$A58,'Quantl log'!$K:$K,'General Analysis'!G$2)/$E58</f>
        <v>0.5</v>
      </c>
      <c r="H58" s="94">
        <f>COUNTIFS('Quantl log'!$G:$G,$E$2,'Quantl log'!$W:$W,'General Analysis'!$A58,'Quantl log'!$K:$K,'General Analysis'!H$2)/$E58</f>
        <v>0</v>
      </c>
      <c r="I58" s="169">
        <f>COUNTIFS('Quantl log'!$G:$G,$E$2,'Quantl log'!$W:$W,'General Analysis'!$A58,'Quantl log'!$K:$K,'General Analysis'!I$2)/$E58</f>
        <v>0.5</v>
      </c>
      <c r="J58" s="170">
        <f>COUNTIFS('Quantl log'!$G:$G,$E$2,'Quantl log'!$W:$W,'General Analysis'!$A58,'Quantl log'!$K:$K,'General Analysis'!J$2)/$E58</f>
        <v>0</v>
      </c>
      <c r="K58" s="27"/>
      <c r="L58" s="171">
        <f>IFERROR(_xlfn.MINIFS('Quantl log'!$J:$J,'Quantl log'!$W:$W,'General Analysis'!$A58,'Quantl log'!$G:$G,'General Analysis'!$E$288),"-")</f>
        <v>8.4490740740740739E-4</v>
      </c>
      <c r="M58" s="172"/>
      <c r="N58" s="27"/>
      <c r="O58" s="171">
        <f>IFERROR(_xlfn.MAXIFS('Quantl log'!$J:$J,'Quantl log'!$W:$W,'General Analysis'!$A58,'Quantl log'!$G:$G,'General Analysis'!$E$288),"-")</f>
        <v>1.1111111111111111E-3</v>
      </c>
      <c r="P58" s="172"/>
      <c r="Q58" s="27"/>
      <c r="R58" s="171">
        <f>IFERROR(SUMIFS('Quantl log'!$J:$J,'Quantl log'!$W:$W,'General Analysis'!$A58,'Quantl log'!$G:$G,'General Analysis'!$E$288)/E58,"-")</f>
        <v>9.780092592592592E-4</v>
      </c>
      <c r="S58" s="172"/>
      <c r="U58" s="170">
        <f>COUNTIFS(rightwrong,$E$2,first_subarea,$A58,level,U$2)/$E58</f>
        <v>0.5</v>
      </c>
      <c r="V58" s="170">
        <f>COUNTIFS(rightwrong,$E$2,first_subarea,$A58,level,V$2)/$E58</f>
        <v>0.5</v>
      </c>
      <c r="W58" s="170">
        <f>COUNTIFS(rightwrong,$E$2,first_subarea,$A58,level,W$2)/$E58</f>
        <v>0</v>
      </c>
      <c r="Y58" s="178">
        <f>COUNTIFS('Quantl log'!$G:$G,'General Analysis'!$Y$288,'Quantl log'!$W:$W,'General Analysis'!A58)</f>
        <v>4</v>
      </c>
      <c r="Z58" s="27"/>
      <c r="AA58" s="179">
        <f>IFERROR(SUMIFS('Quantl log'!$J:$J,'Quantl log'!$W:$W,'General Analysis'!$A58,'Quantl log'!$G:$G,'General Analysis'!$Y$288)/Y58,"-")</f>
        <v>7.1759259259259248E-4</v>
      </c>
      <c r="AB58" s="180"/>
      <c r="AD58" s="185">
        <f>COUNTIFS(rightwrong,$Y$2,first_subarea,$A58,level,AD$2)/$Y58</f>
        <v>0.25</v>
      </c>
      <c r="AE58" s="185">
        <f>COUNTIFS(rightwrong,$Y$2,first_subarea,$A58,level,AE$2)/$Y58</f>
        <v>0.5</v>
      </c>
      <c r="AF58" s="185">
        <f>COUNTIFS(rightwrong,$Y$2,first_subarea,$A58,level,AF$2)/$Y58</f>
        <v>0.25</v>
      </c>
      <c r="AH58" s="181">
        <f>(COUNTIFS('Quantl log'!$G:$G,$Y$2,first_subarea,'General Analysis'!$A58,'Quantl log'!$K:$K,'General Analysis'!AL$2)+COUNTIFS('Quantl log'!$G:$G,$Y$2,first_subarea,'General Analysis'!$A58,'Quantl log'!$K:$K,'General Analysis'!AM$2)+COUNTIFS('Quantl log'!$G:$G,$Y$2,first_subarea,'General Analysis'!$A58,'Quantl log'!$K:$K,'General Analysis'!AO$2))/$Y58</f>
        <v>0.5</v>
      </c>
      <c r="AJ58" s="191">
        <f>IFERROR(E58/(E58+Y58),"-")</f>
        <v>0.33333333333333331</v>
      </c>
      <c r="AL58" s="92">
        <f>COUNTIFS('Quantl log'!$G:$G,$Y$2,'Quantl log'!$W:$W,'General Analysis'!$A58,'Quantl log'!$K:$K,'General Analysis'!AL$2)</f>
        <v>2</v>
      </c>
      <c r="AM58" s="92">
        <f>COUNTIFS('Quantl log'!$G:$G,$Y$2,'Quantl log'!$W:$W,'General Analysis'!$A58,'Quantl log'!$K:$K,'General Analysis'!AM$2)</f>
        <v>0</v>
      </c>
      <c r="AN58" s="92">
        <f>COUNTIFS('Quantl log'!$G:$G,$Y$2,'Quantl log'!$W:$W,'General Analysis'!$A58,'Quantl log'!$K:$K,'General Analysis'!AN$2)</f>
        <v>2</v>
      </c>
      <c r="AO58" s="92">
        <f>COUNTIFS('Quantl log'!$G:$G,$Y$2,'Quantl log'!$W:$W,'General Analysis'!$A58,'Quantl log'!$K:$K,'General Analysis'!AO$2)</f>
        <v>0</v>
      </c>
    </row>
    <row r="59" spans="1:41" ht="13.5" hidden="1" outlineLevel="2" thickTop="1" x14ac:dyDescent="0.2">
      <c r="A59" s="70" t="s">
        <v>59</v>
      </c>
      <c r="B59" s="71"/>
      <c r="C59" s="72"/>
      <c r="D59" s="27"/>
      <c r="E59" s="124">
        <f>COUNTIFS('Quantl log'!$G:$G,'General Analysis'!$E$288,'Quantl log'!$X:$X,'General Analysis'!A59)</f>
        <v>2</v>
      </c>
      <c r="F59" s="27"/>
      <c r="G59" s="85"/>
      <c r="H59" s="85"/>
      <c r="I59" s="97"/>
      <c r="J59" s="85"/>
      <c r="K59" s="27"/>
      <c r="L59" s="80">
        <f>IFERROR(_xlfn.MINIFS('Quantl log'!$J:$J,'Quantl log'!$X:$X,'General Analysis'!$A59,'Quantl log'!$G:$G,'General Analysis'!$E$288),"-")</f>
        <v>8.4490740740740739E-4</v>
      </c>
      <c r="M59" s="81"/>
      <c r="N59" s="27"/>
      <c r="O59" s="80">
        <f>IFERROR(_xlfn.MAXIFS('Quantl log'!$J:$J,'Quantl log'!$X:$X,'General Analysis'!$A59,'Quantl log'!$G:$G,'General Analysis'!$E$288),"-")</f>
        <v>1.1111111111111111E-3</v>
      </c>
      <c r="P59" s="81"/>
      <c r="Q59" s="27"/>
      <c r="R59" s="80">
        <f>IFERROR(SUMIFS('Quantl log'!$J:$J,'Quantl log'!$X:$X,'General Analysis'!$A59,'Quantl log'!$G:$G,'General Analysis'!$E$288)/E59,"-")</f>
        <v>9.780092592592592E-4</v>
      </c>
      <c r="S59" s="81"/>
      <c r="U59" s="81"/>
      <c r="V59" s="81"/>
      <c r="W59" s="81"/>
      <c r="Y59" s="124">
        <f>COUNTIFS('Quantl log'!$G:$G,'General Analysis'!$Y$288,'Quantl log'!$X:$X,'General Analysis'!A59)</f>
        <v>0</v>
      </c>
      <c r="Z59" s="27"/>
      <c r="AA59" s="80" t="str">
        <f>IFERROR(SUMIFS('Quantl log'!$J:$J,'Quantl log'!$X:$X,'General Analysis'!$A59,'Quantl log'!$G:$G,'General Analysis'!$Y$288)/Y59,"-")</f>
        <v>-</v>
      </c>
      <c r="AB59" s="81"/>
      <c r="AD59" s="186"/>
      <c r="AE59" s="186"/>
      <c r="AF59" s="186"/>
      <c r="AH59" s="85"/>
      <c r="AJ59" s="91">
        <f>IFERROR(E59/(E59+Y59),"-")</f>
        <v>1</v>
      </c>
      <c r="AL59" s="85"/>
      <c r="AM59" s="85"/>
      <c r="AN59" s="85"/>
      <c r="AO59" s="85"/>
    </row>
    <row r="60" spans="1:41" hidden="1" outlineLevel="2" x14ac:dyDescent="0.2">
      <c r="A60" s="70" t="s">
        <v>60</v>
      </c>
      <c r="B60" s="71"/>
      <c r="C60" s="72"/>
      <c r="D60" s="27"/>
      <c r="E60" s="124">
        <f>COUNTIFS('Quantl log'!$G:$G,'General Analysis'!$E$288,'Quantl log'!$X:$X,'General Analysis'!A60)</f>
        <v>0</v>
      </c>
      <c r="F60" s="27"/>
      <c r="G60" s="85"/>
      <c r="H60" s="85"/>
      <c r="I60" s="97"/>
      <c r="J60" s="85"/>
      <c r="K60" s="27"/>
      <c r="L60" s="80">
        <f>IFERROR(_xlfn.MINIFS('Quantl log'!$J:$J,'Quantl log'!$X:$X,'General Analysis'!$A60,'Quantl log'!$G:$G,'General Analysis'!$E$288),"-")</f>
        <v>0</v>
      </c>
      <c r="M60" s="81"/>
      <c r="N60" s="27"/>
      <c r="O60" s="80">
        <f>IFERROR(_xlfn.MAXIFS('Quantl log'!$J:$J,'Quantl log'!$X:$X,'General Analysis'!$A60,'Quantl log'!$G:$G,'General Analysis'!$E$288),"-")</f>
        <v>0</v>
      </c>
      <c r="P60" s="81"/>
      <c r="Q60" s="27"/>
      <c r="R60" s="80" t="str">
        <f>IFERROR(SUMIFS('Quantl log'!$J:$J,'Quantl log'!$X:$X,'General Analysis'!$A60,'Quantl log'!$G:$G,'General Analysis'!$E$288)/E60,"-")</f>
        <v>-</v>
      </c>
      <c r="S60" s="81"/>
      <c r="U60" s="81"/>
      <c r="V60" s="81"/>
      <c r="W60" s="81"/>
      <c r="Y60" s="124">
        <f>COUNTIFS('Quantl log'!$G:$G,'General Analysis'!$Y$288,'Quantl log'!$X:$X,'General Analysis'!A60)</f>
        <v>0</v>
      </c>
      <c r="Z60" s="27"/>
      <c r="AA60" s="80" t="str">
        <f>IFERROR(SUMIFS('Quantl log'!$J:$J,'Quantl log'!$X:$X,'General Analysis'!$A60,'Quantl log'!$G:$G,'General Analysis'!$Y$288)/Y60,"-")</f>
        <v>-</v>
      </c>
      <c r="AB60" s="81"/>
      <c r="AD60" s="186"/>
      <c r="AE60" s="186"/>
      <c r="AF60" s="186"/>
      <c r="AH60" s="85"/>
      <c r="AJ60" s="91" t="str">
        <f>IFERROR(E60/(E60+Y60),"-")</f>
        <v>-</v>
      </c>
      <c r="AL60" s="85"/>
      <c r="AM60" s="85"/>
      <c r="AN60" s="85"/>
      <c r="AO60" s="85"/>
    </row>
    <row r="61" spans="1:41" hidden="1" outlineLevel="2" x14ac:dyDescent="0.2">
      <c r="A61" s="70" t="s">
        <v>61</v>
      </c>
      <c r="B61" s="71"/>
      <c r="C61" s="72"/>
      <c r="D61" s="27"/>
      <c r="E61" s="124">
        <f>COUNTIFS('Quantl log'!$G:$G,'General Analysis'!$E$288,'Quantl log'!$X:$X,'General Analysis'!A61)</f>
        <v>0</v>
      </c>
      <c r="F61" s="27"/>
      <c r="G61" s="85"/>
      <c r="H61" s="85"/>
      <c r="I61" s="97"/>
      <c r="J61" s="85"/>
      <c r="K61" s="27"/>
      <c r="L61" s="80">
        <f>IFERROR(_xlfn.MINIFS('Quantl log'!$J:$J,'Quantl log'!$X:$X,'General Analysis'!$A61,'Quantl log'!$G:$G,'General Analysis'!$E$288),"-")</f>
        <v>0</v>
      </c>
      <c r="M61" s="81"/>
      <c r="N61" s="27"/>
      <c r="O61" s="80">
        <f>IFERROR(_xlfn.MAXIFS('Quantl log'!$J:$J,'Quantl log'!$X:$X,'General Analysis'!$A61,'Quantl log'!$G:$G,'General Analysis'!$E$288),"-")</f>
        <v>0</v>
      </c>
      <c r="P61" s="81"/>
      <c r="Q61" s="27"/>
      <c r="R61" s="80" t="str">
        <f>IFERROR(SUMIFS('Quantl log'!$J:$J,'Quantl log'!$X:$X,'General Analysis'!$A61,'Quantl log'!$G:$G,'General Analysis'!$E$288)/E61,"-")</f>
        <v>-</v>
      </c>
      <c r="S61" s="81"/>
      <c r="U61" s="81"/>
      <c r="V61" s="81"/>
      <c r="W61" s="81"/>
      <c r="Y61" s="124">
        <f>COUNTIFS('Quantl log'!$G:$G,'General Analysis'!$Y$288,'Quantl log'!$X:$X,'General Analysis'!A61)</f>
        <v>0</v>
      </c>
      <c r="Z61" s="27"/>
      <c r="AA61" s="80" t="str">
        <f>IFERROR(SUMIFS('Quantl log'!$J:$J,'Quantl log'!$X:$X,'General Analysis'!$A61,'Quantl log'!$G:$G,'General Analysis'!$Y$288)/Y61,"-")</f>
        <v>-</v>
      </c>
      <c r="AB61" s="81"/>
      <c r="AD61" s="186"/>
      <c r="AE61" s="186"/>
      <c r="AF61" s="186"/>
      <c r="AH61" s="85"/>
      <c r="AJ61" s="91" t="str">
        <f>IFERROR(E61/(E61+Y61),"-")</f>
        <v>-</v>
      </c>
      <c r="AL61" s="85"/>
      <c r="AM61" s="85"/>
      <c r="AN61" s="85"/>
      <c r="AO61" s="85"/>
    </row>
    <row r="62" spans="1:41" hidden="1" outlineLevel="2" x14ac:dyDescent="0.2">
      <c r="A62" s="70" t="s">
        <v>62</v>
      </c>
      <c r="B62" s="71"/>
      <c r="C62" s="72"/>
      <c r="D62" s="27"/>
      <c r="E62" s="124">
        <f>COUNTIFS('Quantl log'!$G:$G,'General Analysis'!$E$288,'Quantl log'!$X:$X,'General Analysis'!A62)</f>
        <v>0</v>
      </c>
      <c r="F62" s="27"/>
      <c r="G62" s="85"/>
      <c r="H62" s="85"/>
      <c r="I62" s="97"/>
      <c r="J62" s="85"/>
      <c r="K62" s="27"/>
      <c r="L62" s="80">
        <f>IFERROR(_xlfn.MINIFS('Quantl log'!$J:$J,'Quantl log'!$X:$X,'General Analysis'!$A62,'Quantl log'!$G:$G,'General Analysis'!$E$288),"-")</f>
        <v>0</v>
      </c>
      <c r="M62" s="81"/>
      <c r="N62" s="27"/>
      <c r="O62" s="80">
        <f>IFERROR(_xlfn.MAXIFS('Quantl log'!$J:$J,'Quantl log'!$X:$X,'General Analysis'!$A62,'Quantl log'!$G:$G,'General Analysis'!$E$288),"-")</f>
        <v>0</v>
      </c>
      <c r="P62" s="81"/>
      <c r="Q62" s="27"/>
      <c r="R62" s="80" t="str">
        <f>IFERROR(SUMIFS('Quantl log'!$J:$J,'Quantl log'!$X:$X,'General Analysis'!$A62,'Quantl log'!$G:$G,'General Analysis'!$E$288)/E62,"-")</f>
        <v>-</v>
      </c>
      <c r="S62" s="81"/>
      <c r="U62" s="81"/>
      <c r="V62" s="81"/>
      <c r="W62" s="81"/>
      <c r="Y62" s="124">
        <f>COUNTIFS('Quantl log'!$G:$G,'General Analysis'!$Y$288,'Quantl log'!$X:$X,'General Analysis'!A62)</f>
        <v>0</v>
      </c>
      <c r="Z62" s="27"/>
      <c r="AA62" s="80" t="str">
        <f>IFERROR(SUMIFS('Quantl log'!$J:$J,'Quantl log'!$X:$X,'General Analysis'!$A62,'Quantl log'!$G:$G,'General Analysis'!$Y$288)/Y62,"-")</f>
        <v>-</v>
      </c>
      <c r="AB62" s="81"/>
      <c r="AD62" s="186"/>
      <c r="AE62" s="186"/>
      <c r="AF62" s="186"/>
      <c r="AH62" s="85"/>
      <c r="AJ62" s="91" t="str">
        <f>IFERROR(E62/(E62+Y62),"-")</f>
        <v>-</v>
      </c>
      <c r="AL62" s="85"/>
      <c r="AM62" s="85"/>
      <c r="AN62" s="85"/>
      <c r="AO62" s="85"/>
    </row>
    <row r="63" spans="1:41" ht="13.5" hidden="1" outlineLevel="1" thickBot="1" x14ac:dyDescent="0.25"/>
    <row r="64" spans="1:41" s="88" customFormat="1" ht="13.5" hidden="1" outlineLevel="1" thickBot="1" x14ac:dyDescent="0.25">
      <c r="A64" s="182" t="s">
        <v>63</v>
      </c>
      <c r="B64" s="173"/>
      <c r="C64" s="174"/>
      <c r="D64" s="27"/>
      <c r="E64" s="168">
        <f>COUNTIFS('Quantl log'!$G:$G,'General Analysis'!$E$288,'Quantl log'!$W:$W,'General Analysis'!A64)</f>
        <v>4</v>
      </c>
      <c r="F64" s="27"/>
      <c r="G64" s="94">
        <f>COUNTIFS('Quantl log'!$G:$G,$E$2,'Quantl log'!$W:$W,'General Analysis'!$A64,'Quantl log'!$K:$K,'General Analysis'!G$2)/$E64</f>
        <v>0.25</v>
      </c>
      <c r="H64" s="94">
        <f>COUNTIFS('Quantl log'!$G:$G,$E$2,'Quantl log'!$W:$W,'General Analysis'!$A64,'Quantl log'!$K:$K,'General Analysis'!H$2)/$E64</f>
        <v>0</v>
      </c>
      <c r="I64" s="169">
        <f>COUNTIFS('Quantl log'!$G:$G,$E$2,'Quantl log'!$W:$W,'General Analysis'!$A64,'Quantl log'!$K:$K,'General Analysis'!I$2)/$E64</f>
        <v>0.25</v>
      </c>
      <c r="J64" s="170">
        <f>COUNTIFS('Quantl log'!$G:$G,$E$2,'Quantl log'!$W:$W,'General Analysis'!$A64,'Quantl log'!$K:$K,'General Analysis'!J$2)/$E64</f>
        <v>0.5</v>
      </c>
      <c r="K64" s="27"/>
      <c r="L64" s="171">
        <f>IFERROR(_xlfn.MINIFS('Quantl log'!$J:$J,'Quantl log'!$W:$W,'General Analysis'!$A64,'Quantl log'!$G:$G,'General Analysis'!$E$288),"-")</f>
        <v>1.273148148148148E-4</v>
      </c>
      <c r="M64" s="172"/>
      <c r="N64" s="27"/>
      <c r="O64" s="171">
        <f>IFERROR(_xlfn.MAXIFS('Quantl log'!$J:$J,'Quantl log'!$W:$W,'General Analysis'!$A64,'Quantl log'!$G:$G,'General Analysis'!$E$288),"-")</f>
        <v>3.0787037037037037E-3</v>
      </c>
      <c r="P64" s="172"/>
      <c r="Q64" s="27"/>
      <c r="R64" s="171">
        <f>IFERROR(SUMIFS('Quantl log'!$J:$J,'Quantl log'!$W:$W,'General Analysis'!$A64,'Quantl log'!$G:$G,'General Analysis'!$E$288)/E64,"-")</f>
        <v>1.6059027777777777E-3</v>
      </c>
      <c r="S64" s="172"/>
      <c r="U64" s="170">
        <f>COUNTIFS(rightwrong,$E$2,first_subarea,$A64,level,U$2)/$E64</f>
        <v>0.25</v>
      </c>
      <c r="V64" s="170">
        <f>COUNTIFS(rightwrong,$E$2,first_subarea,$A64,level,V$2)/$E64</f>
        <v>0.5</v>
      </c>
      <c r="W64" s="170">
        <f>COUNTIFS(rightwrong,$E$2,first_subarea,$A64,level,W$2)/$E64</f>
        <v>0.25</v>
      </c>
      <c r="Y64" s="178">
        <f>COUNTIFS('Quantl log'!$G:$G,'General Analysis'!$Y$288,'Quantl log'!$W:$W,'General Analysis'!A64)</f>
        <v>1</v>
      </c>
      <c r="Z64" s="27"/>
      <c r="AA64" s="179">
        <f>IFERROR(SUMIFS('Quantl log'!$J:$J,'Quantl log'!$W:$W,'General Analysis'!$A64,'Quantl log'!$G:$G,'General Analysis'!$Y$288)/Y64,"-")</f>
        <v>4.6296296296296294E-5</v>
      </c>
      <c r="AB64" s="180"/>
      <c r="AD64" s="185">
        <f>COUNTIFS(rightwrong,$Y$2,first_subarea,$A64,level,AD$2)/$Y64</f>
        <v>0</v>
      </c>
      <c r="AE64" s="185">
        <f>COUNTIFS(rightwrong,$Y$2,first_subarea,$A64,level,AE$2)/$Y64</f>
        <v>1</v>
      </c>
      <c r="AF64" s="185">
        <f>COUNTIFS(rightwrong,$Y$2,first_subarea,$A64,level,AF$2)/$Y64</f>
        <v>0</v>
      </c>
      <c r="AH64" s="181">
        <f>(COUNTIFS('Quantl log'!$G:$G,$Y$2,first_subarea,'General Analysis'!$A64,'Quantl log'!$K:$K,'General Analysis'!AL$2)+COUNTIFS('Quantl log'!$G:$G,$Y$2,first_subarea,'General Analysis'!$A64,'Quantl log'!$K:$K,'General Analysis'!AM$2)+COUNTIFS('Quantl log'!$G:$G,$Y$2,first_subarea,'General Analysis'!$A64,'Quantl log'!$K:$K,'General Analysis'!AO$2))/$Y64</f>
        <v>0</v>
      </c>
      <c r="AJ64" s="191">
        <f>IFERROR(E64/(E64+Y64),"-")</f>
        <v>0.8</v>
      </c>
      <c r="AL64" s="92">
        <f>COUNTIFS('Quantl log'!$G:$G,$Y$2,'Quantl log'!$W:$W,'General Analysis'!$A64,'Quantl log'!$K:$K,'General Analysis'!AL$2)</f>
        <v>0</v>
      </c>
      <c r="AM64" s="92">
        <f>COUNTIFS('Quantl log'!$G:$G,$Y$2,'Quantl log'!$W:$W,'General Analysis'!$A64,'Quantl log'!$K:$K,'General Analysis'!AM$2)</f>
        <v>0</v>
      </c>
      <c r="AN64" s="92">
        <f>COUNTIFS('Quantl log'!$G:$G,$Y$2,'Quantl log'!$W:$W,'General Analysis'!$A64,'Quantl log'!$K:$K,'General Analysis'!AN$2)</f>
        <v>1</v>
      </c>
      <c r="AO64" s="92">
        <f>COUNTIFS('Quantl log'!$G:$G,$Y$2,'Quantl log'!$W:$W,'General Analysis'!$A64,'Quantl log'!$K:$K,'General Analysis'!AO$2)</f>
        <v>0</v>
      </c>
    </row>
    <row r="65" spans="1:41" ht="13.5" hidden="1" outlineLevel="2" thickTop="1" x14ac:dyDescent="0.2">
      <c r="A65" s="70" t="s">
        <v>64</v>
      </c>
      <c r="B65" s="71"/>
      <c r="C65" s="72"/>
      <c r="D65" s="27"/>
      <c r="E65" s="124">
        <f>COUNTIFS('Quantl log'!$G:$G,'General Analysis'!$E$288,'Quantl log'!$X:$X,'General Analysis'!A65)</f>
        <v>1</v>
      </c>
      <c r="F65" s="27"/>
      <c r="G65" s="85"/>
      <c r="H65" s="85"/>
      <c r="I65" s="97"/>
      <c r="J65" s="85"/>
      <c r="K65" s="27"/>
      <c r="L65" s="80">
        <f>IFERROR(_xlfn.MINIFS('Quantl log'!$J:$J,'Quantl log'!$X:$X,'General Analysis'!$A65,'Quantl log'!$G:$G,'General Analysis'!$E$288),"-")</f>
        <v>1.273148148148148E-4</v>
      </c>
      <c r="M65" s="81"/>
      <c r="N65" s="27"/>
      <c r="O65" s="80">
        <f>IFERROR(_xlfn.MAXIFS('Quantl log'!$J:$J,'Quantl log'!$X:$X,'General Analysis'!$A65,'Quantl log'!$G:$G,'General Analysis'!$E$288),"-")</f>
        <v>1.273148148148148E-4</v>
      </c>
      <c r="P65" s="81"/>
      <c r="Q65" s="27"/>
      <c r="R65" s="80">
        <f>IFERROR(SUMIFS('Quantl log'!$J:$J,'Quantl log'!$X:$X,'General Analysis'!$A65,'Quantl log'!$G:$G,'General Analysis'!$E$288)/E65,"-")</f>
        <v>1.273148148148148E-4</v>
      </c>
      <c r="S65" s="81"/>
      <c r="U65" s="81"/>
      <c r="V65" s="81"/>
      <c r="W65" s="81"/>
      <c r="Y65" s="124">
        <f>COUNTIFS('Quantl log'!$G:$G,'General Analysis'!$Y$288,'Quantl log'!$X:$X,'General Analysis'!A65)</f>
        <v>0</v>
      </c>
      <c r="Z65" s="27"/>
      <c r="AA65" s="80" t="str">
        <f>IFERROR(SUMIFS('Quantl log'!$J:$J,'Quantl log'!$X:$X,'General Analysis'!$A65,'Quantl log'!$G:$G,'General Analysis'!$Y$288)/Y65,"-")</f>
        <v>-</v>
      </c>
      <c r="AB65" s="81"/>
      <c r="AD65" s="186"/>
      <c r="AE65" s="186"/>
      <c r="AF65" s="186"/>
      <c r="AH65" s="85"/>
      <c r="AJ65" s="91">
        <f>IFERROR(E65/(E65+Y65),"-")</f>
        <v>1</v>
      </c>
      <c r="AL65" s="85"/>
      <c r="AM65" s="85"/>
      <c r="AN65" s="85"/>
      <c r="AO65" s="85"/>
    </row>
    <row r="66" spans="1:41" hidden="1" outlineLevel="2" x14ac:dyDescent="0.2">
      <c r="A66" s="70" t="s">
        <v>65</v>
      </c>
      <c r="B66" s="71"/>
      <c r="C66" s="72"/>
      <c r="D66" s="27"/>
      <c r="E66" s="124">
        <f>COUNTIFS('Quantl log'!$G:$G,'General Analysis'!$E$288,'Quantl log'!$X:$X,'General Analysis'!A66)</f>
        <v>0</v>
      </c>
      <c r="F66" s="27"/>
      <c r="G66" s="85"/>
      <c r="H66" s="85"/>
      <c r="I66" s="97"/>
      <c r="J66" s="85"/>
      <c r="K66" s="27"/>
      <c r="L66" s="80">
        <f>IFERROR(_xlfn.MINIFS('Quantl log'!$J:$J,'Quantl log'!$X:$X,'General Analysis'!$A66,'Quantl log'!$G:$G,'General Analysis'!$E$288),"-")</f>
        <v>0</v>
      </c>
      <c r="M66" s="81"/>
      <c r="N66" s="27"/>
      <c r="O66" s="80">
        <f>IFERROR(_xlfn.MAXIFS('Quantl log'!$J:$J,'Quantl log'!$X:$X,'General Analysis'!$A66,'Quantl log'!$G:$G,'General Analysis'!$E$288),"-")</f>
        <v>0</v>
      </c>
      <c r="P66" s="81"/>
      <c r="Q66" s="27"/>
      <c r="R66" s="80" t="str">
        <f>IFERROR(SUMIFS('Quantl log'!$J:$J,'Quantl log'!$X:$X,'General Analysis'!$A66,'Quantl log'!$G:$G,'General Analysis'!$E$288)/E66,"-")</f>
        <v>-</v>
      </c>
      <c r="S66" s="81"/>
      <c r="U66" s="81"/>
      <c r="V66" s="81"/>
      <c r="W66" s="81"/>
      <c r="Y66" s="124">
        <f>COUNTIFS('Quantl log'!$G:$G,'General Analysis'!$Y$288,'Quantl log'!$X:$X,'General Analysis'!A66)</f>
        <v>0</v>
      </c>
      <c r="Z66" s="27"/>
      <c r="AA66" s="80" t="str">
        <f>IFERROR(SUMIFS('Quantl log'!$J:$J,'Quantl log'!$X:$X,'General Analysis'!$A66,'Quantl log'!$G:$G,'General Analysis'!$Y$288)/Y66,"-")</f>
        <v>-</v>
      </c>
      <c r="AB66" s="81"/>
      <c r="AD66" s="186"/>
      <c r="AE66" s="186"/>
      <c r="AF66" s="186"/>
      <c r="AH66" s="85"/>
      <c r="AJ66" s="91" t="str">
        <f>IFERROR(E66/(E66+Y66),"-")</f>
        <v>-</v>
      </c>
      <c r="AL66" s="85"/>
      <c r="AM66" s="85"/>
      <c r="AN66" s="85"/>
      <c r="AO66" s="85"/>
    </row>
    <row r="67" spans="1:41" hidden="1" outlineLevel="2" x14ac:dyDescent="0.2">
      <c r="A67" s="70" t="s">
        <v>66</v>
      </c>
      <c r="B67" s="71"/>
      <c r="C67" s="72"/>
      <c r="D67" s="27"/>
      <c r="E67" s="124">
        <f>COUNTIFS('Quantl log'!$G:$G,'General Analysis'!$E$288,'Quantl log'!$X:$X,'General Analysis'!A67)</f>
        <v>1</v>
      </c>
      <c r="F67" s="27"/>
      <c r="G67" s="85"/>
      <c r="H67" s="85"/>
      <c r="I67" s="97"/>
      <c r="J67" s="85"/>
      <c r="K67" s="27"/>
      <c r="L67" s="80">
        <f>IFERROR(_xlfn.MINIFS('Quantl log'!$J:$J,'Quantl log'!$X:$X,'General Analysis'!$A67,'Quantl log'!$G:$G,'General Analysis'!$E$288),"-")</f>
        <v>3.0787037037037037E-3</v>
      </c>
      <c r="M67" s="81"/>
      <c r="N67" s="27"/>
      <c r="O67" s="80">
        <f>IFERROR(_xlfn.MAXIFS('Quantl log'!$J:$J,'Quantl log'!$X:$X,'General Analysis'!$A67,'Quantl log'!$G:$G,'General Analysis'!$E$288),"-")</f>
        <v>3.0787037037037037E-3</v>
      </c>
      <c r="P67" s="81"/>
      <c r="Q67" s="27"/>
      <c r="R67" s="80">
        <f>IFERROR(SUMIFS('Quantl log'!$J:$J,'Quantl log'!$X:$X,'General Analysis'!$A67,'Quantl log'!$G:$G,'General Analysis'!$E$288)/E67,"-")</f>
        <v>3.0787037037037037E-3</v>
      </c>
      <c r="S67" s="81"/>
      <c r="U67" s="81"/>
      <c r="V67" s="81"/>
      <c r="W67" s="81"/>
      <c r="Y67" s="124">
        <f>COUNTIFS('Quantl log'!$G:$G,'General Analysis'!$Y$288,'Quantl log'!$X:$X,'General Analysis'!A67)</f>
        <v>0</v>
      </c>
      <c r="Z67" s="27"/>
      <c r="AA67" s="80" t="str">
        <f>IFERROR(SUMIFS('Quantl log'!$J:$J,'Quantl log'!$X:$X,'General Analysis'!$A67,'Quantl log'!$G:$G,'General Analysis'!$Y$288)/Y67,"-")</f>
        <v>-</v>
      </c>
      <c r="AB67" s="81"/>
      <c r="AD67" s="186"/>
      <c r="AE67" s="186"/>
      <c r="AF67" s="186"/>
      <c r="AH67" s="85"/>
      <c r="AJ67" s="91">
        <f>IFERROR(E67/(E67+Y67),"-")</f>
        <v>1</v>
      </c>
      <c r="AL67" s="85"/>
      <c r="AM67" s="85"/>
      <c r="AN67" s="85"/>
      <c r="AO67" s="85"/>
    </row>
    <row r="68" spans="1:41" ht="13.5" hidden="1" outlineLevel="1" thickBot="1" x14ac:dyDescent="0.25"/>
    <row r="69" spans="1:41" s="88" customFormat="1" ht="13.5" hidden="1" outlineLevel="1" thickBot="1" x14ac:dyDescent="0.25">
      <c r="A69" s="182" t="s">
        <v>67</v>
      </c>
      <c r="B69" s="173"/>
      <c r="C69" s="174"/>
      <c r="D69" s="27"/>
      <c r="E69" s="168">
        <f>COUNTIFS('Quantl log'!$G:$G,'General Analysis'!$E$288,'Quantl log'!$W:$W,'General Analysis'!A69)</f>
        <v>3</v>
      </c>
      <c r="F69" s="27"/>
      <c r="G69" s="94">
        <f>COUNTIFS('Quantl log'!$G:$G,$E$2,'Quantl log'!$W:$W,'General Analysis'!$A69,'Quantl log'!$K:$K,'General Analysis'!G$2)/$E69</f>
        <v>1</v>
      </c>
      <c r="H69" s="94">
        <f>COUNTIFS('Quantl log'!$G:$G,$E$2,'Quantl log'!$W:$W,'General Analysis'!$A69,'Quantl log'!$K:$K,'General Analysis'!H$2)/$E69</f>
        <v>0</v>
      </c>
      <c r="I69" s="169">
        <f>COUNTIFS('Quantl log'!$G:$G,$E$2,'Quantl log'!$W:$W,'General Analysis'!$A69,'Quantl log'!$K:$K,'General Analysis'!I$2)/$E69</f>
        <v>0</v>
      </c>
      <c r="J69" s="170">
        <f>COUNTIFS('Quantl log'!$G:$G,$E$2,'Quantl log'!$W:$W,'General Analysis'!$A69,'Quantl log'!$K:$K,'General Analysis'!J$2)/$E69</f>
        <v>0</v>
      </c>
      <c r="K69" s="27"/>
      <c r="L69" s="171">
        <f>IFERROR(_xlfn.MINIFS('Quantl log'!$J:$J,'Quantl log'!$W:$W,'General Analysis'!$A69,'Quantl log'!$G:$G,'General Analysis'!$E$288),"-")</f>
        <v>1.0995370370370371E-3</v>
      </c>
      <c r="M69" s="172"/>
      <c r="N69" s="27"/>
      <c r="O69" s="171">
        <f>IFERROR(_xlfn.MAXIFS('Quantl log'!$J:$J,'Quantl log'!$W:$W,'General Analysis'!$A69,'Quantl log'!$G:$G,'General Analysis'!$E$288),"-")</f>
        <v>1.7013888888888888E-3</v>
      </c>
      <c r="P69" s="172"/>
      <c r="Q69" s="27"/>
      <c r="R69" s="171">
        <f>IFERROR(SUMIFS('Quantl log'!$J:$J,'Quantl log'!$W:$W,'General Analysis'!$A69,'Quantl log'!$G:$G,'General Analysis'!$E$288)/E69,"-")</f>
        <v>1.4930555555555556E-3</v>
      </c>
      <c r="S69" s="172"/>
      <c r="U69" s="170">
        <f>COUNTIFS(rightwrong,$E$2,first_subarea,$A69,level,U$2)/$E69</f>
        <v>0.33333333333333331</v>
      </c>
      <c r="V69" s="170">
        <f>COUNTIFS(rightwrong,$E$2,first_subarea,$A69,level,V$2)/$E69</f>
        <v>0.33333333333333331</v>
      </c>
      <c r="W69" s="170">
        <f>COUNTIFS(rightwrong,$E$2,first_subarea,$A69,level,W$2)/$E69</f>
        <v>0</v>
      </c>
      <c r="Y69" s="178">
        <f>COUNTIFS('Quantl log'!$G:$G,'General Analysis'!$Y$288,'Quantl log'!$W:$W,'General Analysis'!A69)</f>
        <v>2</v>
      </c>
      <c r="Z69" s="27"/>
      <c r="AA69" s="179">
        <f>IFERROR(SUMIFS('Quantl log'!$J:$J,'Quantl log'!$W:$W,'General Analysis'!$A69,'Quantl log'!$G:$G,'General Analysis'!$Y$288)/Y69,"-")</f>
        <v>2.4710648148148148E-3</v>
      </c>
      <c r="AB69" s="180"/>
      <c r="AD69" s="185">
        <f>COUNTIFS(rightwrong,$Y$2,first_subarea,$A69,level,AD$2)/$Y69</f>
        <v>0</v>
      </c>
      <c r="AE69" s="185">
        <f>COUNTIFS(rightwrong,$Y$2,first_subarea,$A69,level,AE$2)/$Y69</f>
        <v>0.5</v>
      </c>
      <c r="AF69" s="185">
        <f>COUNTIFS(rightwrong,$Y$2,first_subarea,$A69,level,AF$2)/$Y69</f>
        <v>0.5</v>
      </c>
      <c r="AH69" s="181">
        <f>(COUNTIFS('Quantl log'!$G:$G,$Y$2,first_subarea,'General Analysis'!$A69,'Quantl log'!$K:$K,'General Analysis'!AL$2)+COUNTIFS('Quantl log'!$G:$G,$Y$2,first_subarea,'General Analysis'!$A69,'Quantl log'!$K:$K,'General Analysis'!AM$2)+COUNTIFS('Quantl log'!$G:$G,$Y$2,first_subarea,'General Analysis'!$A69,'Quantl log'!$K:$K,'General Analysis'!AO$2))/$Y69</f>
        <v>1</v>
      </c>
      <c r="AJ69" s="191">
        <f t="shared" ref="AJ69:AJ77" si="5">IFERROR(E69/(E69+Y69),"-")</f>
        <v>0.6</v>
      </c>
      <c r="AL69" s="92">
        <f>COUNTIFS('Quantl log'!$G:$G,$Y$2,'Quantl log'!$W:$W,'General Analysis'!$A69,'Quantl log'!$K:$K,'General Analysis'!AL$2)</f>
        <v>1</v>
      </c>
      <c r="AM69" s="92">
        <f>COUNTIFS('Quantl log'!$G:$G,$Y$2,'Quantl log'!$W:$W,'General Analysis'!$A69,'Quantl log'!$K:$K,'General Analysis'!AM$2)</f>
        <v>0</v>
      </c>
      <c r="AN69" s="92">
        <f>COUNTIFS('Quantl log'!$G:$G,$Y$2,'Quantl log'!$W:$W,'General Analysis'!$A69,'Quantl log'!$K:$K,'General Analysis'!AN$2)</f>
        <v>0</v>
      </c>
      <c r="AO69" s="92">
        <f>COUNTIFS('Quantl log'!$G:$G,$Y$2,'Quantl log'!$W:$W,'General Analysis'!$A69,'Quantl log'!$K:$K,'General Analysis'!AO$2)</f>
        <v>1</v>
      </c>
    </row>
    <row r="70" spans="1:41" ht="13.5" hidden="1" outlineLevel="2" thickTop="1" x14ac:dyDescent="0.2">
      <c r="A70" s="70" t="s">
        <v>68</v>
      </c>
      <c r="B70" s="71"/>
      <c r="C70" s="72"/>
      <c r="D70" s="27"/>
      <c r="E70" s="124">
        <f>COUNTIFS('Quantl log'!$G:$G,'General Analysis'!$E$288,'Quantl log'!$X:$X,'General Analysis'!A70)</f>
        <v>0</v>
      </c>
      <c r="F70" s="27"/>
      <c r="G70" s="85"/>
      <c r="H70" s="85"/>
      <c r="I70" s="97"/>
      <c r="J70" s="85"/>
      <c r="K70" s="27"/>
      <c r="L70" s="80">
        <f>IFERROR(_xlfn.MINIFS('Quantl log'!$J:$J,'Quantl log'!$X:$X,'General Analysis'!$A70,'Quantl log'!$G:$G,'General Analysis'!$E$288),"-")</f>
        <v>0</v>
      </c>
      <c r="M70" s="81"/>
      <c r="N70" s="27"/>
      <c r="O70" s="80">
        <f>IFERROR(_xlfn.MAXIFS('Quantl log'!$J:$J,'Quantl log'!$X:$X,'General Analysis'!$A70,'Quantl log'!$G:$G,'General Analysis'!$E$288),"-")</f>
        <v>0</v>
      </c>
      <c r="P70" s="81"/>
      <c r="Q70" s="27"/>
      <c r="R70" s="80" t="str">
        <f>IFERROR(SUMIFS('Quantl log'!$J:$J,'Quantl log'!$X:$X,'General Analysis'!$A70,'Quantl log'!$G:$G,'General Analysis'!$E$288)/E70,"-")</f>
        <v>-</v>
      </c>
      <c r="S70" s="81"/>
      <c r="U70" s="81"/>
      <c r="V70" s="81"/>
      <c r="W70" s="81"/>
      <c r="Y70" s="124">
        <f>COUNTIFS('Quantl log'!$G:$G,'General Analysis'!$Y$288,'Quantl log'!$X:$X,'General Analysis'!A70)</f>
        <v>0</v>
      </c>
      <c r="Z70" s="27"/>
      <c r="AA70" s="80" t="str">
        <f>IFERROR(SUMIFS('Quantl log'!$J:$J,'Quantl log'!$X:$X,'General Analysis'!$A70,'Quantl log'!$G:$G,'General Analysis'!$Y$288)/Y70,"-")</f>
        <v>-</v>
      </c>
      <c r="AB70" s="81"/>
      <c r="AD70" s="186"/>
      <c r="AE70" s="186"/>
      <c r="AF70" s="186"/>
      <c r="AH70" s="85"/>
      <c r="AJ70" s="91" t="str">
        <f t="shared" si="5"/>
        <v>-</v>
      </c>
      <c r="AL70" s="85"/>
      <c r="AM70" s="85"/>
      <c r="AN70" s="85"/>
      <c r="AO70" s="85"/>
    </row>
    <row r="71" spans="1:41" hidden="1" outlineLevel="2" x14ac:dyDescent="0.2">
      <c r="A71" s="70" t="s">
        <v>44</v>
      </c>
      <c r="B71" s="71"/>
      <c r="C71" s="72"/>
      <c r="D71" s="27"/>
      <c r="E71" s="124">
        <f>COUNTIFS('Quantl log'!$G:$G,'General Analysis'!$E$288,'Quantl log'!$X:$X,'General Analysis'!A71)</f>
        <v>0</v>
      </c>
      <c r="F71" s="27"/>
      <c r="G71" s="85"/>
      <c r="H71" s="85"/>
      <c r="I71" s="97"/>
      <c r="J71" s="85"/>
      <c r="K71" s="27"/>
      <c r="L71" s="80">
        <f>IFERROR(_xlfn.MINIFS('Quantl log'!$J:$J,'Quantl log'!$X:$X,'General Analysis'!$A71,'Quantl log'!$G:$G,'General Analysis'!$E$288),"-")</f>
        <v>0</v>
      </c>
      <c r="M71" s="81"/>
      <c r="N71" s="27"/>
      <c r="O71" s="80">
        <f>IFERROR(_xlfn.MAXIFS('Quantl log'!$J:$J,'Quantl log'!$X:$X,'General Analysis'!$A71,'Quantl log'!$G:$G,'General Analysis'!$E$288),"-")</f>
        <v>0</v>
      </c>
      <c r="P71" s="81"/>
      <c r="Q71" s="27"/>
      <c r="R71" s="80" t="str">
        <f>IFERROR(SUMIFS('Quantl log'!$J:$J,'Quantl log'!$X:$X,'General Analysis'!$A71,'Quantl log'!$G:$G,'General Analysis'!$E$288)/E71,"-")</f>
        <v>-</v>
      </c>
      <c r="S71" s="81"/>
      <c r="U71" s="81"/>
      <c r="V71" s="81"/>
      <c r="W71" s="81"/>
      <c r="Y71" s="124">
        <f>COUNTIFS('Quantl log'!$G:$G,'General Analysis'!$Y$288,'Quantl log'!$X:$X,'General Analysis'!A71)</f>
        <v>1</v>
      </c>
      <c r="Z71" s="27"/>
      <c r="AA71" s="80">
        <f>IFERROR(SUMIFS('Quantl log'!$J:$J,'Quantl log'!$X:$X,'General Analysis'!$A71,'Quantl log'!$G:$G,'General Analysis'!$Y$288)/Y71,"-")</f>
        <v>1.2847222222222223E-3</v>
      </c>
      <c r="AB71" s="81"/>
      <c r="AD71" s="186"/>
      <c r="AE71" s="186"/>
      <c r="AF71" s="186"/>
      <c r="AH71" s="85"/>
      <c r="AJ71" s="91">
        <f t="shared" si="5"/>
        <v>0</v>
      </c>
      <c r="AL71" s="85"/>
      <c r="AM71" s="85"/>
      <c r="AN71" s="85"/>
      <c r="AO71" s="85"/>
    </row>
    <row r="72" spans="1:41" hidden="1" outlineLevel="2" x14ac:dyDescent="0.2">
      <c r="A72" s="70" t="s">
        <v>69</v>
      </c>
      <c r="B72" s="71"/>
      <c r="C72" s="72"/>
      <c r="D72" s="27"/>
      <c r="E72" s="124">
        <f>COUNTIFS('Quantl log'!$G:$G,'General Analysis'!$E$288,'Quantl log'!$X:$X,'General Analysis'!A72)</f>
        <v>0</v>
      </c>
      <c r="F72" s="27"/>
      <c r="G72" s="85"/>
      <c r="H72" s="85"/>
      <c r="I72" s="97"/>
      <c r="J72" s="85"/>
      <c r="K72" s="27"/>
      <c r="L72" s="80">
        <f>IFERROR(_xlfn.MINIFS('Quantl log'!$J:$J,'Quantl log'!$X:$X,'General Analysis'!$A72,'Quantl log'!$G:$G,'General Analysis'!$E$288),"-")</f>
        <v>0</v>
      </c>
      <c r="M72" s="81"/>
      <c r="N72" s="27"/>
      <c r="O72" s="80">
        <f>IFERROR(_xlfn.MAXIFS('Quantl log'!$J:$J,'Quantl log'!$X:$X,'General Analysis'!$A72,'Quantl log'!$G:$G,'General Analysis'!$E$288),"-")</f>
        <v>0</v>
      </c>
      <c r="P72" s="81"/>
      <c r="Q72" s="27"/>
      <c r="R72" s="80" t="str">
        <f>IFERROR(SUMIFS('Quantl log'!$J:$J,'Quantl log'!$X:$X,'General Analysis'!$A72,'Quantl log'!$G:$G,'General Analysis'!$E$288)/E72,"-")</f>
        <v>-</v>
      </c>
      <c r="S72" s="81"/>
      <c r="U72" s="81"/>
      <c r="V72" s="81"/>
      <c r="W72" s="81"/>
      <c r="Y72" s="124">
        <f>COUNTIFS('Quantl log'!$G:$G,'General Analysis'!$Y$288,'Quantl log'!$X:$X,'General Analysis'!A72)</f>
        <v>0</v>
      </c>
      <c r="Z72" s="27"/>
      <c r="AA72" s="80" t="str">
        <f>IFERROR(SUMIFS('Quantl log'!$J:$J,'Quantl log'!$X:$X,'General Analysis'!$A72,'Quantl log'!$G:$G,'General Analysis'!$Y$288)/Y72,"-")</f>
        <v>-</v>
      </c>
      <c r="AB72" s="81"/>
      <c r="AD72" s="186"/>
      <c r="AE72" s="186"/>
      <c r="AF72" s="186"/>
      <c r="AH72" s="85"/>
      <c r="AJ72" s="91" t="str">
        <f t="shared" si="5"/>
        <v>-</v>
      </c>
      <c r="AL72" s="85"/>
      <c r="AM72" s="85"/>
      <c r="AN72" s="85"/>
      <c r="AO72" s="85"/>
    </row>
    <row r="73" spans="1:41" hidden="1" outlineLevel="2" x14ac:dyDescent="0.2">
      <c r="A73" s="70" t="s">
        <v>70</v>
      </c>
      <c r="B73" s="71"/>
      <c r="C73" s="72"/>
      <c r="D73" s="27"/>
      <c r="E73" s="124">
        <f>COUNTIFS('Quantl log'!$G:$G,'General Analysis'!$E$288,'Quantl log'!$X:$X,'General Analysis'!A73)</f>
        <v>1</v>
      </c>
      <c r="F73" s="27"/>
      <c r="G73" s="85"/>
      <c r="H73" s="85"/>
      <c r="I73" s="97"/>
      <c r="J73" s="85"/>
      <c r="K73" s="27"/>
      <c r="L73" s="80">
        <f>IFERROR(_xlfn.MINIFS('Quantl log'!$J:$J,'Quantl log'!$X:$X,'General Analysis'!$A73,'Quantl log'!$G:$G,'General Analysis'!$E$288),"-")</f>
        <v>1.7013888888888888E-3</v>
      </c>
      <c r="M73" s="81"/>
      <c r="N73" s="27"/>
      <c r="O73" s="80">
        <f>IFERROR(_xlfn.MAXIFS('Quantl log'!$J:$J,'Quantl log'!$X:$X,'General Analysis'!$A73,'Quantl log'!$G:$G,'General Analysis'!$E$288),"-")</f>
        <v>1.7013888888888888E-3</v>
      </c>
      <c r="P73" s="81"/>
      <c r="Q73" s="27"/>
      <c r="R73" s="80">
        <f>IFERROR(SUMIFS('Quantl log'!$J:$J,'Quantl log'!$X:$X,'General Analysis'!$A73,'Quantl log'!$G:$G,'General Analysis'!$E$288)/E73,"-")</f>
        <v>1.7013888888888888E-3</v>
      </c>
      <c r="S73" s="81"/>
      <c r="U73" s="81"/>
      <c r="V73" s="81"/>
      <c r="W73" s="81"/>
      <c r="Y73" s="124">
        <f>COUNTIFS('Quantl log'!$G:$G,'General Analysis'!$Y$288,'Quantl log'!$X:$X,'General Analysis'!A73)</f>
        <v>0</v>
      </c>
      <c r="Z73" s="27"/>
      <c r="AA73" s="80" t="str">
        <f>IFERROR(SUMIFS('Quantl log'!$J:$J,'Quantl log'!$X:$X,'General Analysis'!$A73,'Quantl log'!$G:$G,'General Analysis'!$Y$288)/Y73,"-")</f>
        <v>-</v>
      </c>
      <c r="AB73" s="81"/>
      <c r="AD73" s="186"/>
      <c r="AE73" s="186"/>
      <c r="AF73" s="186"/>
      <c r="AH73" s="85"/>
      <c r="AJ73" s="91">
        <f t="shared" si="5"/>
        <v>1</v>
      </c>
      <c r="AL73" s="85"/>
      <c r="AM73" s="85"/>
      <c r="AN73" s="85"/>
      <c r="AO73" s="85"/>
    </row>
    <row r="74" spans="1:41" hidden="1" outlineLevel="2" x14ac:dyDescent="0.2">
      <c r="A74" s="70" t="s">
        <v>71</v>
      </c>
      <c r="B74" s="71"/>
      <c r="C74" s="72"/>
      <c r="D74" s="27"/>
      <c r="E74" s="124">
        <f>COUNTIFS('Quantl log'!$G:$G,'General Analysis'!$E$288,'Quantl log'!$X:$X,'General Analysis'!A74)</f>
        <v>0</v>
      </c>
      <c r="F74" s="27"/>
      <c r="G74" s="85"/>
      <c r="H74" s="85"/>
      <c r="I74" s="97"/>
      <c r="J74" s="85"/>
      <c r="K74" s="27"/>
      <c r="L74" s="80">
        <f>IFERROR(_xlfn.MINIFS('Quantl log'!$J:$J,'Quantl log'!$X:$X,'General Analysis'!$A74,'Quantl log'!$G:$G,'General Analysis'!$E$288),"-")</f>
        <v>0</v>
      </c>
      <c r="M74" s="81"/>
      <c r="N74" s="27"/>
      <c r="O74" s="80">
        <f>IFERROR(_xlfn.MAXIFS('Quantl log'!$J:$J,'Quantl log'!$X:$X,'General Analysis'!$A74,'Quantl log'!$G:$G,'General Analysis'!$E$288),"-")</f>
        <v>0</v>
      </c>
      <c r="P74" s="81"/>
      <c r="Q74" s="27"/>
      <c r="R74" s="80" t="str">
        <f>IFERROR(SUMIFS('Quantl log'!$J:$J,'Quantl log'!$X:$X,'General Analysis'!$A74,'Quantl log'!$G:$G,'General Analysis'!$E$288)/E74,"-")</f>
        <v>-</v>
      </c>
      <c r="S74" s="81"/>
      <c r="U74" s="81"/>
      <c r="V74" s="81"/>
      <c r="W74" s="81"/>
      <c r="Y74" s="124">
        <f>COUNTIFS('Quantl log'!$G:$G,'General Analysis'!$Y$288,'Quantl log'!$X:$X,'General Analysis'!A74)</f>
        <v>1</v>
      </c>
      <c r="Z74" s="27"/>
      <c r="AA74" s="80">
        <f>IFERROR(SUMIFS('Quantl log'!$J:$J,'Quantl log'!$X:$X,'General Analysis'!$A74,'Quantl log'!$G:$G,'General Analysis'!$Y$288)/Y74,"-")</f>
        <v>3.6574074074074074E-3</v>
      </c>
      <c r="AB74" s="81"/>
      <c r="AD74" s="186"/>
      <c r="AE74" s="186"/>
      <c r="AF74" s="186"/>
      <c r="AH74" s="85"/>
      <c r="AJ74" s="91">
        <f t="shared" si="5"/>
        <v>0</v>
      </c>
      <c r="AL74" s="85"/>
      <c r="AM74" s="85"/>
      <c r="AN74" s="85"/>
      <c r="AO74" s="85"/>
    </row>
    <row r="75" spans="1:41" hidden="1" outlineLevel="2" x14ac:dyDescent="0.2">
      <c r="A75" s="70" t="s">
        <v>72</v>
      </c>
      <c r="B75" s="71"/>
      <c r="C75" s="72"/>
      <c r="D75" s="27"/>
      <c r="E75" s="124">
        <f>COUNTIFS('Quantl log'!$G:$G,'General Analysis'!$E$288,'Quantl log'!$X:$X,'General Analysis'!A75)</f>
        <v>1</v>
      </c>
      <c r="F75" s="27"/>
      <c r="G75" s="85"/>
      <c r="H75" s="85"/>
      <c r="I75" s="97"/>
      <c r="J75" s="85"/>
      <c r="K75" s="27"/>
      <c r="L75" s="80">
        <f>IFERROR(_xlfn.MINIFS('Quantl log'!$J:$J,'Quantl log'!$X:$X,'General Analysis'!$A75,'Quantl log'!$G:$G,'General Analysis'!$E$288),"-")</f>
        <v>1.6782407407407408E-3</v>
      </c>
      <c r="M75" s="81"/>
      <c r="N75" s="27"/>
      <c r="O75" s="80">
        <f>IFERROR(_xlfn.MAXIFS('Quantl log'!$J:$J,'Quantl log'!$X:$X,'General Analysis'!$A75,'Quantl log'!$G:$G,'General Analysis'!$E$288),"-")</f>
        <v>1.6782407407407408E-3</v>
      </c>
      <c r="P75" s="81"/>
      <c r="Q75" s="27"/>
      <c r="R75" s="80">
        <f>IFERROR(SUMIFS('Quantl log'!$J:$J,'Quantl log'!$X:$X,'General Analysis'!$A75,'Quantl log'!$G:$G,'General Analysis'!$E$288)/E75,"-")</f>
        <v>1.6782407407407408E-3</v>
      </c>
      <c r="S75" s="81"/>
      <c r="U75" s="81"/>
      <c r="V75" s="81"/>
      <c r="W75" s="81"/>
      <c r="Y75" s="124">
        <f>COUNTIFS('Quantl log'!$G:$G,'General Analysis'!$Y$288,'Quantl log'!$X:$X,'General Analysis'!A75)</f>
        <v>0</v>
      </c>
      <c r="Z75" s="27"/>
      <c r="AA75" s="80" t="str">
        <f>IFERROR(SUMIFS('Quantl log'!$J:$J,'Quantl log'!$X:$X,'General Analysis'!$A75,'Quantl log'!$G:$G,'General Analysis'!$Y$288)/Y75,"-")</f>
        <v>-</v>
      </c>
      <c r="AB75" s="81"/>
      <c r="AD75" s="186"/>
      <c r="AE75" s="186"/>
      <c r="AF75" s="186"/>
      <c r="AH75" s="85"/>
      <c r="AJ75" s="91">
        <f t="shared" si="5"/>
        <v>1</v>
      </c>
      <c r="AL75" s="85"/>
      <c r="AM75" s="85"/>
      <c r="AN75" s="85"/>
      <c r="AO75" s="85"/>
    </row>
    <row r="76" spans="1:41" hidden="1" outlineLevel="2" x14ac:dyDescent="0.2">
      <c r="A76" s="70" t="s">
        <v>73</v>
      </c>
      <c r="B76" s="71"/>
      <c r="C76" s="72"/>
      <c r="D76" s="27"/>
      <c r="E76" s="124">
        <f>COUNTIFS('Quantl log'!$G:$G,'General Analysis'!$E$288,'Quantl log'!$X:$X,'General Analysis'!A76)</f>
        <v>0</v>
      </c>
      <c r="F76" s="27"/>
      <c r="G76" s="85"/>
      <c r="H76" s="85"/>
      <c r="I76" s="97"/>
      <c r="J76" s="85"/>
      <c r="K76" s="27"/>
      <c r="L76" s="80">
        <f>IFERROR(_xlfn.MINIFS('Quantl log'!$J:$J,'Quantl log'!$X:$X,'General Analysis'!$A76,'Quantl log'!$G:$G,'General Analysis'!$E$288),"-")</f>
        <v>0</v>
      </c>
      <c r="M76" s="81"/>
      <c r="N76" s="27"/>
      <c r="O76" s="80">
        <f>IFERROR(_xlfn.MAXIFS('Quantl log'!$J:$J,'Quantl log'!$X:$X,'General Analysis'!$A76,'Quantl log'!$G:$G,'General Analysis'!$E$288),"-")</f>
        <v>0</v>
      </c>
      <c r="P76" s="81"/>
      <c r="Q76" s="27"/>
      <c r="R76" s="80" t="str">
        <f>IFERROR(SUMIFS('Quantl log'!$J:$J,'Quantl log'!$X:$X,'General Analysis'!$A76,'Quantl log'!$G:$G,'General Analysis'!$E$288)/E76,"-")</f>
        <v>-</v>
      </c>
      <c r="S76" s="81"/>
      <c r="U76" s="81"/>
      <c r="V76" s="81"/>
      <c r="W76" s="81"/>
      <c r="Y76" s="124">
        <f>COUNTIFS('Quantl log'!$G:$G,'General Analysis'!$Y$288,'Quantl log'!$X:$X,'General Analysis'!A76)</f>
        <v>0</v>
      </c>
      <c r="Z76" s="27"/>
      <c r="AA76" s="80" t="str">
        <f>IFERROR(SUMIFS('Quantl log'!$J:$J,'Quantl log'!$X:$X,'General Analysis'!$A76,'Quantl log'!$G:$G,'General Analysis'!$Y$288)/Y76,"-")</f>
        <v>-</v>
      </c>
      <c r="AB76" s="81"/>
      <c r="AD76" s="186"/>
      <c r="AE76" s="186"/>
      <c r="AF76" s="186"/>
      <c r="AH76" s="85"/>
      <c r="AJ76" s="91" t="str">
        <f t="shared" si="5"/>
        <v>-</v>
      </c>
      <c r="AL76" s="85"/>
      <c r="AM76" s="85"/>
      <c r="AN76" s="85"/>
      <c r="AO76" s="85"/>
    </row>
    <row r="77" spans="1:41" hidden="1" outlineLevel="2" x14ac:dyDescent="0.2">
      <c r="A77" s="70" t="s">
        <v>74</v>
      </c>
      <c r="B77" s="71"/>
      <c r="C77" s="72"/>
      <c r="D77" s="27"/>
      <c r="E77" s="124">
        <f>COUNTIFS('Quantl log'!$G:$G,'General Analysis'!$E$288,'Quantl log'!$X:$X,'General Analysis'!A77)</f>
        <v>0</v>
      </c>
      <c r="F77" s="27"/>
      <c r="G77" s="85"/>
      <c r="H77" s="85"/>
      <c r="I77" s="97"/>
      <c r="J77" s="85"/>
      <c r="K77" s="27"/>
      <c r="L77" s="80">
        <f>IFERROR(_xlfn.MINIFS('Quantl log'!$J:$J,'Quantl log'!$X:$X,'General Analysis'!$A77,'Quantl log'!$G:$G,'General Analysis'!$E$288),"-")</f>
        <v>0</v>
      </c>
      <c r="M77" s="81"/>
      <c r="N77" s="27"/>
      <c r="O77" s="80">
        <f>IFERROR(_xlfn.MAXIFS('Quantl log'!$J:$J,'Quantl log'!$X:$X,'General Analysis'!$A77,'Quantl log'!$G:$G,'General Analysis'!$E$288),"-")</f>
        <v>0</v>
      </c>
      <c r="P77" s="81"/>
      <c r="Q77" s="27"/>
      <c r="R77" s="80" t="str">
        <f>IFERROR(SUMIFS('Quantl log'!$J:$J,'Quantl log'!$X:$X,'General Analysis'!$A77,'Quantl log'!$G:$G,'General Analysis'!$E$288)/E77,"-")</f>
        <v>-</v>
      </c>
      <c r="S77" s="81"/>
      <c r="U77" s="81"/>
      <c r="V77" s="81"/>
      <c r="W77" s="81"/>
      <c r="Y77" s="124">
        <f>COUNTIFS('Quantl log'!$G:$G,'General Analysis'!$Y$288,'Quantl log'!$X:$X,'General Analysis'!A77)</f>
        <v>0</v>
      </c>
      <c r="Z77" s="27"/>
      <c r="AA77" s="80" t="str">
        <f>IFERROR(SUMIFS('Quantl log'!$J:$J,'Quantl log'!$X:$X,'General Analysis'!$A77,'Quantl log'!$G:$G,'General Analysis'!$Y$288)/Y77,"-")</f>
        <v>-</v>
      </c>
      <c r="AB77" s="81"/>
      <c r="AD77" s="186"/>
      <c r="AE77" s="186"/>
      <c r="AF77" s="186"/>
      <c r="AH77" s="85"/>
      <c r="AJ77" s="91" t="str">
        <f t="shared" si="5"/>
        <v>-</v>
      </c>
      <c r="AL77" s="85"/>
      <c r="AM77" s="85"/>
      <c r="AN77" s="85"/>
      <c r="AO77" s="85"/>
    </row>
    <row r="78" spans="1:41" hidden="1" outlineLevel="1" x14ac:dyDescent="0.2"/>
    <row r="79" spans="1:41" ht="13.5" hidden="1" outlineLevel="1" collapsed="1" thickBot="1" x14ac:dyDescent="0.25"/>
    <row r="80" spans="1:41" ht="13.5" collapsed="1" thickBot="1" x14ac:dyDescent="0.25">
      <c r="A80" s="175" t="s">
        <v>75</v>
      </c>
      <c r="B80" s="176"/>
      <c r="C80" s="177"/>
      <c r="D80" s="27"/>
      <c r="E80" s="156">
        <f>COUNTIFS('Quantl log'!$G:$G,'General Analysis'!$E$288,'Quantl log'!$V:$V,'General Analysis'!A80)</f>
        <v>60</v>
      </c>
      <c r="F80" s="27"/>
      <c r="G80" s="93">
        <f>COUNTIFS('Quantl log'!$G:$G,$E$2,'Quantl log'!$V:$V,'General Analysis'!$A80,'Quantl log'!$K:$K,'General Analysis'!G$2)/$E80</f>
        <v>0.33333333333333331</v>
      </c>
      <c r="H80" s="101">
        <f>COUNTIFS('Quantl log'!$G:$G,$E$2,'Quantl log'!$V:$V,'General Analysis'!$A80,'Quantl log'!$K:$K,'General Analysis'!H$2)/$E80</f>
        <v>8.3333333333333329E-2</v>
      </c>
      <c r="I80" s="157">
        <f>COUNTIFS('Quantl log'!$G:$G,$E$2,'Quantl log'!$V:$V,'General Analysis'!$A80,'Quantl log'!$K:$K,'General Analysis'!I$2)/$E80</f>
        <v>0.3</v>
      </c>
      <c r="J80" s="158">
        <f>COUNTIFS('Quantl log'!$G:$G,$E$2,'Quantl log'!$V:$V,'General Analysis'!$A80,'Quantl log'!$K:$K,'General Analysis'!J$2)/$E80</f>
        <v>0.28333333333333333</v>
      </c>
      <c r="K80" s="27"/>
      <c r="L80" s="159">
        <f>IFERROR(_xlfn.MINIFS('Quantl log'!$J:$J,'Quantl log'!$V:$V,'General Analysis'!$A80,'Quantl log'!$G:$G,'General Analysis'!$E$288),"-")</f>
        <v>5.7870370370370373E-5</v>
      </c>
      <c r="M80" s="160"/>
      <c r="N80" s="27"/>
      <c r="O80" s="159">
        <f>IFERROR(_xlfn.MAXIFS('Quantl log'!$J:$J,'Quantl log'!$V:$V,'General Analysis'!$A80,'Quantl log'!$G:$G,'General Analysis'!$E$288),"-")</f>
        <v>3.8657407407407408E-3</v>
      </c>
      <c r="P80" s="160"/>
      <c r="Q80" s="27"/>
      <c r="R80" s="159">
        <f>IFERROR(SUMIFS('Quantl log'!$J:$J,'Quantl log'!$V:$V,'General Analysis'!$A80,'Quantl log'!$G:$G,'General Analysis'!$E$288)/E80,"-")</f>
        <v>1.4940200617283954E-3</v>
      </c>
      <c r="S80" s="160"/>
      <c r="U80" s="158">
        <f>COUNTIFS(rightwrong,$E$2,first_Area,'General Analysis'!$A80,level,U$2)/$E80</f>
        <v>0.31666666666666665</v>
      </c>
      <c r="V80" s="158">
        <f>COUNTIFS(rightwrong,$E$2,first_Area,'General Analysis'!$A80,level,V$2)/$E80</f>
        <v>0.43333333333333335</v>
      </c>
      <c r="W80" s="158">
        <f>COUNTIFS(rightwrong,$E$2,first_Area,'General Analysis'!$A80,level,W$2)/$E80</f>
        <v>8.3333333333333329E-2</v>
      </c>
      <c r="Y80" s="162">
        <f>COUNTIFS('Quantl log'!$G:$G,'General Analysis'!$Y$288,'Quantl log'!$V:$V,'General Analysis'!A80)</f>
        <v>33</v>
      </c>
      <c r="Z80" s="27"/>
      <c r="AA80" s="163">
        <f>IFERROR(SUMIFS('Quantl log'!$J:$J,'Quantl log'!$V:$V,'General Analysis'!$A80,'Quantl log'!$G:$G,'General Analysis'!$Y$288)/Y80,"-")</f>
        <v>1.8704405162738495E-3</v>
      </c>
      <c r="AB80" s="164"/>
      <c r="AD80" s="165">
        <f>COUNTIFS(rightwrong,$Y$2,first_Area,'General Analysis'!$A80,level,AD$2)/$Y80</f>
        <v>0.15151515151515152</v>
      </c>
      <c r="AE80" s="165">
        <f>COUNTIFS(rightwrong,$Y$2,first_Area,'General Analysis'!$A80,level,AE$2)/$Y80</f>
        <v>0.33333333333333331</v>
      </c>
      <c r="AF80" s="165">
        <f>COUNTIFS(rightwrong,$Y$2,first_Area,'General Analysis'!$A80,level,AF$2)/$Y80</f>
        <v>0.36363636363636365</v>
      </c>
      <c r="AH80" s="165">
        <f>(COUNTIFS('Quantl log'!$G:$G,$Y$2,'Quantl log'!$V:$V,'General Analysis'!$A80,'Quantl log'!$K:$K,'General Analysis'!AL$2)+COUNTIFS('Quantl log'!$G:$G,$Y$2,'Quantl log'!$V:$V,'General Analysis'!$A80,'Quantl log'!$K:$K,'General Analysis'!AM$2)+COUNTIFS('Quantl log'!$G:$G,$Y$2,'Quantl log'!$V:$V,'General Analysis'!$A80,'Quantl log'!$K:$K,'General Analysis'!AO$2))/$Y80</f>
        <v>0.81818181818181823</v>
      </c>
      <c r="AJ80" s="190">
        <f t="shared" ref="AJ80:AJ87" si="6">IFERROR(E80/(E80+Y80),"-")</f>
        <v>0.64516129032258063</v>
      </c>
      <c r="AL80" s="101">
        <f>COUNTIFS('Quantl log'!$G:$G,$Y$2,'Quantl log'!$V:$V,'General Analysis'!$A80,'Quantl log'!$K:$K,'General Analysis'!AL$2)/$Y80</f>
        <v>0.27272727272727271</v>
      </c>
      <c r="AM80" s="101">
        <f>COUNTIFS('Quantl log'!$G:$G,$Y$2,'Quantl log'!$V:$V,'General Analysis'!$A80,'Quantl log'!$K:$K,'General Analysis'!AM$2)/$Y80</f>
        <v>9.0909090909090912E-2</v>
      </c>
      <c r="AN80" s="101">
        <f>COUNTIFS('Quantl log'!$G:$G,$Y$2,'Quantl log'!$V:$V,'General Analysis'!$A80,'Quantl log'!$K:$K,'General Analysis'!AN$2)/$Y80</f>
        <v>0.18181818181818182</v>
      </c>
      <c r="AO80" s="101">
        <f>COUNTIFS('Quantl log'!$G:$G,$Y$2,'Quantl log'!$V:$V,'General Analysis'!$A80,'Quantl log'!$K:$K,'General Analysis'!AO$2)/$Y80</f>
        <v>0.45454545454545453</v>
      </c>
    </row>
    <row r="81" spans="1:41" s="88" customFormat="1" ht="13.5" hidden="1" outlineLevel="1" thickBot="1" x14ac:dyDescent="0.25">
      <c r="A81" s="182" t="s">
        <v>76</v>
      </c>
      <c r="B81" s="173"/>
      <c r="C81" s="174"/>
      <c r="D81" s="27"/>
      <c r="E81" s="168">
        <f>COUNTIFS('Quantl log'!$G:$G,'General Analysis'!$E$288,'Quantl log'!$W:$W,'General Analysis'!A81)</f>
        <v>15</v>
      </c>
      <c r="F81" s="27"/>
      <c r="G81" s="94">
        <f>COUNTIFS('Quantl log'!$G:$G,$E$2,'Quantl log'!$W:$W,'General Analysis'!$A81,'Quantl log'!$K:$K,'General Analysis'!G$2)/$E81</f>
        <v>0.33333333333333331</v>
      </c>
      <c r="H81" s="94">
        <f>COUNTIFS('Quantl log'!$G:$G,$E$2,'Quantl log'!$W:$W,'General Analysis'!$A81,'Quantl log'!$K:$K,'General Analysis'!H$2)/$E81</f>
        <v>0.13333333333333333</v>
      </c>
      <c r="I81" s="169">
        <f>COUNTIFS('Quantl log'!$G:$G,$E$2,'Quantl log'!$W:$W,'General Analysis'!$A81,'Quantl log'!$K:$K,'General Analysis'!I$2)/$E81</f>
        <v>0.33333333333333331</v>
      </c>
      <c r="J81" s="170">
        <f>COUNTIFS('Quantl log'!$G:$G,$E$2,'Quantl log'!$W:$W,'General Analysis'!$A81,'Quantl log'!$K:$K,'General Analysis'!J$2)/$E81</f>
        <v>0.2</v>
      </c>
      <c r="K81" s="27"/>
      <c r="L81" s="171">
        <f>IFERROR(_xlfn.MINIFS('Quantl log'!$J:$J,'Quantl log'!$W:$W,'General Analysis'!$A81,'Quantl log'!$G:$G,'General Analysis'!$E$288),"-")</f>
        <v>1.0416666666666665E-4</v>
      </c>
      <c r="M81" s="172"/>
      <c r="N81" s="27"/>
      <c r="O81" s="171">
        <f>IFERROR(_xlfn.MAXIFS('Quantl log'!$J:$J,'Quantl log'!$W:$W,'General Analysis'!$A81,'Quantl log'!$G:$G,'General Analysis'!$E$288),"-")</f>
        <v>2.3958333333333331E-3</v>
      </c>
      <c r="P81" s="172"/>
      <c r="Q81" s="27"/>
      <c r="R81" s="171">
        <f>IFERROR(SUMIFS('Quantl log'!$J:$J,'Quantl log'!$W:$W,'General Analysis'!$A81,'Quantl log'!$G:$G,'General Analysis'!$E$288)/E81,"-")</f>
        <v>1.3217592592592593E-3</v>
      </c>
      <c r="S81" s="172"/>
      <c r="U81" s="170">
        <f>COUNTIFS(rightwrong,$E$2,first_subarea,$A81,level,U$2)/$E81</f>
        <v>0.26666666666666666</v>
      </c>
      <c r="V81" s="170">
        <f>COUNTIFS(rightwrong,$E$2,first_subarea,$A81,level,V$2)/$E81</f>
        <v>0.46666666666666667</v>
      </c>
      <c r="W81" s="170">
        <f>COUNTIFS(rightwrong,$E$2,first_subarea,$A81,level,W$2)/$E81</f>
        <v>0.13333333333333333</v>
      </c>
      <c r="Y81" s="178">
        <f>COUNTIFS('Quantl log'!$G:$G,'General Analysis'!$Y$288,'Quantl log'!$W:$W,'General Analysis'!A81)</f>
        <v>9</v>
      </c>
      <c r="Z81" s="27"/>
      <c r="AA81" s="179">
        <f>IFERROR(SUMIFS('Quantl log'!$J:$J,'Quantl log'!$W:$W,'General Analysis'!$A81,'Quantl log'!$G:$G,'General Analysis'!$Y$288)/Y81,"-")</f>
        <v>1.8016975308641978E-3</v>
      </c>
      <c r="AB81" s="180"/>
      <c r="AD81" s="185">
        <f>COUNTIFS(rightwrong,$Y$2,first_subarea,$A81,level,AD$2)/$Y81</f>
        <v>0.1111111111111111</v>
      </c>
      <c r="AE81" s="185">
        <f>COUNTIFS(rightwrong,$Y$2,first_subarea,$A81,level,AE$2)/$Y81</f>
        <v>0.33333333333333331</v>
      </c>
      <c r="AF81" s="185">
        <f>COUNTIFS(rightwrong,$Y$2,first_subarea,$A81,level,AF$2)/$Y81</f>
        <v>0.44444444444444442</v>
      </c>
      <c r="AH81" s="181">
        <f>(COUNTIFS('Quantl log'!$G:$G,$Y$2,first_subarea,'General Analysis'!$A81,'Quantl log'!$K:$K,'General Analysis'!AL$2)+COUNTIFS('Quantl log'!$G:$G,$Y$2,first_subarea,'General Analysis'!$A81,'Quantl log'!$K:$K,'General Analysis'!AM$2)+COUNTIFS('Quantl log'!$G:$G,$Y$2,first_subarea,'General Analysis'!$A81,'Quantl log'!$K:$K,'General Analysis'!AO$2))/$Y81</f>
        <v>0.66666666666666663</v>
      </c>
      <c r="AJ81" s="191">
        <f t="shared" si="6"/>
        <v>0.625</v>
      </c>
      <c r="AL81" s="92">
        <f>COUNTIFS('Quantl log'!$G:$G,$Y$2,'Quantl log'!$W:$W,'General Analysis'!$A81,'Quantl log'!$K:$K,'General Analysis'!AL$2)</f>
        <v>2</v>
      </c>
      <c r="AM81" s="92">
        <f>COUNTIFS('Quantl log'!$G:$G,$Y$2,'Quantl log'!$W:$W,'General Analysis'!$A81,'Quantl log'!$K:$K,'General Analysis'!AM$2)</f>
        <v>0</v>
      </c>
      <c r="AN81" s="92">
        <f>COUNTIFS('Quantl log'!$G:$G,$Y$2,'Quantl log'!$W:$W,'General Analysis'!$A81,'Quantl log'!$K:$K,'General Analysis'!AN$2)</f>
        <v>3</v>
      </c>
      <c r="AO81" s="92">
        <f>COUNTIFS('Quantl log'!$G:$G,$Y$2,'Quantl log'!$W:$W,'General Analysis'!$A81,'Quantl log'!$K:$K,'General Analysis'!AO$2)</f>
        <v>4</v>
      </c>
    </row>
    <row r="82" spans="1:41" ht="13.5" hidden="1" outlineLevel="2" thickTop="1" x14ac:dyDescent="0.2">
      <c r="A82" s="70" t="s">
        <v>77</v>
      </c>
      <c r="B82" s="71"/>
      <c r="C82" s="72"/>
      <c r="D82" s="27"/>
      <c r="E82" s="124">
        <f>COUNTIFS('Quantl log'!$G:$G,'General Analysis'!$E$288,'Quantl log'!$X:$X,'General Analysis'!A82)</f>
        <v>0</v>
      </c>
      <c r="F82" s="27"/>
      <c r="G82" s="85"/>
      <c r="H82" s="85"/>
      <c r="I82" s="97"/>
      <c r="J82" s="85"/>
      <c r="K82" s="27"/>
      <c r="L82" s="80">
        <f>IFERROR(_xlfn.MINIFS('Quantl log'!$J:$J,'Quantl log'!$X:$X,'General Analysis'!$A82,'Quantl log'!$G:$G,'General Analysis'!$E$288),"-")</f>
        <v>0</v>
      </c>
      <c r="M82" s="81"/>
      <c r="N82" s="27"/>
      <c r="O82" s="80">
        <f>IFERROR(_xlfn.MAXIFS('Quantl log'!$J:$J,'Quantl log'!$X:$X,'General Analysis'!$A82,'Quantl log'!$G:$G,'General Analysis'!$E$288),"-")</f>
        <v>0</v>
      </c>
      <c r="P82" s="81"/>
      <c r="Q82" s="27"/>
      <c r="R82" s="80" t="str">
        <f>IFERROR(SUMIFS('Quantl log'!$J:$J,'Quantl log'!$X:$X,'General Analysis'!$A82,'Quantl log'!$G:$G,'General Analysis'!$E$288)/E82,"-")</f>
        <v>-</v>
      </c>
      <c r="S82" s="81"/>
      <c r="U82" s="81"/>
      <c r="V82" s="81"/>
      <c r="W82" s="81"/>
      <c r="Y82" s="124">
        <f>COUNTIFS('Quantl log'!$G:$G,'General Analysis'!$Y$288,'Quantl log'!$X:$X,'General Analysis'!A82)</f>
        <v>1</v>
      </c>
      <c r="Z82" s="27"/>
      <c r="AA82" s="80">
        <f>IFERROR(SUMIFS('Quantl log'!$J:$J,'Quantl log'!$X:$X,'General Analysis'!$A82,'Quantl log'!$G:$G,'General Analysis'!$Y$288)/Y82,"-")</f>
        <v>3.3796296296296296E-3</v>
      </c>
      <c r="AB82" s="81"/>
      <c r="AD82" s="186"/>
      <c r="AE82" s="186"/>
      <c r="AF82" s="186"/>
      <c r="AH82" s="85"/>
      <c r="AJ82" s="91">
        <f t="shared" si="6"/>
        <v>0</v>
      </c>
      <c r="AL82" s="85"/>
      <c r="AM82" s="85"/>
      <c r="AN82" s="85"/>
      <c r="AO82" s="85"/>
    </row>
    <row r="83" spans="1:41" hidden="1" outlineLevel="2" x14ac:dyDescent="0.2">
      <c r="A83" s="70" t="s">
        <v>78</v>
      </c>
      <c r="B83" s="71"/>
      <c r="C83" s="72"/>
      <c r="D83" s="27"/>
      <c r="E83" s="124">
        <f>COUNTIFS('Quantl log'!$G:$G,'General Analysis'!$E$288,'Quantl log'!$X:$X,'General Analysis'!A83)</f>
        <v>5</v>
      </c>
      <c r="F83" s="27"/>
      <c r="G83" s="85"/>
      <c r="H83" s="85"/>
      <c r="I83" s="97"/>
      <c r="J83" s="85"/>
      <c r="K83" s="27"/>
      <c r="L83" s="80">
        <f>IFERROR(_xlfn.MINIFS('Quantl log'!$J:$J,'Quantl log'!$X:$X,'General Analysis'!$A83,'Quantl log'!$G:$G,'General Analysis'!$E$288),"-")</f>
        <v>6.2500000000000001E-4</v>
      </c>
      <c r="M83" s="81"/>
      <c r="N83" s="27"/>
      <c r="O83" s="80">
        <f>IFERROR(_xlfn.MAXIFS('Quantl log'!$J:$J,'Quantl log'!$X:$X,'General Analysis'!$A83,'Quantl log'!$G:$G,'General Analysis'!$E$288),"-")</f>
        <v>1.8981481481481482E-3</v>
      </c>
      <c r="P83" s="81"/>
      <c r="Q83" s="27"/>
      <c r="R83" s="80">
        <f>IFERROR(SUMIFS('Quantl log'!$J:$J,'Quantl log'!$X:$X,'General Analysis'!$A83,'Quantl log'!$G:$G,'General Analysis'!$E$288)/E83,"-")</f>
        <v>1.1041666666666667E-3</v>
      </c>
      <c r="S83" s="81"/>
      <c r="U83" s="81"/>
      <c r="V83" s="81"/>
      <c r="W83" s="81"/>
      <c r="Y83" s="124">
        <f>COUNTIFS('Quantl log'!$G:$G,'General Analysis'!$Y$288,'Quantl log'!$X:$X,'General Analysis'!A83)</f>
        <v>3</v>
      </c>
      <c r="Z83" s="27"/>
      <c r="AA83" s="80">
        <f>IFERROR(SUMIFS('Quantl log'!$J:$J,'Quantl log'!$X:$X,'General Analysis'!$A83,'Quantl log'!$G:$G,'General Analysis'!$Y$288)/Y83,"-")</f>
        <v>1.9984567901234567E-3</v>
      </c>
      <c r="AB83" s="81"/>
      <c r="AD83" s="186"/>
      <c r="AE83" s="186"/>
      <c r="AF83" s="186"/>
      <c r="AH83" s="85"/>
      <c r="AJ83" s="91">
        <f t="shared" si="6"/>
        <v>0.625</v>
      </c>
      <c r="AL83" s="85"/>
      <c r="AM83" s="85"/>
      <c r="AN83" s="85"/>
      <c r="AO83" s="85"/>
    </row>
    <row r="84" spans="1:41" hidden="1" outlineLevel="2" x14ac:dyDescent="0.2">
      <c r="A84" s="70" t="s">
        <v>79</v>
      </c>
      <c r="B84" s="71"/>
      <c r="C84" s="72"/>
      <c r="D84" s="27"/>
      <c r="E84" s="124">
        <f>COUNTIFS('Quantl log'!$G:$G,'General Analysis'!$E$288,'Quantl log'!$X:$X,'General Analysis'!A84)</f>
        <v>3</v>
      </c>
      <c r="F84" s="27"/>
      <c r="G84" s="85"/>
      <c r="H84" s="85"/>
      <c r="I84" s="97"/>
      <c r="J84" s="85"/>
      <c r="K84" s="27"/>
      <c r="L84" s="80">
        <f>IFERROR(_xlfn.MINIFS('Quantl log'!$J:$J,'Quantl log'!$X:$X,'General Analysis'!$A84,'Quantl log'!$G:$G,'General Analysis'!$E$288),"-")</f>
        <v>3.2407407407407406E-4</v>
      </c>
      <c r="M84" s="81"/>
      <c r="N84" s="27"/>
      <c r="O84" s="80">
        <f>IFERROR(_xlfn.MAXIFS('Quantl log'!$J:$J,'Quantl log'!$X:$X,'General Analysis'!$A84,'Quantl log'!$G:$G,'General Analysis'!$E$288),"-")</f>
        <v>2.3958333333333331E-3</v>
      </c>
      <c r="P84" s="81"/>
      <c r="Q84" s="27"/>
      <c r="R84" s="80">
        <f>IFERROR(SUMIFS('Quantl log'!$J:$J,'Quantl log'!$X:$X,'General Analysis'!$A84,'Quantl log'!$G:$G,'General Analysis'!$E$288)/E84,"-")</f>
        <v>1.2577160493827159E-3</v>
      </c>
      <c r="S84" s="81"/>
      <c r="U84" s="81"/>
      <c r="V84" s="81"/>
      <c r="W84" s="81"/>
      <c r="Y84" s="124">
        <f>COUNTIFS('Quantl log'!$G:$G,'General Analysis'!$Y$288,'Quantl log'!$X:$X,'General Analysis'!A84)</f>
        <v>0</v>
      </c>
      <c r="Z84" s="27"/>
      <c r="AA84" s="80" t="str">
        <f>IFERROR(SUMIFS('Quantl log'!$J:$J,'Quantl log'!$X:$X,'General Analysis'!$A84,'Quantl log'!$G:$G,'General Analysis'!$Y$288)/Y84,"-")</f>
        <v>-</v>
      </c>
      <c r="AB84" s="81"/>
      <c r="AD84" s="186"/>
      <c r="AE84" s="186"/>
      <c r="AF84" s="186"/>
      <c r="AH84" s="85"/>
      <c r="AJ84" s="91">
        <f t="shared" si="6"/>
        <v>1</v>
      </c>
      <c r="AL84" s="85"/>
      <c r="AM84" s="85"/>
      <c r="AN84" s="85"/>
      <c r="AO84" s="85"/>
    </row>
    <row r="85" spans="1:41" hidden="1" outlineLevel="2" x14ac:dyDescent="0.2">
      <c r="A85" s="70" t="s">
        <v>80</v>
      </c>
      <c r="B85" s="71"/>
      <c r="C85" s="72"/>
      <c r="D85" s="27"/>
      <c r="E85" s="124">
        <f>COUNTIFS('Quantl log'!$G:$G,'General Analysis'!$E$288,'Quantl log'!$X:$X,'General Analysis'!A85)</f>
        <v>1</v>
      </c>
      <c r="F85" s="27"/>
      <c r="G85" s="85"/>
      <c r="H85" s="85"/>
      <c r="I85" s="97"/>
      <c r="J85" s="85"/>
      <c r="K85" s="27"/>
      <c r="L85" s="80">
        <f>IFERROR(_xlfn.MINIFS('Quantl log'!$J:$J,'Quantl log'!$X:$X,'General Analysis'!$A85,'Quantl log'!$G:$G,'General Analysis'!$E$288),"-")</f>
        <v>1.3194444444444445E-3</v>
      </c>
      <c r="M85" s="81"/>
      <c r="N85" s="27"/>
      <c r="O85" s="80">
        <f>IFERROR(_xlfn.MAXIFS('Quantl log'!$J:$J,'Quantl log'!$X:$X,'General Analysis'!$A85,'Quantl log'!$G:$G,'General Analysis'!$E$288),"-")</f>
        <v>1.3194444444444445E-3</v>
      </c>
      <c r="P85" s="81"/>
      <c r="Q85" s="27"/>
      <c r="R85" s="80">
        <f>IFERROR(SUMIFS('Quantl log'!$J:$J,'Quantl log'!$X:$X,'General Analysis'!$A85,'Quantl log'!$G:$G,'General Analysis'!$E$288)/E85,"-")</f>
        <v>1.3194444444444445E-3</v>
      </c>
      <c r="S85" s="81"/>
      <c r="U85" s="81"/>
      <c r="V85" s="81"/>
      <c r="W85" s="81"/>
      <c r="Y85" s="124">
        <f>COUNTIFS('Quantl log'!$G:$G,'General Analysis'!$Y$288,'Quantl log'!$X:$X,'General Analysis'!A85)</f>
        <v>0</v>
      </c>
      <c r="Z85" s="27"/>
      <c r="AA85" s="80" t="str">
        <f>IFERROR(SUMIFS('Quantl log'!$J:$J,'Quantl log'!$X:$X,'General Analysis'!$A85,'Quantl log'!$G:$G,'General Analysis'!$Y$288)/Y85,"-")</f>
        <v>-</v>
      </c>
      <c r="AB85" s="81"/>
      <c r="AD85" s="186"/>
      <c r="AE85" s="186"/>
      <c r="AF85" s="186"/>
      <c r="AH85" s="85"/>
      <c r="AJ85" s="91">
        <f t="shared" si="6"/>
        <v>1</v>
      </c>
      <c r="AL85" s="85"/>
      <c r="AM85" s="85"/>
      <c r="AN85" s="85"/>
      <c r="AO85" s="85"/>
    </row>
    <row r="86" spans="1:41" hidden="1" outlineLevel="2" x14ac:dyDescent="0.2">
      <c r="A86" s="70" t="s">
        <v>81</v>
      </c>
      <c r="B86" s="71"/>
      <c r="C86" s="72"/>
      <c r="D86" s="27"/>
      <c r="E86" s="124">
        <f>COUNTIFS('Quantl log'!$G:$G,'General Analysis'!$E$288,'Quantl log'!$X:$X,'General Analysis'!A86)</f>
        <v>1</v>
      </c>
      <c r="F86" s="27"/>
      <c r="G86" s="85"/>
      <c r="H86" s="85"/>
      <c r="I86" s="97"/>
      <c r="J86" s="85"/>
      <c r="K86" s="27"/>
      <c r="L86" s="80">
        <f>IFERROR(_xlfn.MINIFS('Quantl log'!$J:$J,'Quantl log'!$X:$X,'General Analysis'!$A86,'Quantl log'!$G:$G,'General Analysis'!$E$288),"-")</f>
        <v>2.0254629629629629E-3</v>
      </c>
      <c r="M86" s="81"/>
      <c r="N86" s="27"/>
      <c r="O86" s="80">
        <f>IFERROR(_xlfn.MAXIFS('Quantl log'!$J:$J,'Quantl log'!$X:$X,'General Analysis'!$A86,'Quantl log'!$G:$G,'General Analysis'!$E$288),"-")</f>
        <v>2.0254629629629629E-3</v>
      </c>
      <c r="P86" s="81"/>
      <c r="Q86" s="27"/>
      <c r="R86" s="80">
        <f>IFERROR(SUMIFS('Quantl log'!$J:$J,'Quantl log'!$X:$X,'General Analysis'!$A86,'Quantl log'!$G:$G,'General Analysis'!$E$288)/E86,"-")</f>
        <v>2.0254629629629629E-3</v>
      </c>
      <c r="S86" s="81"/>
      <c r="U86" s="81"/>
      <c r="V86" s="81"/>
      <c r="W86" s="81"/>
      <c r="Y86" s="124">
        <f>COUNTIFS('Quantl log'!$G:$G,'General Analysis'!$Y$288,'Quantl log'!$X:$X,'General Analysis'!A86)</f>
        <v>4</v>
      </c>
      <c r="Z86" s="27"/>
      <c r="AA86" s="80">
        <f>IFERROR(SUMIFS('Quantl log'!$J:$J,'Quantl log'!$X:$X,'General Analysis'!$A86,'Quantl log'!$G:$G,'General Analysis'!$Y$288)/Y86,"-")</f>
        <v>1.4699074074074076E-3</v>
      </c>
      <c r="AB86" s="81"/>
      <c r="AD86" s="186"/>
      <c r="AE86" s="186"/>
      <c r="AF86" s="186"/>
      <c r="AH86" s="85"/>
      <c r="AJ86" s="91">
        <f t="shared" si="6"/>
        <v>0.2</v>
      </c>
      <c r="AL86" s="85"/>
      <c r="AM86" s="85"/>
      <c r="AN86" s="85"/>
      <c r="AO86" s="85"/>
    </row>
    <row r="87" spans="1:41" hidden="1" outlineLevel="2" x14ac:dyDescent="0.2">
      <c r="A87" s="70" t="s">
        <v>82</v>
      </c>
      <c r="B87" s="71"/>
      <c r="C87" s="72"/>
      <c r="D87" s="27"/>
      <c r="E87" s="124">
        <f>COUNTIFS('Quantl log'!$G:$G,'General Analysis'!$E$288,'Quantl log'!$X:$X,'General Analysis'!A87)</f>
        <v>1</v>
      </c>
      <c r="F87" s="27"/>
      <c r="G87" s="85"/>
      <c r="H87" s="85"/>
      <c r="I87" s="97"/>
      <c r="J87" s="85"/>
      <c r="K87" s="27"/>
      <c r="L87" s="80">
        <f>IFERROR(_xlfn.MINIFS('Quantl log'!$J:$J,'Quantl log'!$X:$X,'General Analysis'!$A87,'Quantl log'!$G:$G,'General Analysis'!$E$288),"-")</f>
        <v>2.2337962962962962E-3</v>
      </c>
      <c r="M87" s="81"/>
      <c r="N87" s="27"/>
      <c r="O87" s="80">
        <f>IFERROR(_xlfn.MAXIFS('Quantl log'!$J:$J,'Quantl log'!$X:$X,'General Analysis'!$A87,'Quantl log'!$G:$G,'General Analysis'!$E$288),"-")</f>
        <v>2.2337962962962962E-3</v>
      </c>
      <c r="P87" s="81"/>
      <c r="Q87" s="27"/>
      <c r="R87" s="80">
        <f>IFERROR(SUMIFS('Quantl log'!$J:$J,'Quantl log'!$X:$X,'General Analysis'!$A87,'Quantl log'!$G:$G,'General Analysis'!$E$288)/E87,"-")</f>
        <v>2.2337962962962962E-3</v>
      </c>
      <c r="S87" s="81"/>
      <c r="U87" s="81"/>
      <c r="V87" s="81"/>
      <c r="W87" s="81"/>
      <c r="Y87" s="124">
        <f>COUNTIFS('Quantl log'!$G:$G,'General Analysis'!$Y$288,'Quantl log'!$X:$X,'General Analysis'!A87)</f>
        <v>0</v>
      </c>
      <c r="Z87" s="27"/>
      <c r="AA87" s="80" t="str">
        <f>IFERROR(SUMIFS('Quantl log'!$J:$J,'Quantl log'!$X:$X,'General Analysis'!$A87,'Quantl log'!$G:$G,'General Analysis'!$Y$288)/Y87,"-")</f>
        <v>-</v>
      </c>
      <c r="AB87" s="81"/>
      <c r="AD87" s="186"/>
      <c r="AE87" s="186"/>
      <c r="AF87" s="186"/>
      <c r="AH87" s="85"/>
      <c r="AJ87" s="91">
        <f t="shared" si="6"/>
        <v>1</v>
      </c>
      <c r="AL87" s="85"/>
      <c r="AM87" s="85"/>
      <c r="AN87" s="85"/>
      <c r="AO87" s="85"/>
    </row>
    <row r="88" spans="1:41" ht="13.5" hidden="1" outlineLevel="1" thickBot="1" x14ac:dyDescent="0.25"/>
    <row r="89" spans="1:41" s="88" customFormat="1" ht="13.5" hidden="1" outlineLevel="1" thickBot="1" x14ac:dyDescent="0.25">
      <c r="A89" s="182" t="s">
        <v>83</v>
      </c>
      <c r="B89" s="173"/>
      <c r="C89" s="174"/>
      <c r="D89" s="27"/>
      <c r="E89" s="168">
        <f>COUNTIFS('Quantl log'!$G:$G,'General Analysis'!$E$288,'Quantl log'!$W:$W,'General Analysis'!A89)</f>
        <v>10</v>
      </c>
      <c r="F89" s="27"/>
      <c r="G89" s="94">
        <f>COUNTIFS('Quantl log'!$G:$G,$E$2,'Quantl log'!$W:$W,'General Analysis'!$A89,'Quantl log'!$K:$K,'General Analysis'!G$2)/$E89</f>
        <v>0.3</v>
      </c>
      <c r="H89" s="94">
        <f>COUNTIFS('Quantl log'!$G:$G,$E$2,'Quantl log'!$W:$W,'General Analysis'!$A89,'Quantl log'!$K:$K,'General Analysis'!H$2)/$E89</f>
        <v>0</v>
      </c>
      <c r="I89" s="169">
        <f>COUNTIFS('Quantl log'!$G:$G,$E$2,'Quantl log'!$W:$W,'General Analysis'!$A89,'Quantl log'!$K:$K,'General Analysis'!I$2)/$E89</f>
        <v>0.1</v>
      </c>
      <c r="J89" s="170">
        <f>COUNTIFS('Quantl log'!$G:$G,$E$2,'Quantl log'!$W:$W,'General Analysis'!$A89,'Quantl log'!$K:$K,'General Analysis'!J$2)/$E89</f>
        <v>0.6</v>
      </c>
      <c r="K89" s="27"/>
      <c r="L89" s="171">
        <f>IFERROR(_xlfn.MINIFS('Quantl log'!$J:$J,'Quantl log'!$W:$W,'General Analysis'!$A89,'Quantl log'!$G:$G,'General Analysis'!$E$288),"-")</f>
        <v>4.6296296296296298E-4</v>
      </c>
      <c r="M89" s="172"/>
      <c r="N89" s="27"/>
      <c r="O89" s="171">
        <f>IFERROR(_xlfn.MAXIFS('Quantl log'!$J:$J,'Quantl log'!$W:$W,'General Analysis'!$A89,'Quantl log'!$G:$G,'General Analysis'!$E$288),"-")</f>
        <v>3.3333333333333335E-3</v>
      </c>
      <c r="P89" s="172"/>
      <c r="Q89" s="27"/>
      <c r="R89" s="171">
        <f>IFERROR(SUMIFS('Quantl log'!$J:$J,'Quantl log'!$W:$W,'General Analysis'!$A89,'Quantl log'!$G:$G,'General Analysis'!$E$288)/E89,"-")</f>
        <v>2.0474537037037041E-3</v>
      </c>
      <c r="S89" s="172"/>
      <c r="U89" s="170">
        <f>COUNTIFS(rightwrong,$E$2,first_subarea,$A89,level,U$2)/$E89</f>
        <v>0.2</v>
      </c>
      <c r="V89" s="170">
        <f>COUNTIFS(rightwrong,$E$2,first_subarea,$A89,level,V$2)/$E89</f>
        <v>0.5</v>
      </c>
      <c r="W89" s="170">
        <f>COUNTIFS(rightwrong,$E$2,first_subarea,$A89,level,W$2)/$E89</f>
        <v>0</v>
      </c>
      <c r="Y89" s="178">
        <f>COUNTIFS('Quantl log'!$G:$G,'General Analysis'!$Y$288,'Quantl log'!$W:$W,'General Analysis'!A89)</f>
        <v>5</v>
      </c>
      <c r="Z89" s="27"/>
      <c r="AA89" s="179">
        <f>IFERROR(SUMIFS('Quantl log'!$J:$J,'Quantl log'!$W:$W,'General Analysis'!$A89,'Quantl log'!$G:$G,'General Analysis'!$Y$288)/Y89,"-")</f>
        <v>2.2939814814814815E-3</v>
      </c>
      <c r="AB89" s="180"/>
      <c r="AD89" s="185">
        <f>COUNTIFS(rightwrong,$Y$2,first_subarea,$A89,level,AD$2)/$Y89</f>
        <v>0.4</v>
      </c>
      <c r="AE89" s="185">
        <f>COUNTIFS(rightwrong,$Y$2,first_subarea,$A89,level,AE$2)/$Y89</f>
        <v>0.4</v>
      </c>
      <c r="AF89" s="185">
        <f>COUNTIFS(rightwrong,$Y$2,first_subarea,$A89,level,AF$2)/$Y89</f>
        <v>0</v>
      </c>
      <c r="AH89" s="181">
        <f>(COUNTIFS('Quantl log'!$G:$G,$Y$2,first_subarea,'General Analysis'!$A89,'Quantl log'!$K:$K,'General Analysis'!AL$2)+COUNTIFS('Quantl log'!$G:$G,$Y$2,first_subarea,'General Analysis'!$A89,'Quantl log'!$K:$K,'General Analysis'!AM$2)+COUNTIFS('Quantl log'!$G:$G,$Y$2,first_subarea,'General Analysis'!$A89,'Quantl log'!$K:$K,'General Analysis'!AO$2))/$Y89</f>
        <v>0.8</v>
      </c>
      <c r="AJ89" s="191">
        <f t="shared" ref="AJ89:AJ96" si="7">IFERROR(E89/(E89+Y89),"-")</f>
        <v>0.66666666666666663</v>
      </c>
      <c r="AL89" s="92">
        <f>COUNTIFS('Quantl log'!$G:$G,$Y$2,'Quantl log'!$W:$W,'General Analysis'!$A89,'Quantl log'!$K:$K,'General Analysis'!AL$2)</f>
        <v>1</v>
      </c>
      <c r="AM89" s="92">
        <f>COUNTIFS('Quantl log'!$G:$G,$Y$2,'Quantl log'!$W:$W,'General Analysis'!$A89,'Quantl log'!$K:$K,'General Analysis'!AM$2)</f>
        <v>0</v>
      </c>
      <c r="AN89" s="92">
        <f>COUNTIFS('Quantl log'!$G:$G,$Y$2,'Quantl log'!$W:$W,'General Analysis'!$A89,'Quantl log'!$K:$K,'General Analysis'!AN$2)</f>
        <v>1</v>
      </c>
      <c r="AO89" s="92">
        <f>COUNTIFS('Quantl log'!$G:$G,$Y$2,'Quantl log'!$W:$W,'General Analysis'!$A89,'Quantl log'!$K:$K,'General Analysis'!AO$2)</f>
        <v>3</v>
      </c>
    </row>
    <row r="90" spans="1:41" ht="13.5" hidden="1" outlineLevel="2" thickTop="1" x14ac:dyDescent="0.2">
      <c r="A90" s="70" t="s">
        <v>84</v>
      </c>
      <c r="B90" s="71"/>
      <c r="C90" s="72"/>
      <c r="D90" s="27"/>
      <c r="E90" s="124">
        <f>COUNTIFS('Quantl log'!$G:$G,'General Analysis'!$E$288,'Quantl log'!$X:$X,'General Analysis'!A90)</f>
        <v>1</v>
      </c>
      <c r="F90" s="27"/>
      <c r="G90" s="85"/>
      <c r="H90" s="85"/>
      <c r="I90" s="97"/>
      <c r="J90" s="85"/>
      <c r="K90" s="27"/>
      <c r="L90" s="80">
        <f>IFERROR(_xlfn.MINIFS('Quantl log'!$J:$J,'Quantl log'!$X:$X,'General Analysis'!$A90,'Quantl log'!$G:$G,'General Analysis'!$E$288),"-")</f>
        <v>3.3333333333333335E-3</v>
      </c>
      <c r="M90" s="81"/>
      <c r="N90" s="27"/>
      <c r="O90" s="80">
        <f>IFERROR(_xlfn.MAXIFS('Quantl log'!$J:$J,'Quantl log'!$X:$X,'General Analysis'!$A90,'Quantl log'!$G:$G,'General Analysis'!$E$288),"-")</f>
        <v>3.3333333333333335E-3</v>
      </c>
      <c r="P90" s="81"/>
      <c r="Q90" s="27"/>
      <c r="R90" s="80">
        <f>IFERROR(SUMIFS('Quantl log'!$J:$J,'Quantl log'!$X:$X,'General Analysis'!$A90,'Quantl log'!$G:$G,'General Analysis'!$E$288)/E90,"-")</f>
        <v>3.3333333333333335E-3</v>
      </c>
      <c r="S90" s="81"/>
      <c r="U90" s="81"/>
      <c r="V90" s="81"/>
      <c r="W90" s="81"/>
      <c r="Y90" s="124">
        <f>COUNTIFS('Quantl log'!$G:$G,'General Analysis'!$Y$288,'Quantl log'!$X:$X,'General Analysis'!A90)</f>
        <v>0</v>
      </c>
      <c r="Z90" s="27"/>
      <c r="AA90" s="80" t="str">
        <f>IFERROR(SUMIFS('Quantl log'!$J:$J,'Quantl log'!$X:$X,'General Analysis'!$A90,'Quantl log'!$G:$G,'General Analysis'!$Y$288)/Y90,"-")</f>
        <v>-</v>
      </c>
      <c r="AB90" s="81"/>
      <c r="AD90" s="186"/>
      <c r="AE90" s="186"/>
      <c r="AF90" s="186"/>
      <c r="AH90" s="85"/>
      <c r="AJ90" s="91">
        <f t="shared" si="7"/>
        <v>1</v>
      </c>
      <c r="AL90" s="85"/>
      <c r="AM90" s="85"/>
      <c r="AN90" s="85"/>
      <c r="AO90" s="85"/>
    </row>
    <row r="91" spans="1:41" hidden="1" outlineLevel="2" x14ac:dyDescent="0.2">
      <c r="A91" s="70" t="s">
        <v>85</v>
      </c>
      <c r="B91" s="71"/>
      <c r="C91" s="72"/>
      <c r="D91" s="27"/>
      <c r="E91" s="124">
        <f>COUNTIFS('Quantl log'!$G:$G,'General Analysis'!$E$288,'Quantl log'!$X:$X,'General Analysis'!A91)</f>
        <v>2</v>
      </c>
      <c r="F91" s="27"/>
      <c r="G91" s="85"/>
      <c r="H91" s="85"/>
      <c r="I91" s="97"/>
      <c r="J91" s="85"/>
      <c r="K91" s="27"/>
      <c r="L91" s="80">
        <f>IFERROR(_xlfn.MINIFS('Quantl log'!$J:$J,'Quantl log'!$X:$X,'General Analysis'!$A91,'Quantl log'!$G:$G,'General Analysis'!$E$288),"-")</f>
        <v>1.5856481481481481E-3</v>
      </c>
      <c r="M91" s="81"/>
      <c r="N91" s="27"/>
      <c r="O91" s="80">
        <f>IFERROR(_xlfn.MAXIFS('Quantl log'!$J:$J,'Quantl log'!$X:$X,'General Analysis'!$A91,'Quantl log'!$G:$G,'General Analysis'!$E$288),"-")</f>
        <v>2.8009259259259259E-3</v>
      </c>
      <c r="P91" s="81"/>
      <c r="Q91" s="27"/>
      <c r="R91" s="80">
        <f>IFERROR(SUMIFS('Quantl log'!$J:$J,'Quantl log'!$X:$X,'General Analysis'!$A91,'Quantl log'!$G:$G,'General Analysis'!$E$288)/E91,"-")</f>
        <v>2.193287037037037E-3</v>
      </c>
      <c r="S91" s="81"/>
      <c r="U91" s="81"/>
      <c r="V91" s="81"/>
      <c r="W91" s="81"/>
      <c r="Y91" s="124">
        <f>COUNTIFS('Quantl log'!$G:$G,'General Analysis'!$Y$288,'Quantl log'!$X:$X,'General Analysis'!A91)</f>
        <v>2</v>
      </c>
      <c r="Z91" s="27"/>
      <c r="AA91" s="80">
        <f>IFERROR(SUMIFS('Quantl log'!$J:$J,'Quantl log'!$X:$X,'General Analysis'!$A91,'Quantl log'!$G:$G,'General Analysis'!$Y$288)/Y91,"-")</f>
        <v>2.8703703703703703E-3</v>
      </c>
      <c r="AB91" s="81"/>
      <c r="AD91" s="186"/>
      <c r="AE91" s="186"/>
      <c r="AF91" s="186"/>
      <c r="AH91" s="85"/>
      <c r="AJ91" s="91">
        <f t="shared" si="7"/>
        <v>0.5</v>
      </c>
      <c r="AL91" s="85"/>
      <c r="AM91" s="85"/>
      <c r="AN91" s="85"/>
      <c r="AO91" s="85"/>
    </row>
    <row r="92" spans="1:41" hidden="1" outlineLevel="2" x14ac:dyDescent="0.2">
      <c r="A92" s="70" t="s">
        <v>86</v>
      </c>
      <c r="B92" s="71"/>
      <c r="C92" s="72"/>
      <c r="D92" s="27"/>
      <c r="E92" s="124">
        <f>COUNTIFS('Quantl log'!$G:$G,'General Analysis'!$E$288,'Quantl log'!$X:$X,'General Analysis'!A92)</f>
        <v>1</v>
      </c>
      <c r="F92" s="27"/>
      <c r="G92" s="85"/>
      <c r="H92" s="85"/>
      <c r="I92" s="97"/>
      <c r="J92" s="85"/>
      <c r="K92" s="27"/>
      <c r="L92" s="80">
        <f>IFERROR(_xlfn.MINIFS('Quantl log'!$J:$J,'Quantl log'!$X:$X,'General Analysis'!$A92,'Quantl log'!$G:$G,'General Analysis'!$E$288),"-")</f>
        <v>2.3726851851851851E-3</v>
      </c>
      <c r="M92" s="81"/>
      <c r="N92" s="27"/>
      <c r="O92" s="80">
        <f>IFERROR(_xlfn.MAXIFS('Quantl log'!$J:$J,'Quantl log'!$X:$X,'General Analysis'!$A92,'Quantl log'!$G:$G,'General Analysis'!$E$288),"-")</f>
        <v>2.3726851851851851E-3</v>
      </c>
      <c r="P92" s="81"/>
      <c r="Q92" s="27"/>
      <c r="R92" s="80">
        <f>IFERROR(SUMIFS('Quantl log'!$J:$J,'Quantl log'!$X:$X,'General Analysis'!$A92,'Quantl log'!$G:$G,'General Analysis'!$E$288)/E92,"-")</f>
        <v>2.3726851851851851E-3</v>
      </c>
      <c r="S92" s="81"/>
      <c r="U92" s="81"/>
      <c r="V92" s="81"/>
      <c r="W92" s="81"/>
      <c r="Y92" s="124">
        <f>COUNTIFS('Quantl log'!$G:$G,'General Analysis'!$Y$288,'Quantl log'!$X:$X,'General Analysis'!A92)</f>
        <v>0</v>
      </c>
      <c r="Z92" s="27"/>
      <c r="AA92" s="80" t="str">
        <f>IFERROR(SUMIFS('Quantl log'!$J:$J,'Quantl log'!$X:$X,'General Analysis'!$A92,'Quantl log'!$G:$G,'General Analysis'!$Y$288)/Y92,"-")</f>
        <v>-</v>
      </c>
      <c r="AB92" s="81"/>
      <c r="AD92" s="186"/>
      <c r="AE92" s="186"/>
      <c r="AF92" s="186"/>
      <c r="AH92" s="85"/>
      <c r="AJ92" s="91">
        <f t="shared" si="7"/>
        <v>1</v>
      </c>
      <c r="AL92" s="85"/>
      <c r="AM92" s="85"/>
      <c r="AN92" s="85"/>
      <c r="AO92" s="85"/>
    </row>
    <row r="93" spans="1:41" hidden="1" outlineLevel="2" x14ac:dyDescent="0.2">
      <c r="A93" s="70" t="s">
        <v>87</v>
      </c>
      <c r="B93" s="71"/>
      <c r="C93" s="72"/>
      <c r="D93" s="27"/>
      <c r="E93" s="124">
        <f>COUNTIFS('Quantl log'!$G:$G,'General Analysis'!$E$288,'Quantl log'!$X:$X,'General Analysis'!A93)</f>
        <v>0</v>
      </c>
      <c r="F93" s="27"/>
      <c r="G93" s="85"/>
      <c r="H93" s="85"/>
      <c r="I93" s="97"/>
      <c r="J93" s="85"/>
      <c r="K93" s="27"/>
      <c r="L93" s="80">
        <f>IFERROR(_xlfn.MINIFS('Quantl log'!$J:$J,'Quantl log'!$X:$X,'General Analysis'!$A93,'Quantl log'!$G:$G,'General Analysis'!$E$288),"-")</f>
        <v>0</v>
      </c>
      <c r="M93" s="81"/>
      <c r="N93" s="27"/>
      <c r="O93" s="80">
        <f>IFERROR(_xlfn.MAXIFS('Quantl log'!$J:$J,'Quantl log'!$X:$X,'General Analysis'!$A93,'Quantl log'!$G:$G,'General Analysis'!$E$288),"-")</f>
        <v>0</v>
      </c>
      <c r="P93" s="81"/>
      <c r="Q93" s="27"/>
      <c r="R93" s="80" t="str">
        <f>IFERROR(SUMIFS('Quantl log'!$J:$J,'Quantl log'!$X:$X,'General Analysis'!$A93,'Quantl log'!$G:$G,'General Analysis'!$E$288)/E93,"-")</f>
        <v>-</v>
      </c>
      <c r="S93" s="81"/>
      <c r="U93" s="81"/>
      <c r="V93" s="81"/>
      <c r="W93" s="81"/>
      <c r="Y93" s="124">
        <f>COUNTIFS('Quantl log'!$G:$G,'General Analysis'!$Y$288,'Quantl log'!$X:$X,'General Analysis'!A93)</f>
        <v>0</v>
      </c>
      <c r="Z93" s="27"/>
      <c r="AA93" s="80" t="str">
        <f>IFERROR(SUMIFS('Quantl log'!$J:$J,'Quantl log'!$X:$X,'General Analysis'!$A93,'Quantl log'!$G:$G,'General Analysis'!$Y$288)/Y93,"-")</f>
        <v>-</v>
      </c>
      <c r="AB93" s="81"/>
      <c r="AD93" s="186"/>
      <c r="AE93" s="186"/>
      <c r="AF93" s="186"/>
      <c r="AH93" s="85"/>
      <c r="AJ93" s="91" t="str">
        <f t="shared" si="7"/>
        <v>-</v>
      </c>
      <c r="AL93" s="85"/>
      <c r="AM93" s="85"/>
      <c r="AN93" s="85"/>
      <c r="AO93" s="85"/>
    </row>
    <row r="94" spans="1:41" hidden="1" outlineLevel="2" x14ac:dyDescent="0.2">
      <c r="A94" s="70" t="s">
        <v>88</v>
      </c>
      <c r="B94" s="71"/>
      <c r="C94" s="72"/>
      <c r="D94" s="27"/>
      <c r="E94" s="124">
        <f>COUNTIFS('Quantl log'!$G:$G,'General Analysis'!$E$288,'Quantl log'!$X:$X,'General Analysis'!A94)</f>
        <v>2</v>
      </c>
      <c r="F94" s="27"/>
      <c r="G94" s="85"/>
      <c r="H94" s="85"/>
      <c r="I94" s="97"/>
      <c r="J94" s="85"/>
      <c r="K94" s="27"/>
      <c r="L94" s="80">
        <f>IFERROR(_xlfn.MINIFS('Quantl log'!$J:$J,'Quantl log'!$X:$X,'General Analysis'!$A94,'Quantl log'!$G:$G,'General Analysis'!$E$288),"-")</f>
        <v>9.9537037037037042E-4</v>
      </c>
      <c r="M94" s="81"/>
      <c r="N94" s="27"/>
      <c r="O94" s="80">
        <f>IFERROR(_xlfn.MAXIFS('Quantl log'!$J:$J,'Quantl log'!$X:$X,'General Analysis'!$A94,'Quantl log'!$G:$G,'General Analysis'!$E$288),"-")</f>
        <v>2.1990740740740742E-3</v>
      </c>
      <c r="P94" s="81"/>
      <c r="Q94" s="27"/>
      <c r="R94" s="80">
        <f>IFERROR(SUMIFS('Quantl log'!$J:$J,'Quantl log'!$X:$X,'General Analysis'!$A94,'Quantl log'!$G:$G,'General Analysis'!$E$288)/E94,"-")</f>
        <v>1.5972222222222223E-3</v>
      </c>
      <c r="S94" s="81"/>
      <c r="U94" s="81"/>
      <c r="V94" s="81"/>
      <c r="W94" s="81"/>
      <c r="Y94" s="124">
        <f>COUNTIFS('Quantl log'!$G:$G,'General Analysis'!$Y$288,'Quantl log'!$X:$X,'General Analysis'!A94)</f>
        <v>1</v>
      </c>
      <c r="Z94" s="27"/>
      <c r="AA94" s="80">
        <f>IFERROR(SUMIFS('Quantl log'!$J:$J,'Quantl log'!$X:$X,'General Analysis'!$A94,'Quantl log'!$G:$G,'General Analysis'!$Y$288)/Y94,"-")</f>
        <v>6.5972222222222224E-4</v>
      </c>
      <c r="AB94" s="81"/>
      <c r="AD94" s="186"/>
      <c r="AE94" s="186"/>
      <c r="AF94" s="186"/>
      <c r="AH94" s="85"/>
      <c r="AJ94" s="91">
        <f t="shared" si="7"/>
        <v>0.66666666666666663</v>
      </c>
      <c r="AL94" s="85"/>
      <c r="AM94" s="85"/>
      <c r="AN94" s="85"/>
      <c r="AO94" s="85"/>
    </row>
    <row r="95" spans="1:41" hidden="1" outlineLevel="2" x14ac:dyDescent="0.2">
      <c r="A95" s="70" t="s">
        <v>89</v>
      </c>
      <c r="B95" s="71"/>
      <c r="C95" s="72"/>
      <c r="D95" s="27"/>
      <c r="E95" s="124">
        <f>COUNTIFS('Quantl log'!$G:$G,'General Analysis'!$E$288,'Quantl log'!$X:$X,'General Analysis'!A95)</f>
        <v>1</v>
      </c>
      <c r="F95" s="27"/>
      <c r="G95" s="85"/>
      <c r="H95" s="85"/>
      <c r="I95" s="97"/>
      <c r="J95" s="85"/>
      <c r="K95" s="27"/>
      <c r="L95" s="80">
        <f>IFERROR(_xlfn.MINIFS('Quantl log'!$J:$J,'Quantl log'!$X:$X,'General Analysis'!$A95,'Quantl log'!$G:$G,'General Analysis'!$E$288),"-")</f>
        <v>2.5578703703703705E-3</v>
      </c>
      <c r="M95" s="81"/>
      <c r="N95" s="27"/>
      <c r="O95" s="80">
        <f>IFERROR(_xlfn.MAXIFS('Quantl log'!$J:$J,'Quantl log'!$X:$X,'General Analysis'!$A95,'Quantl log'!$G:$G,'General Analysis'!$E$288),"-")</f>
        <v>2.5578703703703705E-3</v>
      </c>
      <c r="P95" s="81"/>
      <c r="Q95" s="27"/>
      <c r="R95" s="80">
        <f>IFERROR(SUMIFS('Quantl log'!$J:$J,'Quantl log'!$X:$X,'General Analysis'!$A95,'Quantl log'!$G:$G,'General Analysis'!$E$288)/E95,"-")</f>
        <v>2.5578703703703705E-3</v>
      </c>
      <c r="S95" s="81"/>
      <c r="U95" s="81"/>
      <c r="V95" s="81"/>
      <c r="W95" s="81"/>
      <c r="Y95" s="124">
        <f>COUNTIFS('Quantl log'!$G:$G,'General Analysis'!$Y$288,'Quantl log'!$X:$X,'General Analysis'!A95)</f>
        <v>0</v>
      </c>
      <c r="Z95" s="27"/>
      <c r="AA95" s="80" t="str">
        <f>IFERROR(SUMIFS('Quantl log'!$J:$J,'Quantl log'!$X:$X,'General Analysis'!$A95,'Quantl log'!$G:$G,'General Analysis'!$Y$288)/Y95,"-")</f>
        <v>-</v>
      </c>
      <c r="AB95" s="81"/>
      <c r="AD95" s="186"/>
      <c r="AE95" s="186"/>
      <c r="AF95" s="186"/>
      <c r="AH95" s="85"/>
      <c r="AJ95" s="91">
        <f t="shared" si="7"/>
        <v>1</v>
      </c>
      <c r="AL95" s="85"/>
      <c r="AM95" s="85"/>
      <c r="AN95" s="85"/>
      <c r="AO95" s="85"/>
    </row>
    <row r="96" spans="1:41" hidden="1" outlineLevel="2" x14ac:dyDescent="0.2">
      <c r="A96" s="70" t="s">
        <v>90</v>
      </c>
      <c r="B96" s="71"/>
      <c r="C96" s="72"/>
      <c r="D96" s="27"/>
      <c r="E96" s="124">
        <f>COUNTIFS('Quantl log'!$G:$G,'General Analysis'!$E$288,'Quantl log'!$X:$X,'General Analysis'!A96)</f>
        <v>0</v>
      </c>
      <c r="F96" s="27"/>
      <c r="G96" s="85"/>
      <c r="H96" s="85"/>
      <c r="I96" s="97"/>
      <c r="J96" s="85"/>
      <c r="K96" s="27"/>
      <c r="L96" s="80">
        <f>IFERROR(_xlfn.MINIFS('Quantl log'!$J:$J,'Quantl log'!$X:$X,'General Analysis'!$A96,'Quantl log'!$G:$G,'General Analysis'!$E$288),"-")</f>
        <v>0</v>
      </c>
      <c r="M96" s="81"/>
      <c r="N96" s="27"/>
      <c r="O96" s="80">
        <f>IFERROR(_xlfn.MAXIFS('Quantl log'!$J:$J,'Quantl log'!$X:$X,'General Analysis'!$A96,'Quantl log'!$G:$G,'General Analysis'!$E$288),"-")</f>
        <v>0</v>
      </c>
      <c r="P96" s="81"/>
      <c r="Q96" s="27"/>
      <c r="R96" s="80" t="str">
        <f>IFERROR(SUMIFS('Quantl log'!$J:$J,'Quantl log'!$X:$X,'General Analysis'!$A96,'Quantl log'!$G:$G,'General Analysis'!$E$288)/E96,"-")</f>
        <v>-</v>
      </c>
      <c r="S96" s="81"/>
      <c r="U96" s="81"/>
      <c r="V96" s="81"/>
      <c r="W96" s="81"/>
      <c r="Y96" s="124">
        <f>COUNTIFS('Quantl log'!$G:$G,'General Analysis'!$Y$288,'Quantl log'!$X:$X,'General Analysis'!A96)</f>
        <v>0</v>
      </c>
      <c r="Z96" s="27"/>
      <c r="AA96" s="80" t="str">
        <f>IFERROR(SUMIFS('Quantl log'!$J:$J,'Quantl log'!$X:$X,'General Analysis'!$A96,'Quantl log'!$G:$G,'General Analysis'!$Y$288)/Y96,"-")</f>
        <v>-</v>
      </c>
      <c r="AB96" s="81"/>
      <c r="AD96" s="186"/>
      <c r="AE96" s="186"/>
      <c r="AF96" s="186"/>
      <c r="AH96" s="85"/>
      <c r="AJ96" s="91" t="str">
        <f t="shared" si="7"/>
        <v>-</v>
      </c>
      <c r="AL96" s="85"/>
      <c r="AM96" s="85"/>
      <c r="AN96" s="85"/>
      <c r="AO96" s="85"/>
    </row>
    <row r="97" spans="1:41" ht="13.5" hidden="1" outlineLevel="1" thickBot="1" x14ac:dyDescent="0.25"/>
    <row r="98" spans="1:41" s="88" customFormat="1" ht="13.5" hidden="1" outlineLevel="1" thickBot="1" x14ac:dyDescent="0.25">
      <c r="A98" s="182" t="s">
        <v>91</v>
      </c>
      <c r="B98" s="173"/>
      <c r="C98" s="174"/>
      <c r="D98" s="27"/>
      <c r="E98" s="168">
        <f>COUNTIFS('Quantl log'!$G:$G,'General Analysis'!$E$288,'Quantl log'!$W:$W,'General Analysis'!A98)</f>
        <v>14</v>
      </c>
      <c r="F98" s="27"/>
      <c r="G98" s="94">
        <f>COUNTIFS('Quantl log'!$G:$G,$E$2,'Quantl log'!$W:$W,'General Analysis'!$A98,'Quantl log'!$K:$K,'General Analysis'!G$2)/$E98</f>
        <v>0.35714285714285715</v>
      </c>
      <c r="H98" s="94">
        <f>COUNTIFS('Quantl log'!$G:$G,$E$2,'Quantl log'!$W:$W,'General Analysis'!$A98,'Quantl log'!$K:$K,'General Analysis'!H$2)/$E98</f>
        <v>0.14285714285714285</v>
      </c>
      <c r="I98" s="169">
        <f>COUNTIFS('Quantl log'!$G:$G,$E$2,'Quantl log'!$W:$W,'General Analysis'!$A98,'Quantl log'!$K:$K,'General Analysis'!I$2)/$E98</f>
        <v>0.35714285714285715</v>
      </c>
      <c r="J98" s="170">
        <f>COUNTIFS('Quantl log'!$G:$G,$E$2,'Quantl log'!$W:$W,'General Analysis'!$A98,'Quantl log'!$K:$K,'General Analysis'!J$2)/$E98</f>
        <v>0.14285714285714285</v>
      </c>
      <c r="K98" s="27"/>
      <c r="L98" s="171">
        <f>IFERROR(_xlfn.MINIFS('Quantl log'!$J:$J,'Quantl log'!$W:$W,'General Analysis'!$A98,'Quantl log'!$G:$G,'General Analysis'!$E$288),"-")</f>
        <v>5.7870370370370373E-5</v>
      </c>
      <c r="M98" s="172"/>
      <c r="N98" s="27"/>
      <c r="O98" s="171">
        <f>IFERROR(_xlfn.MAXIFS('Quantl log'!$J:$J,'Quantl log'!$W:$W,'General Analysis'!$A98,'Quantl log'!$G:$G,'General Analysis'!$E$288),"-")</f>
        <v>3.2523148148148147E-3</v>
      </c>
      <c r="P98" s="172"/>
      <c r="Q98" s="27"/>
      <c r="R98" s="171">
        <f>IFERROR(SUMIFS('Quantl log'!$J:$J,'Quantl log'!$W:$W,'General Analysis'!$A98,'Quantl log'!$G:$G,'General Analysis'!$E$288)/E98,"-")</f>
        <v>1.2607473544973542E-3</v>
      </c>
      <c r="S98" s="172"/>
      <c r="U98" s="170">
        <f>COUNTIFS(rightwrong,$E$2,first_subarea,$A98,level,U$2)/$E98</f>
        <v>0.5</v>
      </c>
      <c r="V98" s="170">
        <f>COUNTIFS(rightwrong,$E$2,first_subarea,$A98,level,V$2)/$E98</f>
        <v>0.35714285714285715</v>
      </c>
      <c r="W98" s="170">
        <f>COUNTIFS(rightwrong,$E$2,first_subarea,$A98,level,W$2)/$E98</f>
        <v>0</v>
      </c>
      <c r="Y98" s="178">
        <f>COUNTIFS('Quantl log'!$G:$G,'General Analysis'!$Y$288,'Quantl log'!$W:$W,'General Analysis'!A98)</f>
        <v>2</v>
      </c>
      <c r="Z98" s="27"/>
      <c r="AA98" s="179">
        <f>IFERROR(SUMIFS('Quantl log'!$J:$J,'Quantl log'!$W:$W,'General Analysis'!$A98,'Quantl log'!$G:$G,'General Analysis'!$Y$288)/Y98,"-")</f>
        <v>1.736111111111111E-3</v>
      </c>
      <c r="AB98" s="180"/>
      <c r="AD98" s="185">
        <f>COUNTIFS(rightwrong,$Y$2,first_subarea,$A98,level,AD$2)/$Y98</f>
        <v>0</v>
      </c>
      <c r="AE98" s="185">
        <f>COUNTIFS(rightwrong,$Y$2,first_subarea,$A98,level,AE$2)/$Y98</f>
        <v>0</v>
      </c>
      <c r="AF98" s="185">
        <f>COUNTIFS(rightwrong,$Y$2,first_subarea,$A98,level,AF$2)/$Y98</f>
        <v>0.5</v>
      </c>
      <c r="AH98" s="181">
        <f>(COUNTIFS('Quantl log'!$G:$G,$Y$2,first_subarea,'General Analysis'!$A98,'Quantl log'!$K:$K,'General Analysis'!AL$2)+COUNTIFS('Quantl log'!$G:$G,$Y$2,first_subarea,'General Analysis'!$A98,'Quantl log'!$K:$K,'General Analysis'!AM$2)+COUNTIFS('Quantl log'!$G:$G,$Y$2,first_subarea,'General Analysis'!$A98,'Quantl log'!$K:$K,'General Analysis'!AO$2))/$Y98</f>
        <v>1</v>
      </c>
      <c r="AJ98" s="191">
        <f t="shared" ref="AJ98:AJ103" si="8">IFERROR(E98/(E98+Y98),"-")</f>
        <v>0.875</v>
      </c>
      <c r="AL98" s="92">
        <f>COUNTIFS('Quantl log'!$G:$G,$Y$2,'Quantl log'!$W:$W,'General Analysis'!$A98,'Quantl log'!$K:$K,'General Analysis'!AL$2)</f>
        <v>1</v>
      </c>
      <c r="AM98" s="92">
        <f>COUNTIFS('Quantl log'!$G:$G,$Y$2,'Quantl log'!$W:$W,'General Analysis'!$A98,'Quantl log'!$K:$K,'General Analysis'!AM$2)</f>
        <v>1</v>
      </c>
      <c r="AN98" s="92">
        <f>COUNTIFS('Quantl log'!$G:$G,$Y$2,'Quantl log'!$W:$W,'General Analysis'!$A98,'Quantl log'!$K:$K,'General Analysis'!AN$2)</f>
        <v>0</v>
      </c>
      <c r="AO98" s="92">
        <f>COUNTIFS('Quantl log'!$G:$G,$Y$2,'Quantl log'!$W:$W,'General Analysis'!$A98,'Quantl log'!$K:$K,'General Analysis'!AO$2)</f>
        <v>0</v>
      </c>
    </row>
    <row r="99" spans="1:41" ht="13.5" hidden="1" outlineLevel="2" thickTop="1" x14ac:dyDescent="0.2">
      <c r="A99" s="70" t="s">
        <v>92</v>
      </c>
      <c r="B99" s="71"/>
      <c r="C99" s="72"/>
      <c r="D99" s="27"/>
      <c r="E99" s="124">
        <f>COUNTIFS('Quantl log'!$G:$G,'General Analysis'!$E$288,'Quantl log'!$X:$X,'General Analysis'!A99)</f>
        <v>4</v>
      </c>
      <c r="F99" s="27"/>
      <c r="G99" s="85"/>
      <c r="H99" s="85"/>
      <c r="I99" s="97"/>
      <c r="J99" s="85"/>
      <c r="K99" s="27"/>
      <c r="L99" s="80">
        <f>IFERROR(_xlfn.MINIFS('Quantl log'!$J:$J,'Quantl log'!$X:$X,'General Analysis'!$A99,'Quantl log'!$G:$G,'General Analysis'!$E$288),"-")</f>
        <v>1.4467592592592592E-3</v>
      </c>
      <c r="M99" s="81"/>
      <c r="N99" s="27"/>
      <c r="O99" s="80">
        <f>IFERROR(_xlfn.MAXIFS('Quantl log'!$J:$J,'Quantl log'!$X:$X,'General Analysis'!$A99,'Quantl log'!$G:$G,'General Analysis'!$E$288),"-")</f>
        <v>3.2523148148148147E-3</v>
      </c>
      <c r="P99" s="81"/>
      <c r="Q99" s="27"/>
      <c r="R99" s="80">
        <f>IFERROR(SUMIFS('Quantl log'!$J:$J,'Quantl log'!$X:$X,'General Analysis'!$A99,'Quantl log'!$G:$G,'General Analysis'!$E$288)/E99,"-")</f>
        <v>2.0457175925925925E-3</v>
      </c>
      <c r="S99" s="81"/>
      <c r="U99" s="81"/>
      <c r="V99" s="81"/>
      <c r="W99" s="81"/>
      <c r="Y99" s="124">
        <f>COUNTIFS('Quantl log'!$G:$G,'General Analysis'!$Y$288,'Quantl log'!$X:$X,'General Analysis'!A99)</f>
        <v>0</v>
      </c>
      <c r="Z99" s="27"/>
      <c r="AA99" s="80" t="str">
        <f>IFERROR(SUMIFS('Quantl log'!$J:$J,'Quantl log'!$X:$X,'General Analysis'!$A99,'Quantl log'!$G:$G,'General Analysis'!$Y$288)/Y99,"-")</f>
        <v>-</v>
      </c>
      <c r="AB99" s="81"/>
      <c r="AD99" s="186"/>
      <c r="AE99" s="186"/>
      <c r="AF99" s="186"/>
      <c r="AH99" s="85"/>
      <c r="AJ99" s="91">
        <f t="shared" si="8"/>
        <v>1</v>
      </c>
      <c r="AL99" s="85"/>
      <c r="AM99" s="85"/>
      <c r="AN99" s="85"/>
      <c r="AO99" s="85"/>
    </row>
    <row r="100" spans="1:41" hidden="1" outlineLevel="2" x14ac:dyDescent="0.2">
      <c r="A100" s="70" t="s">
        <v>93</v>
      </c>
      <c r="B100" s="71"/>
      <c r="C100" s="72"/>
      <c r="D100" s="27"/>
      <c r="E100" s="124">
        <f>COUNTIFS('Quantl log'!$G:$G,'General Analysis'!$E$288,'Quantl log'!$X:$X,'General Analysis'!A100)</f>
        <v>0</v>
      </c>
      <c r="F100" s="27"/>
      <c r="G100" s="85"/>
      <c r="H100" s="85"/>
      <c r="I100" s="97"/>
      <c r="J100" s="85"/>
      <c r="K100" s="27"/>
      <c r="L100" s="80">
        <f>IFERROR(_xlfn.MINIFS('Quantl log'!$J:$J,'Quantl log'!$X:$X,'General Analysis'!$A100,'Quantl log'!$G:$G,'General Analysis'!$E$288),"-")</f>
        <v>0</v>
      </c>
      <c r="M100" s="81"/>
      <c r="N100" s="27"/>
      <c r="O100" s="80">
        <f>IFERROR(_xlfn.MAXIFS('Quantl log'!$J:$J,'Quantl log'!$X:$X,'General Analysis'!$A100,'Quantl log'!$G:$G,'General Analysis'!$E$288),"-")</f>
        <v>0</v>
      </c>
      <c r="P100" s="81"/>
      <c r="Q100" s="27"/>
      <c r="R100" s="80" t="str">
        <f>IFERROR(SUMIFS('Quantl log'!$J:$J,'Quantl log'!$X:$X,'General Analysis'!$A100,'Quantl log'!$G:$G,'General Analysis'!$E$288)/E100,"-")</f>
        <v>-</v>
      </c>
      <c r="S100" s="81"/>
      <c r="U100" s="81"/>
      <c r="V100" s="81"/>
      <c r="W100" s="81"/>
      <c r="Y100" s="124">
        <f>COUNTIFS('Quantl log'!$G:$G,'General Analysis'!$Y$288,'Quantl log'!$X:$X,'General Analysis'!A100)</f>
        <v>0</v>
      </c>
      <c r="Z100" s="27"/>
      <c r="AA100" s="80" t="str">
        <f>IFERROR(SUMIFS('Quantl log'!$J:$J,'Quantl log'!$X:$X,'General Analysis'!$A100,'Quantl log'!$G:$G,'General Analysis'!$Y$288)/Y100,"-")</f>
        <v>-</v>
      </c>
      <c r="AB100" s="81"/>
      <c r="AD100" s="186"/>
      <c r="AE100" s="186"/>
      <c r="AF100" s="186"/>
      <c r="AH100" s="85"/>
      <c r="AJ100" s="91" t="str">
        <f t="shared" si="8"/>
        <v>-</v>
      </c>
      <c r="AL100" s="85"/>
      <c r="AM100" s="85"/>
      <c r="AN100" s="85"/>
      <c r="AO100" s="85"/>
    </row>
    <row r="101" spans="1:41" hidden="1" outlineLevel="2" x14ac:dyDescent="0.2">
      <c r="A101" s="70" t="s">
        <v>94</v>
      </c>
      <c r="B101" s="71"/>
      <c r="C101" s="72"/>
      <c r="D101" s="27"/>
      <c r="E101" s="124">
        <f>COUNTIFS('Quantl log'!$G:$G,'General Analysis'!$E$288,'Quantl log'!$X:$X,'General Analysis'!A101)</f>
        <v>0</v>
      </c>
      <c r="F101" s="27"/>
      <c r="G101" s="85"/>
      <c r="H101" s="85"/>
      <c r="I101" s="97"/>
      <c r="J101" s="85"/>
      <c r="K101" s="27"/>
      <c r="L101" s="80">
        <f>IFERROR(_xlfn.MINIFS('Quantl log'!$J:$J,'Quantl log'!$X:$X,'General Analysis'!$A101,'Quantl log'!$G:$G,'General Analysis'!$E$288),"-")</f>
        <v>0</v>
      </c>
      <c r="M101" s="81"/>
      <c r="N101" s="27"/>
      <c r="O101" s="80">
        <f>IFERROR(_xlfn.MAXIFS('Quantl log'!$J:$J,'Quantl log'!$X:$X,'General Analysis'!$A101,'Quantl log'!$G:$G,'General Analysis'!$E$288),"-")</f>
        <v>0</v>
      </c>
      <c r="P101" s="81"/>
      <c r="Q101" s="27"/>
      <c r="R101" s="80" t="str">
        <f>IFERROR(SUMIFS('Quantl log'!$J:$J,'Quantl log'!$X:$X,'General Analysis'!$A101,'Quantl log'!$G:$G,'General Analysis'!$E$288)/E101,"-")</f>
        <v>-</v>
      </c>
      <c r="S101" s="81"/>
      <c r="U101" s="81"/>
      <c r="V101" s="81"/>
      <c r="W101" s="81"/>
      <c r="Y101" s="124">
        <f>COUNTIFS('Quantl log'!$G:$G,'General Analysis'!$Y$288,'Quantl log'!$X:$X,'General Analysis'!A101)</f>
        <v>1</v>
      </c>
      <c r="Z101" s="27"/>
      <c r="AA101" s="80">
        <f>IFERROR(SUMIFS('Quantl log'!$J:$J,'Quantl log'!$X:$X,'General Analysis'!$A101,'Quantl log'!$G:$G,'General Analysis'!$Y$288)/Y101,"-")</f>
        <v>1.5625000000000001E-3</v>
      </c>
      <c r="AB101" s="81"/>
      <c r="AD101" s="186"/>
      <c r="AE101" s="186"/>
      <c r="AF101" s="186"/>
      <c r="AH101" s="85"/>
      <c r="AJ101" s="91">
        <f t="shared" si="8"/>
        <v>0</v>
      </c>
      <c r="AL101" s="85"/>
      <c r="AM101" s="85"/>
      <c r="AN101" s="85"/>
      <c r="AO101" s="85"/>
    </row>
    <row r="102" spans="1:41" hidden="1" outlineLevel="2" x14ac:dyDescent="0.2">
      <c r="A102" s="70" t="s">
        <v>95</v>
      </c>
      <c r="B102" s="71"/>
      <c r="C102" s="72"/>
      <c r="D102" s="27"/>
      <c r="E102" s="124">
        <f>COUNTIFS('Quantl log'!$G:$G,'General Analysis'!$E$288,'Quantl log'!$X:$X,'General Analysis'!A102)</f>
        <v>4</v>
      </c>
      <c r="F102" s="27"/>
      <c r="G102" s="85"/>
      <c r="H102" s="85"/>
      <c r="I102" s="97"/>
      <c r="J102" s="85"/>
      <c r="K102" s="27"/>
      <c r="L102" s="80">
        <f>IFERROR(_xlfn.MINIFS('Quantl log'!$J:$J,'Quantl log'!$X:$X,'General Analysis'!$A102,'Quantl log'!$G:$G,'General Analysis'!$E$288),"-")</f>
        <v>2.7777777777777778E-4</v>
      </c>
      <c r="M102" s="81"/>
      <c r="N102" s="27"/>
      <c r="O102" s="80">
        <f>IFERROR(_xlfn.MAXIFS('Quantl log'!$J:$J,'Quantl log'!$X:$X,'General Analysis'!$A102,'Quantl log'!$G:$G,'General Analysis'!$E$288),"-")</f>
        <v>1.9675925925925924E-3</v>
      </c>
      <c r="P102" s="81"/>
      <c r="Q102" s="27"/>
      <c r="R102" s="80">
        <f>IFERROR(SUMIFS('Quantl log'!$J:$J,'Quantl log'!$X:$X,'General Analysis'!$A102,'Quantl log'!$G:$G,'General Analysis'!$E$288)/E102,"-")</f>
        <v>9.0567129629629624E-4</v>
      </c>
      <c r="S102" s="81"/>
      <c r="U102" s="81"/>
      <c r="V102" s="81"/>
      <c r="W102" s="81"/>
      <c r="Y102" s="124">
        <f>COUNTIFS('Quantl log'!$G:$G,'General Analysis'!$Y$288,'Quantl log'!$X:$X,'General Analysis'!A102)</f>
        <v>0</v>
      </c>
      <c r="Z102" s="27"/>
      <c r="AA102" s="80" t="str">
        <f>IFERROR(SUMIFS('Quantl log'!$J:$J,'Quantl log'!$X:$X,'General Analysis'!$A102,'Quantl log'!$G:$G,'General Analysis'!$Y$288)/Y102,"-")</f>
        <v>-</v>
      </c>
      <c r="AB102" s="81"/>
      <c r="AD102" s="186"/>
      <c r="AE102" s="186"/>
      <c r="AF102" s="186"/>
      <c r="AH102" s="85"/>
      <c r="AJ102" s="91">
        <f t="shared" si="8"/>
        <v>1</v>
      </c>
      <c r="AL102" s="85"/>
      <c r="AM102" s="85"/>
      <c r="AN102" s="85"/>
      <c r="AO102" s="85"/>
    </row>
    <row r="103" spans="1:41" hidden="1" outlineLevel="2" x14ac:dyDescent="0.2">
      <c r="A103" s="70" t="s">
        <v>96</v>
      </c>
      <c r="B103" s="71"/>
      <c r="C103" s="72"/>
      <c r="D103" s="27"/>
      <c r="E103" s="124">
        <f>COUNTIFS('Quantl log'!$G:$G,'General Analysis'!$E$288,'Quantl log'!$X:$X,'General Analysis'!A103)</f>
        <v>2</v>
      </c>
      <c r="F103" s="27"/>
      <c r="G103" s="85"/>
      <c r="H103" s="85"/>
      <c r="I103" s="97"/>
      <c r="J103" s="85"/>
      <c r="K103" s="27"/>
      <c r="L103" s="80">
        <f>IFERROR(_xlfn.MINIFS('Quantl log'!$J:$J,'Quantl log'!$X:$X,'General Analysis'!$A103,'Quantl log'!$G:$G,'General Analysis'!$E$288),"-")</f>
        <v>5.7870370370370373E-5</v>
      </c>
      <c r="M103" s="81"/>
      <c r="N103" s="27"/>
      <c r="O103" s="80">
        <f>IFERROR(_xlfn.MAXIFS('Quantl log'!$J:$J,'Quantl log'!$X:$X,'General Analysis'!$A103,'Quantl log'!$G:$G,'General Analysis'!$E$288),"-")</f>
        <v>3.5879629629629629E-4</v>
      </c>
      <c r="P103" s="81"/>
      <c r="Q103" s="27"/>
      <c r="R103" s="80">
        <f>IFERROR(SUMIFS('Quantl log'!$J:$J,'Quantl log'!$X:$X,'General Analysis'!$A103,'Quantl log'!$G:$G,'General Analysis'!$E$288)/E103,"-")</f>
        <v>2.0833333333333332E-4</v>
      </c>
      <c r="S103" s="81"/>
      <c r="U103" s="81"/>
      <c r="V103" s="81"/>
      <c r="W103" s="81"/>
      <c r="Y103" s="124">
        <f>COUNTIFS('Quantl log'!$G:$G,'General Analysis'!$Y$288,'Quantl log'!$X:$X,'General Analysis'!A103)</f>
        <v>0</v>
      </c>
      <c r="Z103" s="27"/>
      <c r="AA103" s="80" t="str">
        <f>IFERROR(SUMIFS('Quantl log'!$J:$J,'Quantl log'!$X:$X,'General Analysis'!$A103,'Quantl log'!$G:$G,'General Analysis'!$Y$288)/Y103,"-")</f>
        <v>-</v>
      </c>
      <c r="AB103" s="81"/>
      <c r="AD103" s="186"/>
      <c r="AE103" s="186"/>
      <c r="AF103" s="186"/>
      <c r="AH103" s="85"/>
      <c r="AJ103" s="91">
        <f t="shared" si="8"/>
        <v>1</v>
      </c>
      <c r="AL103" s="85"/>
      <c r="AM103" s="85"/>
      <c r="AN103" s="85"/>
      <c r="AO103" s="85"/>
    </row>
    <row r="104" spans="1:41" ht="13.5" hidden="1" outlineLevel="1" thickBot="1" x14ac:dyDescent="0.25"/>
    <row r="105" spans="1:41" s="88" customFormat="1" ht="13.5" hidden="1" outlineLevel="1" thickBot="1" x14ac:dyDescent="0.25">
      <c r="A105" s="182" t="s">
        <v>97</v>
      </c>
      <c r="B105" s="173"/>
      <c r="C105" s="174"/>
      <c r="D105" s="27"/>
      <c r="E105" s="168">
        <f>COUNTIFS('Quantl log'!$G:$G,'General Analysis'!$E$288,'Quantl log'!$W:$W,'General Analysis'!A105)</f>
        <v>10</v>
      </c>
      <c r="F105" s="27"/>
      <c r="G105" s="94">
        <f>COUNTIFS('Quantl log'!$G:$G,$E$2,'Quantl log'!$W:$W,'General Analysis'!$A105,'Quantl log'!$K:$K,'General Analysis'!G$2)/$E105</f>
        <v>0.3</v>
      </c>
      <c r="H105" s="94">
        <f>COUNTIFS('Quantl log'!$G:$G,$E$2,'Quantl log'!$W:$W,'General Analysis'!$A105,'Quantl log'!$K:$K,'General Analysis'!H$2)/$E105</f>
        <v>0.1</v>
      </c>
      <c r="I105" s="169">
        <f>COUNTIFS('Quantl log'!$G:$G,$E$2,'Quantl log'!$W:$W,'General Analysis'!$A105,'Quantl log'!$K:$K,'General Analysis'!I$2)/$E105</f>
        <v>0.3</v>
      </c>
      <c r="J105" s="170">
        <f>COUNTIFS('Quantl log'!$G:$G,$E$2,'Quantl log'!$W:$W,'General Analysis'!$A105,'Quantl log'!$K:$K,'General Analysis'!J$2)/$E105</f>
        <v>0.3</v>
      </c>
      <c r="K105" s="27"/>
      <c r="L105" s="171">
        <f>IFERROR(_xlfn.MINIFS('Quantl log'!$J:$J,'Quantl log'!$W:$W,'General Analysis'!$A105,'Quantl log'!$G:$G,'General Analysis'!$E$288),"-")</f>
        <v>4.2824074074074075E-4</v>
      </c>
      <c r="M105" s="172"/>
      <c r="N105" s="27"/>
      <c r="O105" s="171">
        <f>IFERROR(_xlfn.MAXIFS('Quantl log'!$J:$J,'Quantl log'!$W:$W,'General Analysis'!$A105,'Quantl log'!$G:$G,'General Analysis'!$E$288),"-")</f>
        <v>2.7314814814814814E-3</v>
      </c>
      <c r="P105" s="172"/>
      <c r="Q105" s="27"/>
      <c r="R105" s="171">
        <f>IFERROR(SUMIFS('Quantl log'!$J:$J,'Quantl log'!$W:$W,'General Analysis'!$A105,'Quantl log'!$G:$G,'General Analysis'!$E$288)/E105,"-")</f>
        <v>1.4930555555555554E-3</v>
      </c>
      <c r="S105" s="172"/>
      <c r="U105" s="170">
        <f>COUNTIFS(rightwrong,$E$2,first_subarea,$A105,level,U$2)/$E105</f>
        <v>0.5</v>
      </c>
      <c r="V105" s="170">
        <f>COUNTIFS(rightwrong,$E$2,first_subarea,$A105,level,V$2)/$E105</f>
        <v>0.2</v>
      </c>
      <c r="W105" s="170">
        <f>COUNTIFS(rightwrong,$E$2,first_subarea,$A105,level,W$2)/$E105</f>
        <v>0.1</v>
      </c>
      <c r="Y105" s="178">
        <f>COUNTIFS('Quantl log'!$G:$G,'General Analysis'!$Y$288,'Quantl log'!$W:$W,'General Analysis'!A105)</f>
        <v>3</v>
      </c>
      <c r="Z105" s="27"/>
      <c r="AA105" s="179">
        <f>IFERROR(SUMIFS('Quantl log'!$J:$J,'Quantl log'!$W:$W,'General Analysis'!$A105,'Quantl log'!$G:$G,'General Analysis'!$Y$288)/Y105,"-")</f>
        <v>1.5972222222222221E-3</v>
      </c>
      <c r="AB105" s="180"/>
      <c r="AD105" s="185">
        <f>COUNTIFS(rightwrong,$Y$2,first_subarea,$A105,level,AD$2)/$Y105</f>
        <v>0</v>
      </c>
      <c r="AE105" s="185">
        <f>COUNTIFS(rightwrong,$Y$2,first_subarea,$A105,level,AE$2)/$Y105</f>
        <v>0.33333333333333331</v>
      </c>
      <c r="AF105" s="185">
        <f>COUNTIFS(rightwrong,$Y$2,first_subarea,$A105,level,AF$2)/$Y105</f>
        <v>0.66666666666666663</v>
      </c>
      <c r="AH105" s="181">
        <f>(COUNTIFS('Quantl log'!$G:$G,$Y$2,first_subarea,'General Analysis'!$A105,'Quantl log'!$K:$K,'General Analysis'!AL$2)+COUNTIFS('Quantl log'!$G:$G,$Y$2,first_subarea,'General Analysis'!$A105,'Quantl log'!$K:$K,'General Analysis'!AM$2)+COUNTIFS('Quantl log'!$G:$G,$Y$2,first_subarea,'General Analysis'!$A105,'Quantl log'!$K:$K,'General Analysis'!AO$2))/$Y105</f>
        <v>0.66666666666666663</v>
      </c>
      <c r="AJ105" s="191">
        <f t="shared" ref="AJ105:AJ110" si="9">IFERROR(E105/(E105+Y105),"-")</f>
        <v>0.76923076923076927</v>
      </c>
      <c r="AL105" s="92">
        <f>COUNTIFS('Quantl log'!$G:$G,$Y$2,'Quantl log'!$W:$W,'General Analysis'!$A105,'Quantl log'!$K:$K,'General Analysis'!AL$2)</f>
        <v>0</v>
      </c>
      <c r="AM105" s="92">
        <f>COUNTIFS('Quantl log'!$G:$G,$Y$2,'Quantl log'!$W:$W,'General Analysis'!$A105,'Quantl log'!$K:$K,'General Analysis'!AM$2)</f>
        <v>0</v>
      </c>
      <c r="AN105" s="92">
        <f>COUNTIFS('Quantl log'!$G:$G,$Y$2,'Quantl log'!$W:$W,'General Analysis'!$A105,'Quantl log'!$K:$K,'General Analysis'!AN$2)</f>
        <v>1</v>
      </c>
      <c r="AO105" s="92">
        <f>COUNTIFS('Quantl log'!$G:$G,$Y$2,'Quantl log'!$W:$W,'General Analysis'!$A105,'Quantl log'!$K:$K,'General Analysis'!AO$2)</f>
        <v>2</v>
      </c>
    </row>
    <row r="106" spans="1:41" ht="13.5" hidden="1" outlineLevel="2" thickTop="1" x14ac:dyDescent="0.2">
      <c r="A106" s="70" t="s">
        <v>98</v>
      </c>
      <c r="B106" s="71"/>
      <c r="C106" s="72"/>
      <c r="D106" s="27"/>
      <c r="E106" s="124">
        <f>COUNTIFS('Quantl log'!$G:$G,'General Analysis'!$E$288,'Quantl log'!$X:$X,'General Analysis'!A106)</f>
        <v>1</v>
      </c>
      <c r="F106" s="27"/>
      <c r="G106" s="85"/>
      <c r="H106" s="85"/>
      <c r="I106" s="97"/>
      <c r="J106" s="85"/>
      <c r="K106" s="27"/>
      <c r="L106" s="80">
        <f>IFERROR(_xlfn.MINIFS('Quantl log'!$J:$J,'Quantl log'!$X:$X,'General Analysis'!$A106,'Quantl log'!$G:$G,'General Analysis'!$E$288),"-")</f>
        <v>1.6203703703703703E-3</v>
      </c>
      <c r="M106" s="81"/>
      <c r="N106" s="27"/>
      <c r="O106" s="80">
        <f>IFERROR(_xlfn.MAXIFS('Quantl log'!$J:$J,'Quantl log'!$X:$X,'General Analysis'!$A106,'Quantl log'!$G:$G,'General Analysis'!$E$288),"-")</f>
        <v>1.6203703703703703E-3</v>
      </c>
      <c r="P106" s="81"/>
      <c r="Q106" s="27"/>
      <c r="R106" s="80">
        <f>IFERROR(SUMIFS('Quantl log'!$J:$J,'Quantl log'!$X:$X,'General Analysis'!$A106,'Quantl log'!$G:$G,'General Analysis'!$E$288)/E106,"-")</f>
        <v>1.6203703703703703E-3</v>
      </c>
      <c r="S106" s="81"/>
      <c r="U106" s="81"/>
      <c r="V106" s="81"/>
      <c r="W106" s="81"/>
      <c r="Y106" s="124">
        <f>COUNTIFS('Quantl log'!$G:$G,'General Analysis'!$Y$288,'Quantl log'!$X:$X,'General Analysis'!A106)</f>
        <v>0</v>
      </c>
      <c r="Z106" s="27"/>
      <c r="AA106" s="80" t="str">
        <f>IFERROR(SUMIFS('Quantl log'!$J:$J,'Quantl log'!$X:$X,'General Analysis'!$A106,'Quantl log'!$G:$G,'General Analysis'!$Y$288)/Y106,"-")</f>
        <v>-</v>
      </c>
      <c r="AB106" s="81"/>
      <c r="AD106" s="186"/>
      <c r="AE106" s="186"/>
      <c r="AF106" s="186"/>
      <c r="AH106" s="85"/>
      <c r="AJ106" s="91">
        <f t="shared" si="9"/>
        <v>1</v>
      </c>
      <c r="AL106" s="85"/>
      <c r="AM106" s="85"/>
      <c r="AN106" s="85"/>
      <c r="AO106" s="85"/>
    </row>
    <row r="107" spans="1:41" hidden="1" outlineLevel="2" x14ac:dyDescent="0.2">
      <c r="A107" s="70" t="s">
        <v>99</v>
      </c>
      <c r="B107" s="71"/>
      <c r="C107" s="72"/>
      <c r="D107" s="27"/>
      <c r="E107" s="124">
        <f>COUNTIFS('Quantl log'!$G:$G,'General Analysis'!$E$288,'Quantl log'!$X:$X,'General Analysis'!A107)</f>
        <v>1</v>
      </c>
      <c r="F107" s="27"/>
      <c r="G107" s="85"/>
      <c r="H107" s="85"/>
      <c r="I107" s="97"/>
      <c r="J107" s="85"/>
      <c r="K107" s="27"/>
      <c r="L107" s="80">
        <f>IFERROR(_xlfn.MINIFS('Quantl log'!$J:$J,'Quantl log'!$X:$X,'General Analysis'!$A107,'Quantl log'!$G:$G,'General Analysis'!$E$288),"-")</f>
        <v>2.0601851851851853E-3</v>
      </c>
      <c r="M107" s="81"/>
      <c r="N107" s="27"/>
      <c r="O107" s="80">
        <f>IFERROR(_xlfn.MAXIFS('Quantl log'!$J:$J,'Quantl log'!$X:$X,'General Analysis'!$A107,'Quantl log'!$G:$G,'General Analysis'!$E$288),"-")</f>
        <v>2.0601851851851853E-3</v>
      </c>
      <c r="P107" s="81"/>
      <c r="Q107" s="27"/>
      <c r="R107" s="80">
        <f>IFERROR(SUMIFS('Quantl log'!$J:$J,'Quantl log'!$X:$X,'General Analysis'!$A107,'Quantl log'!$G:$G,'General Analysis'!$E$288)/E107,"-")</f>
        <v>2.0601851851851853E-3</v>
      </c>
      <c r="S107" s="81"/>
      <c r="U107" s="81"/>
      <c r="V107" s="81"/>
      <c r="W107" s="81"/>
      <c r="Y107" s="124">
        <f>COUNTIFS('Quantl log'!$G:$G,'General Analysis'!$Y$288,'Quantl log'!$X:$X,'General Analysis'!A107)</f>
        <v>0</v>
      </c>
      <c r="Z107" s="27"/>
      <c r="AA107" s="80" t="str">
        <f>IFERROR(SUMIFS('Quantl log'!$J:$J,'Quantl log'!$X:$X,'General Analysis'!$A107,'Quantl log'!$G:$G,'General Analysis'!$Y$288)/Y107,"-")</f>
        <v>-</v>
      </c>
      <c r="AB107" s="81"/>
      <c r="AD107" s="186"/>
      <c r="AE107" s="186"/>
      <c r="AF107" s="186"/>
      <c r="AH107" s="85"/>
      <c r="AJ107" s="91">
        <f t="shared" si="9"/>
        <v>1</v>
      </c>
      <c r="AL107" s="85"/>
      <c r="AM107" s="85"/>
      <c r="AN107" s="85"/>
      <c r="AO107" s="85"/>
    </row>
    <row r="108" spans="1:41" hidden="1" outlineLevel="2" x14ac:dyDescent="0.2">
      <c r="A108" s="70" t="s">
        <v>100</v>
      </c>
      <c r="B108" s="71"/>
      <c r="C108" s="72"/>
      <c r="D108" s="27"/>
      <c r="E108" s="124">
        <f>COUNTIFS('Quantl log'!$G:$G,'General Analysis'!$E$288,'Quantl log'!$X:$X,'General Analysis'!A108)</f>
        <v>0</v>
      </c>
      <c r="F108" s="27"/>
      <c r="G108" s="85"/>
      <c r="H108" s="85"/>
      <c r="I108" s="97"/>
      <c r="J108" s="85"/>
      <c r="K108" s="27"/>
      <c r="L108" s="80">
        <f>IFERROR(_xlfn.MINIFS('Quantl log'!$J:$J,'Quantl log'!$X:$X,'General Analysis'!$A108,'Quantl log'!$G:$G,'General Analysis'!$E$288),"-")</f>
        <v>0</v>
      </c>
      <c r="M108" s="81"/>
      <c r="N108" s="27"/>
      <c r="O108" s="80">
        <f>IFERROR(_xlfn.MAXIFS('Quantl log'!$J:$J,'Quantl log'!$X:$X,'General Analysis'!$A108,'Quantl log'!$G:$G,'General Analysis'!$E$288),"-")</f>
        <v>0</v>
      </c>
      <c r="P108" s="81"/>
      <c r="Q108" s="27"/>
      <c r="R108" s="80" t="str">
        <f>IFERROR(SUMIFS('Quantl log'!$J:$J,'Quantl log'!$X:$X,'General Analysis'!$A108,'Quantl log'!$G:$G,'General Analysis'!$E$288)/E108,"-")</f>
        <v>-</v>
      </c>
      <c r="S108" s="81"/>
      <c r="U108" s="81"/>
      <c r="V108" s="81"/>
      <c r="W108" s="81"/>
      <c r="Y108" s="124">
        <f>COUNTIFS('Quantl log'!$G:$G,'General Analysis'!$Y$288,'Quantl log'!$X:$X,'General Analysis'!A108)</f>
        <v>0</v>
      </c>
      <c r="Z108" s="27"/>
      <c r="AA108" s="80" t="str">
        <f>IFERROR(SUMIFS('Quantl log'!$J:$J,'Quantl log'!$X:$X,'General Analysis'!$A108,'Quantl log'!$G:$G,'General Analysis'!$Y$288)/Y108,"-")</f>
        <v>-</v>
      </c>
      <c r="AB108" s="81"/>
      <c r="AD108" s="186"/>
      <c r="AE108" s="186"/>
      <c r="AF108" s="186"/>
      <c r="AH108" s="85"/>
      <c r="AJ108" s="91" t="str">
        <f t="shared" si="9"/>
        <v>-</v>
      </c>
      <c r="AL108" s="85"/>
      <c r="AM108" s="85"/>
      <c r="AN108" s="85"/>
      <c r="AO108" s="85"/>
    </row>
    <row r="109" spans="1:41" hidden="1" outlineLevel="2" x14ac:dyDescent="0.2">
      <c r="A109" s="70" t="s">
        <v>101</v>
      </c>
      <c r="B109" s="71"/>
      <c r="C109" s="72"/>
      <c r="D109" s="27"/>
      <c r="E109" s="124">
        <f>COUNTIFS('Quantl log'!$G:$G,'General Analysis'!$E$288,'Quantl log'!$X:$X,'General Analysis'!A109)</f>
        <v>2</v>
      </c>
      <c r="F109" s="27"/>
      <c r="G109" s="85"/>
      <c r="H109" s="85"/>
      <c r="I109" s="97"/>
      <c r="J109" s="85"/>
      <c r="K109" s="27"/>
      <c r="L109" s="80">
        <f>IFERROR(_xlfn.MINIFS('Quantl log'!$J:$J,'Quantl log'!$X:$X,'General Analysis'!$A109,'Quantl log'!$G:$G,'General Analysis'!$E$288),"-")</f>
        <v>1.3310185185185185E-3</v>
      </c>
      <c r="M109" s="81"/>
      <c r="N109" s="27"/>
      <c r="O109" s="80">
        <f>IFERROR(_xlfn.MAXIFS('Quantl log'!$J:$J,'Quantl log'!$X:$X,'General Analysis'!$A109,'Quantl log'!$G:$G,'General Analysis'!$E$288),"-")</f>
        <v>2.1180555555555558E-3</v>
      </c>
      <c r="P109" s="81"/>
      <c r="Q109" s="27"/>
      <c r="R109" s="80">
        <f>IFERROR(SUMIFS('Quantl log'!$J:$J,'Quantl log'!$X:$X,'General Analysis'!$A109,'Quantl log'!$G:$G,'General Analysis'!$E$288)/E109,"-")</f>
        <v>1.724537037037037E-3</v>
      </c>
      <c r="S109" s="81"/>
      <c r="U109" s="81"/>
      <c r="V109" s="81"/>
      <c r="W109" s="81"/>
      <c r="Y109" s="124">
        <f>COUNTIFS('Quantl log'!$G:$G,'General Analysis'!$Y$288,'Quantl log'!$X:$X,'General Analysis'!A109)</f>
        <v>0</v>
      </c>
      <c r="Z109" s="27"/>
      <c r="AA109" s="80" t="str">
        <f>IFERROR(SUMIFS('Quantl log'!$J:$J,'Quantl log'!$X:$X,'General Analysis'!$A109,'Quantl log'!$G:$G,'General Analysis'!$Y$288)/Y109,"-")</f>
        <v>-</v>
      </c>
      <c r="AB109" s="81"/>
      <c r="AD109" s="186"/>
      <c r="AE109" s="186"/>
      <c r="AF109" s="186"/>
      <c r="AH109" s="85"/>
      <c r="AJ109" s="91">
        <f t="shared" si="9"/>
        <v>1</v>
      </c>
      <c r="AL109" s="85"/>
      <c r="AM109" s="85"/>
      <c r="AN109" s="85"/>
      <c r="AO109" s="85"/>
    </row>
    <row r="110" spans="1:41" hidden="1" outlineLevel="2" x14ac:dyDescent="0.2">
      <c r="A110" s="70" t="s">
        <v>102</v>
      </c>
      <c r="B110" s="71"/>
      <c r="C110" s="72"/>
      <c r="D110" s="27"/>
      <c r="E110" s="124">
        <f>COUNTIFS('Quantl log'!$G:$G,'General Analysis'!$E$288,'Quantl log'!$X:$X,'General Analysis'!A110)</f>
        <v>4</v>
      </c>
      <c r="F110" s="27"/>
      <c r="G110" s="85"/>
      <c r="H110" s="85"/>
      <c r="I110" s="97"/>
      <c r="J110" s="85"/>
      <c r="K110" s="27"/>
      <c r="L110" s="80">
        <f>IFERROR(_xlfn.MINIFS('Quantl log'!$J:$J,'Quantl log'!$X:$X,'General Analysis'!$A110,'Quantl log'!$G:$G,'General Analysis'!$E$288),"-")</f>
        <v>4.2824074074074075E-4</v>
      </c>
      <c r="M110" s="81"/>
      <c r="N110" s="27"/>
      <c r="O110" s="80">
        <f>IFERROR(_xlfn.MAXIFS('Quantl log'!$J:$J,'Quantl log'!$X:$X,'General Analysis'!$A110,'Quantl log'!$G:$G,'General Analysis'!$E$288),"-")</f>
        <v>2.7314814814814814E-3</v>
      </c>
      <c r="P110" s="81"/>
      <c r="Q110" s="27"/>
      <c r="R110" s="80">
        <f>IFERROR(SUMIFS('Quantl log'!$J:$J,'Quantl log'!$X:$X,'General Analysis'!$A110,'Quantl log'!$G:$G,'General Analysis'!$E$288)/E110,"-")</f>
        <v>1.238425925925926E-3</v>
      </c>
      <c r="S110" s="81"/>
      <c r="U110" s="81"/>
      <c r="V110" s="81"/>
      <c r="W110" s="81"/>
      <c r="Y110" s="124">
        <f>COUNTIFS('Quantl log'!$G:$G,'General Analysis'!$Y$288,'Quantl log'!$X:$X,'General Analysis'!A110)</f>
        <v>0</v>
      </c>
      <c r="Z110" s="27"/>
      <c r="AA110" s="80" t="str">
        <f>IFERROR(SUMIFS('Quantl log'!$J:$J,'Quantl log'!$X:$X,'General Analysis'!$A110,'Quantl log'!$G:$G,'General Analysis'!$Y$288)/Y110,"-")</f>
        <v>-</v>
      </c>
      <c r="AB110" s="81"/>
      <c r="AD110" s="186"/>
      <c r="AE110" s="186"/>
      <c r="AF110" s="186"/>
      <c r="AH110" s="85"/>
      <c r="AJ110" s="91">
        <f t="shared" si="9"/>
        <v>1</v>
      </c>
      <c r="AL110" s="85"/>
      <c r="AM110" s="85"/>
      <c r="AN110" s="85"/>
      <c r="AO110" s="85"/>
    </row>
    <row r="111" spans="1:41" ht="13.5" hidden="1" outlineLevel="1" thickBot="1" x14ac:dyDescent="0.25"/>
    <row r="112" spans="1:41" s="88" customFormat="1" ht="13.5" hidden="1" outlineLevel="1" thickBot="1" x14ac:dyDescent="0.25">
      <c r="A112" s="182" t="s">
        <v>103</v>
      </c>
      <c r="B112" s="173"/>
      <c r="C112" s="174"/>
      <c r="D112" s="27"/>
      <c r="E112" s="168">
        <f>COUNTIFS('Quantl log'!$G:$G,'General Analysis'!$E$288,'Quantl log'!$W:$W,'General Analysis'!A112)</f>
        <v>6</v>
      </c>
      <c r="F112" s="27"/>
      <c r="G112" s="94">
        <f>COUNTIFS('Quantl log'!$G:$G,$E$2,'Quantl log'!$W:$W,'General Analysis'!$A112,'Quantl log'!$K:$K,'General Analysis'!G$2)/$E112</f>
        <v>0.16666666666666666</v>
      </c>
      <c r="H112" s="94">
        <f>COUNTIFS('Quantl log'!$G:$G,$E$2,'Quantl log'!$W:$W,'General Analysis'!$A112,'Quantl log'!$K:$K,'General Analysis'!H$2)/$E112</f>
        <v>0</v>
      </c>
      <c r="I112" s="169">
        <f>COUNTIFS('Quantl log'!$G:$G,$E$2,'Quantl log'!$W:$W,'General Analysis'!$A112,'Quantl log'!$K:$K,'General Analysis'!I$2)/$E112</f>
        <v>0.5</v>
      </c>
      <c r="J112" s="170">
        <f>COUNTIFS('Quantl log'!$G:$G,$E$2,'Quantl log'!$W:$W,'General Analysis'!$A112,'Quantl log'!$K:$K,'General Analysis'!J$2)/$E112</f>
        <v>0.33333333333333331</v>
      </c>
      <c r="K112" s="27"/>
      <c r="L112" s="171">
        <f>IFERROR(_xlfn.MINIFS('Quantl log'!$J:$J,'Quantl log'!$W:$W,'General Analysis'!$A112,'Quantl log'!$G:$G,'General Analysis'!$E$288),"-")</f>
        <v>4.0509259259259258E-4</v>
      </c>
      <c r="M112" s="172"/>
      <c r="N112" s="27"/>
      <c r="O112" s="171">
        <f>IFERROR(_xlfn.MAXIFS('Quantl log'!$J:$J,'Quantl log'!$W:$W,'General Analysis'!$A112,'Quantl log'!$G:$G,'General Analysis'!$E$288),"-")</f>
        <v>3.8657407407407408E-3</v>
      </c>
      <c r="P112" s="172"/>
      <c r="Q112" s="27"/>
      <c r="R112" s="171">
        <f>IFERROR(SUMIFS('Quantl log'!$J:$J,'Quantl log'!$W:$W,'General Analysis'!$A112,'Quantl log'!$G:$G,'General Analysis'!$E$288)/E112,"-")</f>
        <v>1.5412808641975309E-3</v>
      </c>
      <c r="S112" s="172"/>
      <c r="U112" s="170">
        <f>COUNTIFS(rightwrong,$E$2,first_subarea,$A112,level,U$2)/$E112</f>
        <v>0.16666666666666666</v>
      </c>
      <c r="V112" s="170">
        <f>COUNTIFS(rightwrong,$E$2,first_subarea,$A112,level,V$2)/$E112</f>
        <v>0.66666666666666663</v>
      </c>
      <c r="W112" s="170">
        <f>COUNTIFS(rightwrong,$E$2,first_subarea,$A112,level,W$2)/$E112</f>
        <v>0</v>
      </c>
      <c r="Y112" s="178">
        <f>COUNTIFS('Quantl log'!$G:$G,'General Analysis'!$Y$288,'Quantl log'!$W:$W,'General Analysis'!A112)</f>
        <v>8</v>
      </c>
      <c r="Z112" s="27"/>
      <c r="AA112" s="179">
        <f>IFERROR(SUMIFS('Quantl log'!$J:$J,'Quantl log'!$W:$W,'General Analysis'!$A112,'Quantl log'!$G:$G,'General Analysis'!$Y$288)/Y112,"-")</f>
        <v>1.7332175925925924E-3</v>
      </c>
      <c r="AB112" s="180"/>
      <c r="AD112" s="185">
        <f>COUNTIFS(rightwrong,$Y$2,first_subarea,$A112,level,AD$2)/$Y112</f>
        <v>0.125</v>
      </c>
      <c r="AE112" s="185">
        <f>COUNTIFS(rightwrong,$Y$2,first_subarea,$A112,level,AE$2)/$Y112</f>
        <v>0.375</v>
      </c>
      <c r="AF112" s="185">
        <f>COUNTIFS(rightwrong,$Y$2,first_subarea,$A112,level,AF$2)/$Y112</f>
        <v>0.25</v>
      </c>
      <c r="AH112" s="181">
        <f>(COUNTIFS('Quantl log'!$G:$G,$Y$2,first_subarea,'General Analysis'!$A112,'Quantl log'!$K:$K,'General Analysis'!AL$2)+COUNTIFS('Quantl log'!$G:$G,$Y$2,first_subarea,'General Analysis'!$A112,'Quantl log'!$K:$K,'General Analysis'!AM$2)+COUNTIFS('Quantl log'!$G:$G,$Y$2,first_subarea,'General Analysis'!$A112,'Quantl log'!$K:$K,'General Analysis'!AO$2))/$Y112</f>
        <v>0.875</v>
      </c>
      <c r="AJ112" s="191">
        <f t="shared" ref="AJ112:AJ117" si="10">IFERROR(E112/(E112+Y112),"-")</f>
        <v>0.42857142857142855</v>
      </c>
      <c r="AL112" s="92">
        <f>COUNTIFS('Quantl log'!$G:$G,$Y$2,'Quantl log'!$W:$W,'General Analysis'!$A112,'Quantl log'!$K:$K,'General Analysis'!AL$2)</f>
        <v>2</v>
      </c>
      <c r="AM112" s="92">
        <f>COUNTIFS('Quantl log'!$G:$G,$Y$2,'Quantl log'!$W:$W,'General Analysis'!$A112,'Quantl log'!$K:$K,'General Analysis'!AM$2)</f>
        <v>2</v>
      </c>
      <c r="AN112" s="92">
        <f>COUNTIFS('Quantl log'!$G:$G,$Y$2,'Quantl log'!$W:$W,'General Analysis'!$A112,'Quantl log'!$K:$K,'General Analysis'!AN$2)</f>
        <v>1</v>
      </c>
      <c r="AO112" s="92">
        <f>COUNTIFS('Quantl log'!$G:$G,$Y$2,'Quantl log'!$W:$W,'General Analysis'!$A112,'Quantl log'!$K:$K,'General Analysis'!AO$2)</f>
        <v>3</v>
      </c>
    </row>
    <row r="113" spans="1:41" ht="13.5" hidden="1" outlineLevel="2" thickTop="1" x14ac:dyDescent="0.2">
      <c r="A113" s="70" t="s">
        <v>104</v>
      </c>
      <c r="B113" s="71"/>
      <c r="C113" s="72"/>
      <c r="D113" s="27"/>
      <c r="E113" s="124">
        <f>COUNTIFS('Quantl log'!$G:$G,'General Analysis'!$E$288,'Quantl log'!$X:$X,'General Analysis'!A113)</f>
        <v>2</v>
      </c>
      <c r="F113" s="27"/>
      <c r="G113" s="85"/>
      <c r="H113" s="85"/>
      <c r="I113" s="97"/>
      <c r="J113" s="85"/>
      <c r="K113" s="27"/>
      <c r="L113" s="80">
        <f>IFERROR(_xlfn.MINIFS('Quantl log'!$J:$J,'Quantl log'!$X:$X,'General Analysis'!$A113,'Quantl log'!$G:$G,'General Analysis'!$E$288),"-")</f>
        <v>1.3541666666666667E-3</v>
      </c>
      <c r="M113" s="81"/>
      <c r="N113" s="27"/>
      <c r="O113" s="80">
        <f>IFERROR(_xlfn.MAXIFS('Quantl log'!$J:$J,'Quantl log'!$X:$X,'General Analysis'!$A113,'Quantl log'!$G:$G,'General Analysis'!$E$288),"-")</f>
        <v>3.8657407407407408E-3</v>
      </c>
      <c r="P113" s="81"/>
      <c r="Q113" s="27"/>
      <c r="R113" s="80">
        <f>IFERROR(SUMIFS('Quantl log'!$J:$J,'Quantl log'!$X:$X,'General Analysis'!$A113,'Quantl log'!$G:$G,'General Analysis'!$E$288)/E113,"-")</f>
        <v>2.6099537037037037E-3</v>
      </c>
      <c r="S113" s="81"/>
      <c r="U113" s="81"/>
      <c r="V113" s="81"/>
      <c r="W113" s="81"/>
      <c r="Y113" s="124">
        <f>COUNTIFS('Quantl log'!$G:$G,'General Analysis'!$Y$288,'Quantl log'!$X:$X,'General Analysis'!A113)</f>
        <v>1</v>
      </c>
      <c r="Z113" s="27"/>
      <c r="AA113" s="80">
        <f>IFERROR(SUMIFS('Quantl log'!$J:$J,'Quantl log'!$X:$X,'General Analysis'!$A113,'Quantl log'!$G:$G,'General Analysis'!$Y$288)/Y113,"-")</f>
        <v>1.3888888888888889E-3</v>
      </c>
      <c r="AB113" s="81"/>
      <c r="AD113" s="186"/>
      <c r="AE113" s="186"/>
      <c r="AF113" s="186"/>
      <c r="AH113" s="85"/>
      <c r="AJ113" s="91">
        <f t="shared" si="10"/>
        <v>0.66666666666666663</v>
      </c>
      <c r="AL113" s="85"/>
      <c r="AM113" s="85"/>
      <c r="AN113" s="85"/>
      <c r="AO113" s="85"/>
    </row>
    <row r="114" spans="1:41" hidden="1" outlineLevel="2" x14ac:dyDescent="0.2">
      <c r="A114" s="70" t="s">
        <v>105</v>
      </c>
      <c r="B114" s="71"/>
      <c r="C114" s="72"/>
      <c r="D114" s="27"/>
      <c r="E114" s="124">
        <f>COUNTIFS('Quantl log'!$G:$G,'General Analysis'!$E$288,'Quantl log'!$X:$X,'General Analysis'!A114)</f>
        <v>1</v>
      </c>
      <c r="F114" s="27"/>
      <c r="G114" s="85"/>
      <c r="H114" s="85"/>
      <c r="I114" s="97"/>
      <c r="J114" s="85"/>
      <c r="K114" s="27"/>
      <c r="L114" s="80">
        <f>IFERROR(_xlfn.MINIFS('Quantl log'!$J:$J,'Quantl log'!$X:$X,'General Analysis'!$A114,'Quantl log'!$G:$G,'General Analysis'!$E$288),"-")</f>
        <v>6.4814814814814813E-4</v>
      </c>
      <c r="M114" s="81"/>
      <c r="N114" s="27"/>
      <c r="O114" s="80">
        <f>IFERROR(_xlfn.MAXIFS('Quantl log'!$J:$J,'Quantl log'!$X:$X,'General Analysis'!$A114,'Quantl log'!$G:$G,'General Analysis'!$E$288),"-")</f>
        <v>6.4814814814814813E-4</v>
      </c>
      <c r="P114" s="81"/>
      <c r="Q114" s="27"/>
      <c r="R114" s="80">
        <f>IFERROR(SUMIFS('Quantl log'!$J:$J,'Quantl log'!$X:$X,'General Analysis'!$A114,'Quantl log'!$G:$G,'General Analysis'!$E$288)/E114,"-")</f>
        <v>6.4814814814814813E-4</v>
      </c>
      <c r="S114" s="81"/>
      <c r="U114" s="81"/>
      <c r="V114" s="81"/>
      <c r="W114" s="81"/>
      <c r="Y114" s="124">
        <f>COUNTIFS('Quantl log'!$G:$G,'General Analysis'!$Y$288,'Quantl log'!$X:$X,'General Analysis'!A114)</f>
        <v>3</v>
      </c>
      <c r="Z114" s="27"/>
      <c r="AA114" s="80">
        <f>IFERROR(SUMIFS('Quantl log'!$J:$J,'Quantl log'!$X:$X,'General Analysis'!$A114,'Quantl log'!$G:$G,'General Analysis'!$Y$288)/Y114,"-")</f>
        <v>1.6087962962962963E-3</v>
      </c>
      <c r="AB114" s="81"/>
      <c r="AD114" s="186"/>
      <c r="AE114" s="186"/>
      <c r="AF114" s="186"/>
      <c r="AH114" s="85"/>
      <c r="AJ114" s="91">
        <f t="shared" si="10"/>
        <v>0.25</v>
      </c>
      <c r="AL114" s="85"/>
      <c r="AM114" s="85"/>
      <c r="AN114" s="85"/>
      <c r="AO114" s="85"/>
    </row>
    <row r="115" spans="1:41" hidden="1" outlineLevel="2" x14ac:dyDescent="0.2">
      <c r="A115" s="70" t="s">
        <v>106</v>
      </c>
      <c r="B115" s="71"/>
      <c r="C115" s="72"/>
      <c r="D115" s="27"/>
      <c r="E115" s="124">
        <f>COUNTIFS('Quantl log'!$G:$G,'General Analysis'!$E$288,'Quantl log'!$X:$X,'General Analysis'!A115)</f>
        <v>0</v>
      </c>
      <c r="F115" s="27"/>
      <c r="G115" s="85"/>
      <c r="H115" s="85"/>
      <c r="I115" s="97"/>
      <c r="J115" s="85"/>
      <c r="K115" s="27"/>
      <c r="L115" s="80">
        <f>IFERROR(_xlfn.MINIFS('Quantl log'!$J:$J,'Quantl log'!$X:$X,'General Analysis'!$A115,'Quantl log'!$G:$G,'General Analysis'!$E$288),"-")</f>
        <v>0</v>
      </c>
      <c r="M115" s="81"/>
      <c r="N115" s="27"/>
      <c r="O115" s="80">
        <f>IFERROR(_xlfn.MAXIFS('Quantl log'!$J:$J,'Quantl log'!$X:$X,'General Analysis'!$A115,'Quantl log'!$G:$G,'General Analysis'!$E$288),"-")</f>
        <v>0</v>
      </c>
      <c r="P115" s="81"/>
      <c r="Q115" s="27"/>
      <c r="R115" s="80" t="str">
        <f>IFERROR(SUMIFS('Quantl log'!$J:$J,'Quantl log'!$X:$X,'General Analysis'!$A115,'Quantl log'!$G:$G,'General Analysis'!$E$288)/E115,"-")</f>
        <v>-</v>
      </c>
      <c r="S115" s="81"/>
      <c r="U115" s="81"/>
      <c r="V115" s="81"/>
      <c r="W115" s="81"/>
      <c r="Y115" s="124">
        <f>COUNTIFS('Quantl log'!$G:$G,'General Analysis'!$Y$288,'Quantl log'!$X:$X,'General Analysis'!A115)</f>
        <v>0</v>
      </c>
      <c r="Z115" s="27"/>
      <c r="AA115" s="80" t="str">
        <f>IFERROR(SUMIFS('Quantl log'!$J:$J,'Quantl log'!$X:$X,'General Analysis'!$A115,'Quantl log'!$G:$G,'General Analysis'!$Y$288)/Y115,"-")</f>
        <v>-</v>
      </c>
      <c r="AB115" s="81"/>
      <c r="AD115" s="186"/>
      <c r="AE115" s="186"/>
      <c r="AF115" s="186"/>
      <c r="AH115" s="85"/>
      <c r="AJ115" s="91" t="str">
        <f t="shared" si="10"/>
        <v>-</v>
      </c>
      <c r="AL115" s="85"/>
      <c r="AM115" s="85"/>
      <c r="AN115" s="85"/>
      <c r="AO115" s="85"/>
    </row>
    <row r="116" spans="1:41" hidden="1" outlineLevel="2" x14ac:dyDescent="0.2">
      <c r="A116" s="70" t="s">
        <v>107</v>
      </c>
      <c r="B116" s="71"/>
      <c r="C116" s="72"/>
      <c r="D116" s="27"/>
      <c r="E116" s="124">
        <f>COUNTIFS('Quantl log'!$G:$G,'General Analysis'!$E$288,'Quantl log'!$X:$X,'General Analysis'!A116)</f>
        <v>1</v>
      </c>
      <c r="F116" s="27"/>
      <c r="G116" s="85"/>
      <c r="H116" s="85"/>
      <c r="I116" s="97"/>
      <c r="J116" s="85"/>
      <c r="K116" s="27"/>
      <c r="L116" s="80">
        <f>IFERROR(_xlfn.MINIFS('Quantl log'!$J:$J,'Quantl log'!$X:$X,'General Analysis'!$A116,'Quantl log'!$G:$G,'General Analysis'!$E$288),"-")</f>
        <v>2.1412037037037038E-3</v>
      </c>
      <c r="M116" s="81"/>
      <c r="N116" s="27"/>
      <c r="O116" s="80">
        <f>IFERROR(_xlfn.MAXIFS('Quantl log'!$J:$J,'Quantl log'!$X:$X,'General Analysis'!$A116,'Quantl log'!$G:$G,'General Analysis'!$E$288),"-")</f>
        <v>2.1412037037037038E-3</v>
      </c>
      <c r="P116" s="81"/>
      <c r="Q116" s="27"/>
      <c r="R116" s="80">
        <f>IFERROR(SUMIFS('Quantl log'!$J:$J,'Quantl log'!$X:$X,'General Analysis'!$A116,'Quantl log'!$G:$G,'General Analysis'!$E$288)/E116,"-")</f>
        <v>2.1412037037037038E-3</v>
      </c>
      <c r="S116" s="81"/>
      <c r="U116" s="81"/>
      <c r="V116" s="81"/>
      <c r="W116" s="81"/>
      <c r="Y116" s="124">
        <f>COUNTIFS('Quantl log'!$G:$G,'General Analysis'!$Y$288,'Quantl log'!$X:$X,'General Analysis'!A116)</f>
        <v>1</v>
      </c>
      <c r="Z116" s="27"/>
      <c r="AA116" s="80">
        <f>IFERROR(SUMIFS('Quantl log'!$J:$J,'Quantl log'!$X:$X,'General Analysis'!$A116,'Quantl log'!$G:$G,'General Analysis'!$Y$288)/Y116,"-")</f>
        <v>2.4305555555555555E-4</v>
      </c>
      <c r="AB116" s="81"/>
      <c r="AD116" s="186"/>
      <c r="AE116" s="186"/>
      <c r="AF116" s="186"/>
      <c r="AH116" s="85"/>
      <c r="AJ116" s="91">
        <f t="shared" si="10"/>
        <v>0.5</v>
      </c>
      <c r="AL116" s="85"/>
      <c r="AM116" s="85"/>
      <c r="AN116" s="85"/>
      <c r="AO116" s="85"/>
    </row>
    <row r="117" spans="1:41" hidden="1" outlineLevel="2" x14ac:dyDescent="0.2">
      <c r="A117" s="70" t="s">
        <v>108</v>
      </c>
      <c r="B117" s="71"/>
      <c r="C117" s="72"/>
      <c r="D117" s="27"/>
      <c r="E117" s="124">
        <f>COUNTIFS('Quantl log'!$G:$G,'General Analysis'!$E$288,'Quantl log'!$X:$X,'General Analysis'!A117)</f>
        <v>0</v>
      </c>
      <c r="F117" s="27"/>
      <c r="G117" s="85"/>
      <c r="H117" s="85"/>
      <c r="I117" s="97"/>
      <c r="J117" s="85"/>
      <c r="K117" s="27"/>
      <c r="L117" s="80">
        <f>IFERROR(_xlfn.MINIFS('Quantl log'!$J:$J,'Quantl log'!$X:$X,'General Analysis'!$A117,'Quantl log'!$G:$G,'General Analysis'!$E$288),"-")</f>
        <v>0</v>
      </c>
      <c r="M117" s="81"/>
      <c r="N117" s="27"/>
      <c r="O117" s="80">
        <f>IFERROR(_xlfn.MAXIFS('Quantl log'!$J:$J,'Quantl log'!$X:$X,'General Analysis'!$A117,'Quantl log'!$G:$G,'General Analysis'!$E$288),"-")</f>
        <v>0</v>
      </c>
      <c r="P117" s="81"/>
      <c r="Q117" s="27"/>
      <c r="R117" s="80" t="str">
        <f>IFERROR(SUMIFS('Quantl log'!$J:$J,'Quantl log'!$X:$X,'General Analysis'!$A117,'Quantl log'!$G:$G,'General Analysis'!$E$288)/E117,"-")</f>
        <v>-</v>
      </c>
      <c r="S117" s="81"/>
      <c r="U117" s="81"/>
      <c r="V117" s="81"/>
      <c r="W117" s="81"/>
      <c r="Y117" s="124">
        <f>COUNTIFS('Quantl log'!$G:$G,'General Analysis'!$Y$288,'Quantl log'!$X:$X,'General Analysis'!A117)</f>
        <v>2</v>
      </c>
      <c r="Z117" s="27"/>
      <c r="AA117" s="80">
        <f>IFERROR(SUMIFS('Quantl log'!$J:$J,'Quantl log'!$X:$X,'General Analysis'!$A117,'Quantl log'!$G:$G,'General Analysis'!$Y$288)/Y117,"-")</f>
        <v>2.5578703703703705E-3</v>
      </c>
      <c r="AB117" s="81"/>
      <c r="AD117" s="186"/>
      <c r="AE117" s="186"/>
      <c r="AF117" s="186"/>
      <c r="AH117" s="85"/>
      <c r="AJ117" s="91">
        <f t="shared" si="10"/>
        <v>0</v>
      </c>
      <c r="AL117" s="85"/>
      <c r="AM117" s="85"/>
      <c r="AN117" s="85"/>
      <c r="AO117" s="85"/>
    </row>
    <row r="118" spans="1:41" ht="13.5" hidden="1" outlineLevel="1" thickBot="1" x14ac:dyDescent="0.25"/>
    <row r="119" spans="1:41" s="88" customFormat="1" ht="13.5" hidden="1" outlineLevel="1" thickBot="1" x14ac:dyDescent="0.25">
      <c r="A119" s="182" t="s">
        <v>109</v>
      </c>
      <c r="B119" s="173"/>
      <c r="C119" s="174"/>
      <c r="D119" s="27"/>
      <c r="E119" s="168">
        <f>COUNTIFS('Quantl log'!$G:$G,'General Analysis'!$E$288,'Quantl log'!$W:$W,'General Analysis'!A119)</f>
        <v>5</v>
      </c>
      <c r="F119" s="27"/>
      <c r="G119" s="94">
        <f>COUNTIFS('Quantl log'!$G:$G,$E$2,'Quantl log'!$W:$W,'General Analysis'!$A119,'Quantl log'!$K:$K,'General Analysis'!G$2)/$E119</f>
        <v>0.6</v>
      </c>
      <c r="H119" s="94">
        <f>COUNTIFS('Quantl log'!$G:$G,$E$2,'Quantl log'!$W:$W,'General Analysis'!$A119,'Quantl log'!$K:$K,'General Analysis'!H$2)/$E119</f>
        <v>0</v>
      </c>
      <c r="I119" s="169">
        <f>COUNTIFS('Quantl log'!$G:$G,$E$2,'Quantl log'!$W:$W,'General Analysis'!$A119,'Quantl log'!$K:$K,'General Analysis'!I$2)/$E119</f>
        <v>0.2</v>
      </c>
      <c r="J119" s="170">
        <f>COUNTIFS('Quantl log'!$G:$G,$E$2,'Quantl log'!$W:$W,'General Analysis'!$A119,'Quantl log'!$K:$K,'General Analysis'!J$2)/$E119</f>
        <v>0.2</v>
      </c>
      <c r="K119" s="27"/>
      <c r="L119" s="171">
        <f>IFERROR(_xlfn.MINIFS('Quantl log'!$J:$J,'Quantl log'!$W:$W,'General Analysis'!$A119,'Quantl log'!$G:$G,'General Analysis'!$E$288),"-")</f>
        <v>8.2175925925925927E-4</v>
      </c>
      <c r="M119" s="172"/>
      <c r="N119" s="27"/>
      <c r="O119" s="171">
        <f>IFERROR(_xlfn.MAXIFS('Quantl log'!$J:$J,'Quantl log'!$W:$W,'General Analysis'!$A119,'Quantl log'!$G:$G,'General Analysis'!$E$288),"-")</f>
        <v>3.1944444444444446E-3</v>
      </c>
      <c r="P119" s="172"/>
      <c r="Q119" s="27"/>
      <c r="R119" s="171">
        <f>IFERROR(SUMIFS('Quantl log'!$J:$J,'Quantl log'!$W:$W,'General Analysis'!$A119,'Quantl log'!$G:$G,'General Analysis'!$E$288)/E119,"-")</f>
        <v>1.5023148148148148E-3</v>
      </c>
      <c r="S119" s="172"/>
      <c r="U119" s="170">
        <f>COUNTIFS(rightwrong,$E$2,first_subarea,$A119,level,U$2)/$E119</f>
        <v>0</v>
      </c>
      <c r="V119" s="170">
        <f>COUNTIFS(rightwrong,$E$2,first_subarea,$A119,level,V$2)/$E119</f>
        <v>0.6</v>
      </c>
      <c r="W119" s="170">
        <f>COUNTIFS(rightwrong,$E$2,first_subarea,$A119,level,W$2)/$E119</f>
        <v>0.4</v>
      </c>
      <c r="Y119" s="178">
        <f>COUNTIFS('Quantl log'!$G:$G,'General Analysis'!$Y$288,'Quantl log'!$W:$W,'General Analysis'!A119)</f>
        <v>6</v>
      </c>
      <c r="Z119" s="27"/>
      <c r="AA119" s="179">
        <f>IFERROR(SUMIFS('Quantl log'!$J:$J,'Quantl log'!$W:$W,'General Analysis'!$A119,'Quantl log'!$G:$G,'General Analysis'!$Y$288)/Y119,"-")</f>
        <v>1.9849537037037036E-3</v>
      </c>
      <c r="AB119" s="180"/>
      <c r="AD119" s="185">
        <f>COUNTIFS(rightwrong,$Y$2,first_subarea,$A119,level,AD$2)/$Y119</f>
        <v>0.16666666666666666</v>
      </c>
      <c r="AE119" s="185">
        <f>COUNTIFS(rightwrong,$Y$2,first_subarea,$A119,level,AE$2)/$Y119</f>
        <v>0.33333333333333331</v>
      </c>
      <c r="AF119" s="185">
        <f>COUNTIFS(rightwrong,$Y$2,first_subarea,$A119,level,AF$2)/$Y119</f>
        <v>0.5</v>
      </c>
      <c r="AH119" s="181">
        <f>(COUNTIFS('Quantl log'!$G:$G,$Y$2,first_subarea,'General Analysis'!$A119,'Quantl log'!$K:$K,'General Analysis'!AL$2)+COUNTIFS('Quantl log'!$G:$G,$Y$2,first_subarea,'General Analysis'!$A119,'Quantl log'!$K:$K,'General Analysis'!AM$2)+COUNTIFS('Quantl log'!$G:$G,$Y$2,first_subarea,'General Analysis'!$A119,'Quantl log'!$K:$K,'General Analysis'!AO$2))/$Y119</f>
        <v>1</v>
      </c>
      <c r="AJ119" s="191">
        <f t="shared" ref="AJ119:AJ124" si="11">IFERROR(E119/(E119+Y119),"-")</f>
        <v>0.45454545454545453</v>
      </c>
      <c r="AL119" s="92">
        <f>COUNTIFS('Quantl log'!$G:$G,$Y$2,'Quantl log'!$W:$W,'General Analysis'!$A119,'Quantl log'!$K:$K,'General Analysis'!AL$2)</f>
        <v>3</v>
      </c>
      <c r="AM119" s="92">
        <f>COUNTIFS('Quantl log'!$G:$G,$Y$2,'Quantl log'!$W:$W,'General Analysis'!$A119,'Quantl log'!$K:$K,'General Analysis'!AM$2)</f>
        <v>0</v>
      </c>
      <c r="AN119" s="92">
        <f>COUNTIFS('Quantl log'!$G:$G,$Y$2,'Quantl log'!$W:$W,'General Analysis'!$A119,'Quantl log'!$K:$K,'General Analysis'!AN$2)</f>
        <v>0</v>
      </c>
      <c r="AO119" s="92">
        <f>COUNTIFS('Quantl log'!$G:$G,$Y$2,'Quantl log'!$W:$W,'General Analysis'!$A119,'Quantl log'!$K:$K,'General Analysis'!AO$2)</f>
        <v>3</v>
      </c>
    </row>
    <row r="120" spans="1:41" ht="13.5" hidden="1" outlineLevel="2" thickTop="1" x14ac:dyDescent="0.2">
      <c r="A120" s="70" t="s">
        <v>110</v>
      </c>
      <c r="B120" s="71"/>
      <c r="C120" s="72"/>
      <c r="D120" s="27"/>
      <c r="E120" s="124">
        <f>COUNTIFS('Quantl log'!$G:$G,'General Analysis'!$E$288,'Quantl log'!$X:$X,'General Analysis'!A120)</f>
        <v>1</v>
      </c>
      <c r="F120" s="27"/>
      <c r="G120" s="85"/>
      <c r="H120" s="85"/>
      <c r="I120" s="97"/>
      <c r="J120" s="85"/>
      <c r="K120" s="27"/>
      <c r="L120" s="80">
        <f>IFERROR(_xlfn.MINIFS('Quantl log'!$J:$J,'Quantl log'!$X:$X,'General Analysis'!$A120,'Quantl log'!$G:$G,'General Analysis'!$E$288),"-")</f>
        <v>8.2175925925925927E-4</v>
      </c>
      <c r="M120" s="81"/>
      <c r="N120" s="27"/>
      <c r="O120" s="80">
        <f>IFERROR(_xlfn.MAXIFS('Quantl log'!$J:$J,'Quantl log'!$X:$X,'General Analysis'!$A120,'Quantl log'!$G:$G,'General Analysis'!$E$288),"-")</f>
        <v>8.2175925925925927E-4</v>
      </c>
      <c r="P120" s="81"/>
      <c r="Q120" s="27"/>
      <c r="R120" s="80">
        <f>IFERROR(SUMIFS('Quantl log'!$J:$J,'Quantl log'!$X:$X,'General Analysis'!$A120,'Quantl log'!$G:$G,'General Analysis'!$E$288)/E120,"-")</f>
        <v>8.2175925925925927E-4</v>
      </c>
      <c r="S120" s="81"/>
      <c r="U120" s="81"/>
      <c r="V120" s="81"/>
      <c r="W120" s="81"/>
      <c r="Y120" s="124">
        <f>COUNTIFS('Quantl log'!$G:$G,'General Analysis'!$Y$288,'Quantl log'!$X:$X,'General Analysis'!A120)</f>
        <v>0</v>
      </c>
      <c r="Z120" s="27"/>
      <c r="AA120" s="80" t="str">
        <f>IFERROR(SUMIFS('Quantl log'!$J:$J,'Quantl log'!$X:$X,'General Analysis'!$A120,'Quantl log'!$G:$G,'General Analysis'!$Y$288)/Y120,"-")</f>
        <v>-</v>
      </c>
      <c r="AB120" s="81"/>
      <c r="AD120" s="186"/>
      <c r="AE120" s="186"/>
      <c r="AF120" s="186"/>
      <c r="AH120" s="85"/>
      <c r="AJ120" s="91">
        <f t="shared" si="11"/>
        <v>1</v>
      </c>
      <c r="AL120" s="85"/>
      <c r="AM120" s="85"/>
      <c r="AN120" s="85"/>
      <c r="AO120" s="85"/>
    </row>
    <row r="121" spans="1:41" hidden="1" outlineLevel="2" x14ac:dyDescent="0.2">
      <c r="A121" s="70" t="s">
        <v>111</v>
      </c>
      <c r="B121" s="71"/>
      <c r="C121" s="72"/>
      <c r="D121" s="27"/>
      <c r="E121" s="124">
        <f>COUNTIFS('Quantl log'!$G:$G,'General Analysis'!$E$288,'Quantl log'!$X:$X,'General Analysis'!A121)</f>
        <v>3</v>
      </c>
      <c r="F121" s="27"/>
      <c r="G121" s="85"/>
      <c r="H121" s="85"/>
      <c r="I121" s="97"/>
      <c r="J121" s="85"/>
      <c r="K121" s="27"/>
      <c r="L121" s="80">
        <f>IFERROR(_xlfn.MINIFS('Quantl log'!$J:$J,'Quantl log'!$X:$X,'General Analysis'!$A121,'Quantl log'!$G:$G,'General Analysis'!$E$288),"-")</f>
        <v>9.6064814814814819E-4</v>
      </c>
      <c r="M121" s="81"/>
      <c r="N121" s="27"/>
      <c r="O121" s="80">
        <f>IFERROR(_xlfn.MAXIFS('Quantl log'!$J:$J,'Quantl log'!$X:$X,'General Analysis'!$A121,'Quantl log'!$G:$G,'General Analysis'!$E$288),"-")</f>
        <v>3.1944444444444446E-3</v>
      </c>
      <c r="P121" s="81"/>
      <c r="Q121" s="27"/>
      <c r="R121" s="80">
        <f>IFERROR(SUMIFS('Quantl log'!$J:$J,'Quantl log'!$X:$X,'General Analysis'!$A121,'Quantl log'!$G:$G,'General Analysis'!$E$288)/E121,"-")</f>
        <v>1.7206790123456791E-3</v>
      </c>
      <c r="S121" s="81"/>
      <c r="U121" s="81"/>
      <c r="V121" s="81"/>
      <c r="W121" s="81"/>
      <c r="Y121" s="124">
        <f>COUNTIFS('Quantl log'!$G:$G,'General Analysis'!$Y$288,'Quantl log'!$X:$X,'General Analysis'!A121)</f>
        <v>2</v>
      </c>
      <c r="Z121" s="27"/>
      <c r="AA121" s="80">
        <f>IFERROR(SUMIFS('Quantl log'!$J:$J,'Quantl log'!$X:$X,'General Analysis'!$A121,'Quantl log'!$G:$G,'General Analysis'!$Y$288)/Y121,"-")</f>
        <v>2.6967592592592594E-3</v>
      </c>
      <c r="AB121" s="81"/>
      <c r="AD121" s="186"/>
      <c r="AE121" s="186"/>
      <c r="AF121" s="186"/>
      <c r="AH121" s="85"/>
      <c r="AJ121" s="91">
        <f t="shared" si="11"/>
        <v>0.6</v>
      </c>
      <c r="AL121" s="85"/>
      <c r="AM121" s="85"/>
      <c r="AN121" s="85"/>
      <c r="AO121" s="85"/>
    </row>
    <row r="122" spans="1:41" hidden="1" outlineLevel="2" x14ac:dyDescent="0.2">
      <c r="A122" s="70" t="s">
        <v>112</v>
      </c>
      <c r="B122" s="71"/>
      <c r="C122" s="72"/>
      <c r="D122" s="27"/>
      <c r="E122" s="124">
        <f>COUNTIFS('Quantl log'!$G:$G,'General Analysis'!$E$288,'Quantl log'!$X:$X,'General Analysis'!A122)</f>
        <v>0</v>
      </c>
      <c r="F122" s="27"/>
      <c r="G122" s="85"/>
      <c r="H122" s="85"/>
      <c r="I122" s="97"/>
      <c r="J122" s="85"/>
      <c r="K122" s="27"/>
      <c r="L122" s="80">
        <f>IFERROR(_xlfn.MINIFS('Quantl log'!$J:$J,'Quantl log'!$X:$X,'General Analysis'!$A122,'Quantl log'!$G:$G,'General Analysis'!$E$288),"-")</f>
        <v>0</v>
      </c>
      <c r="M122" s="81"/>
      <c r="N122" s="27"/>
      <c r="O122" s="80">
        <f>IFERROR(_xlfn.MAXIFS('Quantl log'!$J:$J,'Quantl log'!$X:$X,'General Analysis'!$A122,'Quantl log'!$G:$G,'General Analysis'!$E$288),"-")</f>
        <v>0</v>
      </c>
      <c r="P122" s="81"/>
      <c r="Q122" s="27"/>
      <c r="R122" s="80" t="str">
        <f>IFERROR(SUMIFS('Quantl log'!$J:$J,'Quantl log'!$X:$X,'General Analysis'!$A122,'Quantl log'!$G:$G,'General Analysis'!$E$288)/E122,"-")</f>
        <v>-</v>
      </c>
      <c r="S122" s="81"/>
      <c r="U122" s="81"/>
      <c r="V122" s="81"/>
      <c r="W122" s="81"/>
      <c r="Y122" s="124">
        <f>COUNTIFS('Quantl log'!$G:$G,'General Analysis'!$Y$288,'Quantl log'!$X:$X,'General Analysis'!A122)</f>
        <v>0</v>
      </c>
      <c r="Z122" s="27"/>
      <c r="AA122" s="80" t="str">
        <f>IFERROR(SUMIFS('Quantl log'!$J:$J,'Quantl log'!$X:$X,'General Analysis'!$A122,'Quantl log'!$G:$G,'General Analysis'!$Y$288)/Y122,"-")</f>
        <v>-</v>
      </c>
      <c r="AB122" s="81"/>
      <c r="AD122" s="186"/>
      <c r="AE122" s="186"/>
      <c r="AF122" s="186"/>
      <c r="AH122" s="85"/>
      <c r="AJ122" s="91" t="str">
        <f t="shared" si="11"/>
        <v>-</v>
      </c>
      <c r="AL122" s="85"/>
      <c r="AM122" s="85"/>
      <c r="AN122" s="85"/>
      <c r="AO122" s="85"/>
    </row>
    <row r="123" spans="1:41" hidden="1" outlineLevel="2" x14ac:dyDescent="0.2">
      <c r="A123" s="70" t="s">
        <v>113</v>
      </c>
      <c r="B123" s="71"/>
      <c r="C123" s="72"/>
      <c r="D123" s="27"/>
      <c r="E123" s="124">
        <f>COUNTIFS('Quantl log'!$G:$G,'General Analysis'!$E$288,'Quantl log'!$X:$X,'General Analysis'!A123)</f>
        <v>1</v>
      </c>
      <c r="F123" s="27"/>
      <c r="G123" s="85"/>
      <c r="H123" s="85"/>
      <c r="I123" s="97"/>
      <c r="J123" s="85"/>
      <c r="K123" s="27"/>
      <c r="L123" s="80">
        <f>IFERROR(_xlfn.MINIFS('Quantl log'!$J:$J,'Quantl log'!$X:$X,'General Analysis'!$A123,'Quantl log'!$G:$G,'General Analysis'!$E$288),"-")</f>
        <v>1.5277777777777779E-3</v>
      </c>
      <c r="M123" s="81"/>
      <c r="N123" s="27"/>
      <c r="O123" s="80">
        <f>IFERROR(_xlfn.MAXIFS('Quantl log'!$J:$J,'Quantl log'!$X:$X,'General Analysis'!$A123,'Quantl log'!$G:$G,'General Analysis'!$E$288),"-")</f>
        <v>1.5277777777777779E-3</v>
      </c>
      <c r="P123" s="81"/>
      <c r="Q123" s="27"/>
      <c r="R123" s="80">
        <f>IFERROR(SUMIFS('Quantl log'!$J:$J,'Quantl log'!$X:$X,'General Analysis'!$A123,'Quantl log'!$G:$G,'General Analysis'!$E$288)/E123,"-")</f>
        <v>1.5277777777777779E-3</v>
      </c>
      <c r="S123" s="81"/>
      <c r="U123" s="81"/>
      <c r="V123" s="81"/>
      <c r="W123" s="81"/>
      <c r="Y123" s="124">
        <f>COUNTIFS('Quantl log'!$G:$G,'General Analysis'!$Y$288,'Quantl log'!$X:$X,'General Analysis'!A123)</f>
        <v>2</v>
      </c>
      <c r="Z123" s="27"/>
      <c r="AA123" s="80">
        <f>IFERROR(SUMIFS('Quantl log'!$J:$J,'Quantl log'!$X:$X,'General Analysis'!$A123,'Quantl log'!$G:$G,'General Analysis'!$Y$288)/Y123,"-")</f>
        <v>1.9097222222222222E-3</v>
      </c>
      <c r="AB123" s="81"/>
      <c r="AD123" s="186"/>
      <c r="AE123" s="186"/>
      <c r="AF123" s="186"/>
      <c r="AH123" s="85"/>
      <c r="AJ123" s="91">
        <f t="shared" si="11"/>
        <v>0.33333333333333331</v>
      </c>
      <c r="AL123" s="85"/>
      <c r="AM123" s="85"/>
      <c r="AN123" s="85"/>
      <c r="AO123" s="85"/>
    </row>
    <row r="124" spans="1:41" hidden="1" outlineLevel="2" x14ac:dyDescent="0.2">
      <c r="A124" s="70" t="s">
        <v>114</v>
      </c>
      <c r="B124" s="71"/>
      <c r="C124" s="72"/>
      <c r="D124" s="27"/>
      <c r="E124" s="124">
        <f>COUNTIFS('Quantl log'!$G:$G,'General Analysis'!$E$288,'Quantl log'!$X:$X,'General Analysis'!A124)</f>
        <v>0</v>
      </c>
      <c r="F124" s="27"/>
      <c r="G124" s="85"/>
      <c r="H124" s="85"/>
      <c r="I124" s="97"/>
      <c r="J124" s="85"/>
      <c r="K124" s="27"/>
      <c r="L124" s="80">
        <f>IFERROR(_xlfn.MINIFS('Quantl log'!$J:$J,'Quantl log'!$X:$X,'General Analysis'!$A124,'Quantl log'!$G:$G,'General Analysis'!$E$288),"-")</f>
        <v>0</v>
      </c>
      <c r="M124" s="81"/>
      <c r="N124" s="27"/>
      <c r="O124" s="80">
        <f>IFERROR(_xlfn.MAXIFS('Quantl log'!$J:$J,'Quantl log'!$X:$X,'General Analysis'!$A124,'Quantl log'!$G:$G,'General Analysis'!$E$288),"-")</f>
        <v>0</v>
      </c>
      <c r="P124" s="81"/>
      <c r="Q124" s="27"/>
      <c r="R124" s="80" t="str">
        <f>IFERROR(SUMIFS('Quantl log'!$J:$J,'Quantl log'!$X:$X,'General Analysis'!$A124,'Quantl log'!$G:$G,'General Analysis'!$E$288)/E124,"-")</f>
        <v>-</v>
      </c>
      <c r="S124" s="81"/>
      <c r="U124" s="81"/>
      <c r="V124" s="81"/>
      <c r="W124" s="81"/>
      <c r="Y124" s="124">
        <f>COUNTIFS('Quantl log'!$G:$G,'General Analysis'!$Y$288,'Quantl log'!$X:$X,'General Analysis'!A124)</f>
        <v>1</v>
      </c>
      <c r="Z124" s="27"/>
      <c r="AA124" s="80">
        <f>IFERROR(SUMIFS('Quantl log'!$J:$J,'Quantl log'!$X:$X,'General Analysis'!$A124,'Quantl log'!$G:$G,'General Analysis'!$Y$288)/Y124,"-")</f>
        <v>1.1689814814814816E-3</v>
      </c>
      <c r="AB124" s="81"/>
      <c r="AD124" s="186"/>
      <c r="AE124" s="186"/>
      <c r="AF124" s="186"/>
      <c r="AH124" s="85"/>
      <c r="AJ124" s="91">
        <f t="shared" si="11"/>
        <v>0</v>
      </c>
      <c r="AL124" s="85"/>
      <c r="AM124" s="85"/>
      <c r="AN124" s="85"/>
      <c r="AO124" s="85"/>
    </row>
    <row r="125" spans="1:41" hidden="1" outlineLevel="1" x14ac:dyDescent="0.2"/>
    <row r="126" spans="1:41" ht="13.5" hidden="1" outlineLevel="1" collapsed="1" thickBot="1" x14ac:dyDescent="0.25"/>
    <row r="127" spans="1:41" ht="13.5" collapsed="1" thickBot="1" x14ac:dyDescent="0.25">
      <c r="A127" s="175" t="s">
        <v>115</v>
      </c>
      <c r="B127" s="176"/>
      <c r="C127" s="177"/>
      <c r="D127" s="27"/>
      <c r="E127" s="156">
        <f>COUNTIFS('Quantl log'!$G:$G,'General Analysis'!$E$288,'Quantl log'!$V:$V,'General Analysis'!A127)</f>
        <v>22</v>
      </c>
      <c r="F127" s="27"/>
      <c r="G127" s="93">
        <f>COUNTIFS('Quantl log'!$G:$G,$E$2,'Quantl log'!$V:$V,'General Analysis'!$A127,'Quantl log'!$K:$K,'General Analysis'!G$2)/$E127</f>
        <v>0.36363636363636365</v>
      </c>
      <c r="H127" s="101">
        <f>COUNTIFS('Quantl log'!$G:$G,$E$2,'Quantl log'!$V:$V,'General Analysis'!$A127,'Quantl log'!$K:$K,'General Analysis'!H$2)/$E127</f>
        <v>9.0909090909090912E-2</v>
      </c>
      <c r="I127" s="157">
        <f>COUNTIFS('Quantl log'!$G:$G,$E$2,'Quantl log'!$V:$V,'General Analysis'!$A127,'Quantl log'!$K:$K,'General Analysis'!I$2)/$E127</f>
        <v>0.36363636363636365</v>
      </c>
      <c r="J127" s="158">
        <f>COUNTIFS('Quantl log'!$G:$G,$E$2,'Quantl log'!$V:$V,'General Analysis'!$A127,'Quantl log'!$K:$K,'General Analysis'!J$2)/$E127</f>
        <v>0.18181818181818182</v>
      </c>
      <c r="K127" s="27"/>
      <c r="L127" s="159">
        <f>IFERROR(_xlfn.MINIFS('Quantl log'!$J:$J,'Quantl log'!$V:$V,'General Analysis'!$A127,'Quantl log'!$G:$G,'General Analysis'!$E$288),"-")</f>
        <v>4.6296296296296294E-5</v>
      </c>
      <c r="M127" s="160"/>
      <c r="N127" s="27"/>
      <c r="O127" s="159">
        <f>IFERROR(_xlfn.MAXIFS('Quantl log'!$J:$J,'Quantl log'!$V:$V,'General Analysis'!$A127,'Quantl log'!$G:$G,'General Analysis'!$E$288),"-")</f>
        <v>3.2060185185185191E-3</v>
      </c>
      <c r="P127" s="160"/>
      <c r="Q127" s="27"/>
      <c r="R127" s="159">
        <f>IFERROR(SUMIFS('Quantl log'!$J:$J,'Quantl log'!$V:$V,'General Analysis'!$A127,'Quantl log'!$G:$G,'General Analysis'!$E$288)/E127,"-")</f>
        <v>1.2126473063973067E-3</v>
      </c>
      <c r="S127" s="160"/>
      <c r="U127" s="158">
        <f>COUNTIFS(rightwrong,$E$2,first_Area,'General Analysis'!$A127,level,U$2)/$E127</f>
        <v>0.31818181818181818</v>
      </c>
      <c r="V127" s="158">
        <f>COUNTIFS(rightwrong,$E$2,first_Area,'General Analysis'!$A127,level,V$2)/$E127</f>
        <v>0.36363636363636365</v>
      </c>
      <c r="W127" s="158">
        <f>COUNTIFS(rightwrong,$E$2,first_Area,'General Analysis'!$A127,level,W$2)/$E127</f>
        <v>0.13636363636363635</v>
      </c>
      <c r="Y127" s="162">
        <f>COUNTIFS('Quantl log'!$G:$G,'General Analysis'!$Y$288,'Quantl log'!$V:$V,'General Analysis'!A127)</f>
        <v>24</v>
      </c>
      <c r="Z127" s="27"/>
      <c r="AA127" s="163">
        <f>IFERROR(SUMIFS('Quantl log'!$J:$J,'Quantl log'!$V:$V,'General Analysis'!$A127,'Quantl log'!$G:$G,'General Analysis'!$Y$288)/Y127,"-")</f>
        <v>1.3512731481481483E-3</v>
      </c>
      <c r="AB127" s="164"/>
      <c r="AD127" s="165">
        <f>COUNTIFS(rightwrong,$Y$2,first_Area,'General Analysis'!$A127,level,AD$2)/$Y127</f>
        <v>0.20833333333333334</v>
      </c>
      <c r="AE127" s="165">
        <f>COUNTIFS(rightwrong,$Y$2,first_Area,'General Analysis'!$A127,level,AE$2)/$Y127</f>
        <v>0.5</v>
      </c>
      <c r="AF127" s="165">
        <f>COUNTIFS(rightwrong,$Y$2,first_Area,'General Analysis'!$A127,level,AF$2)/$Y127</f>
        <v>0.20833333333333334</v>
      </c>
      <c r="AH127" s="165">
        <f>(COUNTIFS('Quantl log'!$G:$G,$Y$2,'Quantl log'!$V:$V,'General Analysis'!$A127,'Quantl log'!$K:$K,'General Analysis'!AL$2)+COUNTIFS('Quantl log'!$G:$G,$Y$2,'Quantl log'!$V:$V,'General Analysis'!$A127,'Quantl log'!$K:$K,'General Analysis'!AM$2)+COUNTIFS('Quantl log'!$G:$G,$Y$2,'Quantl log'!$V:$V,'General Analysis'!$A127,'Quantl log'!$K:$K,'General Analysis'!AO$2))/$Y127</f>
        <v>0.58333333333333337</v>
      </c>
      <c r="AJ127" s="190">
        <f t="shared" ref="AJ127:AJ132" si="12">IFERROR(E127/(E127+Y127),"-")</f>
        <v>0.47826086956521741</v>
      </c>
      <c r="AL127" s="101">
        <f>COUNTIFS('Quantl log'!$G:$G,$Y$2,'Quantl log'!$V:$V,'General Analysis'!$A127,'Quantl log'!$K:$K,'General Analysis'!AL$2)/$Y127</f>
        <v>0.20833333333333334</v>
      </c>
      <c r="AM127" s="101">
        <f>COUNTIFS('Quantl log'!$G:$G,$Y$2,'Quantl log'!$V:$V,'General Analysis'!$A127,'Quantl log'!$K:$K,'General Analysis'!AM$2)/$Y127</f>
        <v>0.16666666666666666</v>
      </c>
      <c r="AN127" s="101">
        <f>COUNTIFS('Quantl log'!$G:$G,$Y$2,'Quantl log'!$V:$V,'General Analysis'!$A127,'Quantl log'!$K:$K,'General Analysis'!AN$2)/$Y127</f>
        <v>0.41666666666666669</v>
      </c>
      <c r="AO127" s="101">
        <f>COUNTIFS('Quantl log'!$G:$G,$Y$2,'Quantl log'!$V:$V,'General Analysis'!$A127,'Quantl log'!$K:$K,'General Analysis'!AO$2)/$Y127</f>
        <v>0.20833333333333334</v>
      </c>
    </row>
    <row r="128" spans="1:41" s="88" customFormat="1" ht="13.5" hidden="1" outlineLevel="1" thickBot="1" x14ac:dyDescent="0.25">
      <c r="A128" s="182" t="s">
        <v>116</v>
      </c>
      <c r="B128" s="173"/>
      <c r="C128" s="174"/>
      <c r="D128" s="27"/>
      <c r="E128" s="168">
        <f>COUNTIFS('Quantl log'!$G:$G,'General Analysis'!$E$288,'Quantl log'!$W:$W,'General Analysis'!A128)</f>
        <v>5</v>
      </c>
      <c r="F128" s="27"/>
      <c r="G128" s="94">
        <f>COUNTIFS('Quantl log'!$G:$G,$E$2,'Quantl log'!$W:$W,'General Analysis'!$A128,'Quantl log'!$K:$K,'General Analysis'!G$2)/$E128</f>
        <v>0.4</v>
      </c>
      <c r="H128" s="94">
        <f>COUNTIFS('Quantl log'!$G:$G,$E$2,'Quantl log'!$W:$W,'General Analysis'!$A128,'Quantl log'!$K:$K,'General Analysis'!H$2)/$E128</f>
        <v>0.2</v>
      </c>
      <c r="I128" s="169">
        <f>COUNTIFS('Quantl log'!$G:$G,$E$2,'Quantl log'!$W:$W,'General Analysis'!$A128,'Quantl log'!$K:$K,'General Analysis'!I$2)/$E128</f>
        <v>0.2</v>
      </c>
      <c r="J128" s="170">
        <f>COUNTIFS('Quantl log'!$G:$G,$E$2,'Quantl log'!$W:$W,'General Analysis'!$A128,'Quantl log'!$K:$K,'General Analysis'!J$2)/$E128</f>
        <v>0.2</v>
      </c>
      <c r="K128" s="27"/>
      <c r="L128" s="171">
        <f>IFERROR(_xlfn.MINIFS('Quantl log'!$J:$J,'Quantl log'!$W:$W,'General Analysis'!$A128,'Quantl log'!$G:$G,'General Analysis'!$E$288),"-")</f>
        <v>2.0833333333333335E-4</v>
      </c>
      <c r="M128" s="172"/>
      <c r="N128" s="27"/>
      <c r="O128" s="171">
        <f>IFERROR(_xlfn.MAXIFS('Quantl log'!$J:$J,'Quantl log'!$W:$W,'General Analysis'!$A128,'Quantl log'!$G:$G,'General Analysis'!$E$288),"-")</f>
        <v>2.1180555555555558E-3</v>
      </c>
      <c r="P128" s="172"/>
      <c r="Q128" s="27"/>
      <c r="R128" s="171">
        <f>IFERROR(SUMIFS('Quantl log'!$J:$J,'Quantl log'!$W:$W,'General Analysis'!$A128,'Quantl log'!$G:$G,'General Analysis'!$E$288)/E128,"-")</f>
        <v>1.5208333333333335E-3</v>
      </c>
      <c r="S128" s="172"/>
      <c r="U128" s="170">
        <f>COUNTIFS(rightwrong,$E$2,first_subarea,$A128,level,U$2)/$E128</f>
        <v>0.6</v>
      </c>
      <c r="V128" s="170">
        <f>COUNTIFS(rightwrong,$E$2,first_subarea,$A128,level,V$2)/$E128</f>
        <v>0.2</v>
      </c>
      <c r="W128" s="170">
        <f>COUNTIFS(rightwrong,$E$2,first_subarea,$A128,level,W$2)/$E128</f>
        <v>0</v>
      </c>
      <c r="Y128" s="178">
        <f>COUNTIFS('Quantl log'!$G:$G,'General Analysis'!$Y$288,'Quantl log'!$W:$W,'General Analysis'!A128)</f>
        <v>5</v>
      </c>
      <c r="Z128" s="27"/>
      <c r="AA128" s="179">
        <f>IFERROR(SUMIFS('Quantl log'!$J:$J,'Quantl log'!$W:$W,'General Analysis'!$A128,'Quantl log'!$G:$G,'General Analysis'!$Y$288)/Y128,"-")</f>
        <v>1.7592592592592595E-3</v>
      </c>
      <c r="AB128" s="180"/>
      <c r="AD128" s="185">
        <f>COUNTIFS(rightwrong,$Y$2,first_subarea,$A128,level,AD$2)/$Y128</f>
        <v>0.4</v>
      </c>
      <c r="AE128" s="185">
        <f>COUNTIFS(rightwrong,$Y$2,first_subarea,$A128,level,AE$2)/$Y128</f>
        <v>0.2</v>
      </c>
      <c r="AF128" s="185">
        <f>COUNTIFS(rightwrong,$Y$2,first_subarea,$A128,level,AF$2)/$Y128</f>
        <v>0.4</v>
      </c>
      <c r="AH128" s="181">
        <f>(COUNTIFS('Quantl log'!$G:$G,$Y$2,first_subarea,'General Analysis'!$A128,'Quantl log'!$K:$K,'General Analysis'!AL$2)+COUNTIFS('Quantl log'!$G:$G,$Y$2,first_subarea,'General Analysis'!$A128,'Quantl log'!$K:$K,'General Analysis'!AM$2)+COUNTIFS('Quantl log'!$G:$G,$Y$2,first_subarea,'General Analysis'!$A128,'Quantl log'!$K:$K,'General Analysis'!AO$2))/$Y128</f>
        <v>0.8</v>
      </c>
      <c r="AJ128" s="191">
        <f t="shared" si="12"/>
        <v>0.5</v>
      </c>
      <c r="AL128" s="92">
        <f>COUNTIFS('Quantl log'!$G:$G,$Y$2,'Quantl log'!$W:$W,'General Analysis'!$A128,'Quantl log'!$K:$K,'General Analysis'!AL$2)</f>
        <v>2</v>
      </c>
      <c r="AM128" s="92">
        <f>COUNTIFS('Quantl log'!$G:$G,$Y$2,'Quantl log'!$W:$W,'General Analysis'!$A128,'Quantl log'!$K:$K,'General Analysis'!AM$2)</f>
        <v>1</v>
      </c>
      <c r="AN128" s="92">
        <f>COUNTIFS('Quantl log'!$G:$G,$Y$2,'Quantl log'!$W:$W,'General Analysis'!$A128,'Quantl log'!$K:$K,'General Analysis'!AN$2)</f>
        <v>1</v>
      </c>
      <c r="AO128" s="92">
        <f>COUNTIFS('Quantl log'!$G:$G,$Y$2,'Quantl log'!$W:$W,'General Analysis'!$A128,'Quantl log'!$K:$K,'General Analysis'!AO$2)</f>
        <v>1</v>
      </c>
    </row>
    <row r="129" spans="1:41" ht="13.5" hidden="1" outlineLevel="2" thickTop="1" x14ac:dyDescent="0.2">
      <c r="A129" s="70" t="s">
        <v>117</v>
      </c>
      <c r="B129" s="71"/>
      <c r="C129" s="72"/>
      <c r="D129" s="27"/>
      <c r="E129" s="124">
        <f>COUNTIFS('Quantl log'!$G:$G,'General Analysis'!$E$288,'Quantl log'!$X:$X,'General Analysis'!A129)</f>
        <v>0</v>
      </c>
      <c r="F129" s="27"/>
      <c r="G129" s="85"/>
      <c r="H129" s="85"/>
      <c r="I129" s="97"/>
      <c r="J129" s="85"/>
      <c r="K129" s="27"/>
      <c r="L129" s="80">
        <f>IFERROR(_xlfn.MINIFS('Quantl log'!$J:$J,'Quantl log'!$X:$X,'General Analysis'!$A129,'Quantl log'!$G:$G,'General Analysis'!$E$288),"-")</f>
        <v>0</v>
      </c>
      <c r="M129" s="81"/>
      <c r="N129" s="27"/>
      <c r="O129" s="80">
        <f>IFERROR(_xlfn.MAXIFS('Quantl log'!$J:$J,'Quantl log'!$X:$X,'General Analysis'!$A129,'Quantl log'!$G:$G,'General Analysis'!$E$288),"-")</f>
        <v>0</v>
      </c>
      <c r="P129" s="81"/>
      <c r="Q129" s="27"/>
      <c r="R129" s="80" t="str">
        <f>IFERROR(SUMIFS('Quantl log'!$J:$J,'Quantl log'!$X:$X,'General Analysis'!$A129,'Quantl log'!$G:$G,'General Analysis'!$E$288)/E129,"-")</f>
        <v>-</v>
      </c>
      <c r="S129" s="81"/>
      <c r="U129" s="81"/>
      <c r="V129" s="81"/>
      <c r="W129" s="81"/>
      <c r="Y129" s="124">
        <f>COUNTIFS('Quantl log'!$G:$G,'General Analysis'!$Y$288,'Quantl log'!$X:$X,'General Analysis'!A129)</f>
        <v>0</v>
      </c>
      <c r="Z129" s="27"/>
      <c r="AA129" s="80" t="str">
        <f>IFERROR(SUMIFS('Quantl log'!$J:$J,'Quantl log'!$X:$X,'General Analysis'!$A129,'Quantl log'!$G:$G,'General Analysis'!$Y$288)/Y129,"-")</f>
        <v>-</v>
      </c>
      <c r="AB129" s="81"/>
      <c r="AD129" s="186"/>
      <c r="AE129" s="186"/>
      <c r="AF129" s="186"/>
      <c r="AH129" s="85"/>
      <c r="AJ129" s="91" t="str">
        <f t="shared" si="12"/>
        <v>-</v>
      </c>
      <c r="AL129" s="85"/>
      <c r="AM129" s="85"/>
      <c r="AN129" s="85"/>
      <c r="AO129" s="85"/>
    </row>
    <row r="130" spans="1:41" hidden="1" outlineLevel="2" x14ac:dyDescent="0.2">
      <c r="A130" s="70" t="s">
        <v>118</v>
      </c>
      <c r="B130" s="71"/>
      <c r="C130" s="72"/>
      <c r="D130" s="27"/>
      <c r="E130" s="124">
        <f>COUNTIFS('Quantl log'!$G:$G,'General Analysis'!$E$288,'Quantl log'!$X:$X,'General Analysis'!A130)</f>
        <v>5</v>
      </c>
      <c r="F130" s="27"/>
      <c r="G130" s="85"/>
      <c r="H130" s="85"/>
      <c r="I130" s="97"/>
      <c r="J130" s="85"/>
      <c r="K130" s="27"/>
      <c r="L130" s="80">
        <f>IFERROR(_xlfn.MINIFS('Quantl log'!$J:$J,'Quantl log'!$X:$X,'General Analysis'!$A130,'Quantl log'!$G:$G,'General Analysis'!$E$288),"-")</f>
        <v>2.0833333333333335E-4</v>
      </c>
      <c r="M130" s="81"/>
      <c r="N130" s="27"/>
      <c r="O130" s="80">
        <f>IFERROR(_xlfn.MAXIFS('Quantl log'!$J:$J,'Quantl log'!$X:$X,'General Analysis'!$A130,'Quantl log'!$G:$G,'General Analysis'!$E$288),"-")</f>
        <v>2.1180555555555558E-3</v>
      </c>
      <c r="P130" s="81"/>
      <c r="Q130" s="27"/>
      <c r="R130" s="80">
        <f>IFERROR(SUMIFS('Quantl log'!$J:$J,'Quantl log'!$X:$X,'General Analysis'!$A130,'Quantl log'!$G:$G,'General Analysis'!$E$288)/E130,"-")</f>
        <v>1.2986111111111111E-3</v>
      </c>
      <c r="S130" s="81"/>
      <c r="U130" s="81"/>
      <c r="V130" s="81"/>
      <c r="W130" s="81"/>
      <c r="Y130" s="124">
        <f>COUNTIFS('Quantl log'!$G:$G,'General Analysis'!$Y$288,'Quantl log'!$X:$X,'General Analysis'!A130)</f>
        <v>3</v>
      </c>
      <c r="Z130" s="27"/>
      <c r="AA130" s="80">
        <f>IFERROR(SUMIFS('Quantl log'!$J:$J,'Quantl log'!$X:$X,'General Analysis'!$A130,'Quantl log'!$G:$G,'General Analysis'!$Y$288)/Y130,"-")</f>
        <v>2.2993827160493825E-3</v>
      </c>
      <c r="AB130" s="81"/>
      <c r="AD130" s="186"/>
      <c r="AE130" s="186"/>
      <c r="AF130" s="186"/>
      <c r="AH130" s="85"/>
      <c r="AJ130" s="91">
        <f t="shared" si="12"/>
        <v>0.625</v>
      </c>
      <c r="AL130" s="85"/>
      <c r="AM130" s="85"/>
      <c r="AN130" s="85"/>
      <c r="AO130" s="85"/>
    </row>
    <row r="131" spans="1:41" hidden="1" outlineLevel="2" x14ac:dyDescent="0.2">
      <c r="A131" s="70" t="s">
        <v>119</v>
      </c>
      <c r="B131" s="71"/>
      <c r="C131" s="72"/>
      <c r="D131" s="27"/>
      <c r="E131" s="124">
        <f>COUNTIFS('Quantl log'!$G:$G,'General Analysis'!$E$288,'Quantl log'!$X:$X,'General Analysis'!A131)</f>
        <v>0</v>
      </c>
      <c r="F131" s="27"/>
      <c r="G131" s="85"/>
      <c r="H131" s="85"/>
      <c r="I131" s="97"/>
      <c r="J131" s="85"/>
      <c r="K131" s="27"/>
      <c r="L131" s="80">
        <f>IFERROR(_xlfn.MINIFS('Quantl log'!$J:$J,'Quantl log'!$X:$X,'General Analysis'!$A131,'Quantl log'!$G:$G,'General Analysis'!$E$288),"-")</f>
        <v>0</v>
      </c>
      <c r="M131" s="81"/>
      <c r="N131" s="27"/>
      <c r="O131" s="80">
        <f>IFERROR(_xlfn.MAXIFS('Quantl log'!$J:$J,'Quantl log'!$X:$X,'General Analysis'!$A131,'Quantl log'!$G:$G,'General Analysis'!$E$288),"-")</f>
        <v>0</v>
      </c>
      <c r="P131" s="81"/>
      <c r="Q131" s="27"/>
      <c r="R131" s="80" t="str">
        <f>IFERROR(SUMIFS('Quantl log'!$J:$J,'Quantl log'!$X:$X,'General Analysis'!$A131,'Quantl log'!$G:$G,'General Analysis'!$E$288)/E131,"-")</f>
        <v>-</v>
      </c>
      <c r="S131" s="81"/>
      <c r="U131" s="81"/>
      <c r="V131" s="81"/>
      <c r="W131" s="81"/>
      <c r="Y131" s="124">
        <f>COUNTIFS('Quantl log'!$G:$G,'General Analysis'!$Y$288,'Quantl log'!$X:$X,'General Analysis'!A131)</f>
        <v>0</v>
      </c>
      <c r="Z131" s="27"/>
      <c r="AA131" s="80" t="str">
        <f>IFERROR(SUMIFS('Quantl log'!$J:$J,'Quantl log'!$X:$X,'General Analysis'!$A131,'Quantl log'!$G:$G,'General Analysis'!$Y$288)/Y131,"-")</f>
        <v>-</v>
      </c>
      <c r="AB131" s="81"/>
      <c r="AD131" s="186"/>
      <c r="AE131" s="186"/>
      <c r="AF131" s="186"/>
      <c r="AH131" s="85"/>
      <c r="AJ131" s="91" t="str">
        <f t="shared" si="12"/>
        <v>-</v>
      </c>
      <c r="AL131" s="85"/>
      <c r="AM131" s="85"/>
      <c r="AN131" s="85"/>
      <c r="AO131" s="85"/>
    </row>
    <row r="132" spans="1:41" hidden="1" outlineLevel="2" x14ac:dyDescent="0.2">
      <c r="A132" s="70" t="s">
        <v>120</v>
      </c>
      <c r="B132" s="71"/>
      <c r="C132" s="72"/>
      <c r="D132" s="27"/>
      <c r="E132" s="124">
        <f>COUNTIFS('Quantl log'!$G:$G,'General Analysis'!$E$288,'Quantl log'!$X:$X,'General Analysis'!A132)</f>
        <v>2</v>
      </c>
      <c r="F132" s="27"/>
      <c r="G132" s="85"/>
      <c r="H132" s="85"/>
      <c r="I132" s="97"/>
      <c r="J132" s="85"/>
      <c r="K132" s="27"/>
      <c r="L132" s="80">
        <f>IFERROR(_xlfn.MINIFS('Quantl log'!$J:$J,'Quantl log'!$X:$X,'General Analysis'!$A132,'Quantl log'!$G:$G,'General Analysis'!$E$288),"-")</f>
        <v>4.6296296296296294E-5</v>
      </c>
      <c r="M132" s="81"/>
      <c r="N132" s="27"/>
      <c r="O132" s="80">
        <f>IFERROR(_xlfn.MAXIFS('Quantl log'!$J:$J,'Quantl log'!$X:$X,'General Analysis'!$A132,'Quantl log'!$G:$G,'General Analysis'!$E$288),"-")</f>
        <v>2.8935185185185184E-4</v>
      </c>
      <c r="P132" s="81"/>
      <c r="Q132" s="27"/>
      <c r="R132" s="80">
        <f>IFERROR(SUMIFS('Quantl log'!$J:$J,'Quantl log'!$X:$X,'General Analysis'!$A132,'Quantl log'!$G:$G,'General Analysis'!$E$288)/E132,"-")</f>
        <v>1.6782407407407406E-4</v>
      </c>
      <c r="S132" s="81"/>
      <c r="U132" s="81"/>
      <c r="V132" s="81"/>
      <c r="W132" s="81"/>
      <c r="Y132" s="124">
        <f>COUNTIFS('Quantl log'!$G:$G,'General Analysis'!$Y$288,'Quantl log'!$X:$X,'General Analysis'!A132)</f>
        <v>3</v>
      </c>
      <c r="Z132" s="27"/>
      <c r="AA132" s="80">
        <f>IFERROR(SUMIFS('Quantl log'!$J:$J,'Quantl log'!$X:$X,'General Analysis'!$A132,'Quantl log'!$G:$G,'General Analysis'!$Y$288)/Y132,"-")</f>
        <v>7.9861111111111105E-4</v>
      </c>
      <c r="AB132" s="81"/>
      <c r="AD132" s="186"/>
      <c r="AE132" s="186"/>
      <c r="AF132" s="186"/>
      <c r="AH132" s="85"/>
      <c r="AJ132" s="91">
        <f t="shared" si="12"/>
        <v>0.4</v>
      </c>
      <c r="AL132" s="85"/>
      <c r="AM132" s="85"/>
      <c r="AN132" s="85"/>
      <c r="AO132" s="85"/>
    </row>
    <row r="133" spans="1:41" ht="13.5" hidden="1" outlineLevel="1" thickBot="1" x14ac:dyDescent="0.25"/>
    <row r="134" spans="1:41" s="88" customFormat="1" ht="13.5" hidden="1" outlineLevel="1" thickBot="1" x14ac:dyDescent="0.25">
      <c r="A134" s="182" t="s">
        <v>121</v>
      </c>
      <c r="B134" s="173"/>
      <c r="C134" s="174"/>
      <c r="D134" s="27"/>
      <c r="E134" s="168">
        <f>COUNTIFS('Quantl log'!$G:$G,'General Analysis'!$E$288,'Quantl log'!$W:$W,'General Analysis'!A134)</f>
        <v>5</v>
      </c>
      <c r="F134" s="27"/>
      <c r="G134" s="94">
        <f>COUNTIFS('Quantl log'!$G:$G,$E$2,'Quantl log'!$W:$W,'General Analysis'!$A134,'Quantl log'!$K:$K,'General Analysis'!G$2)/$E134</f>
        <v>0.6</v>
      </c>
      <c r="H134" s="94">
        <f>COUNTIFS('Quantl log'!$G:$G,$E$2,'Quantl log'!$W:$W,'General Analysis'!$A134,'Quantl log'!$K:$K,'General Analysis'!H$2)/$E134</f>
        <v>0</v>
      </c>
      <c r="I134" s="169">
        <f>COUNTIFS('Quantl log'!$G:$G,$E$2,'Quantl log'!$W:$W,'General Analysis'!$A134,'Quantl log'!$K:$K,'General Analysis'!I$2)/$E134</f>
        <v>0.4</v>
      </c>
      <c r="J134" s="170">
        <f>COUNTIFS('Quantl log'!$G:$G,$E$2,'Quantl log'!$W:$W,'General Analysis'!$A134,'Quantl log'!$K:$K,'General Analysis'!J$2)/$E134</f>
        <v>0</v>
      </c>
      <c r="K134" s="27"/>
      <c r="L134" s="171">
        <f>IFERROR(_xlfn.MINIFS('Quantl log'!$J:$J,'Quantl log'!$W:$W,'General Analysis'!$A134,'Quantl log'!$G:$G,'General Analysis'!$E$288),"-")</f>
        <v>4.6296296296296294E-5</v>
      </c>
      <c r="M134" s="172"/>
      <c r="N134" s="27"/>
      <c r="O134" s="171">
        <f>IFERROR(_xlfn.MAXIFS('Quantl log'!$J:$J,'Quantl log'!$W:$W,'General Analysis'!$A134,'Quantl log'!$G:$G,'General Analysis'!$E$288),"-")</f>
        <v>1.6666666666666663E-3</v>
      </c>
      <c r="P134" s="172"/>
      <c r="Q134" s="27"/>
      <c r="R134" s="171">
        <f>IFERROR(SUMIFS('Quantl log'!$J:$J,'Quantl log'!$W:$W,'General Analysis'!$A134,'Quantl log'!$G:$G,'General Analysis'!$E$288)/E134,"-")</f>
        <v>8.0555555555555556E-4</v>
      </c>
      <c r="S134" s="172"/>
      <c r="U134" s="170">
        <f>COUNTIFS(rightwrong,$E$2,first_subarea,$A134,level,U$2)/$E134</f>
        <v>0.2</v>
      </c>
      <c r="V134" s="170">
        <f>COUNTIFS(rightwrong,$E$2,first_subarea,$A134,level,V$2)/$E134</f>
        <v>0.6</v>
      </c>
      <c r="W134" s="170">
        <f>COUNTIFS(rightwrong,$E$2,first_subarea,$A134,level,W$2)/$E134</f>
        <v>0</v>
      </c>
      <c r="Y134" s="178">
        <f>COUNTIFS('Quantl log'!$G:$G,'General Analysis'!$Y$288,'Quantl log'!$W:$W,'General Analysis'!A134)</f>
        <v>5</v>
      </c>
      <c r="Z134" s="27"/>
      <c r="AA134" s="179">
        <f>IFERROR(SUMIFS('Quantl log'!$J:$J,'Quantl log'!$W:$W,'General Analysis'!$A134,'Quantl log'!$G:$G,'General Analysis'!$Y$288)/Y134,"-")</f>
        <v>2.1805555555555554E-3</v>
      </c>
      <c r="AB134" s="180"/>
      <c r="AD134" s="185">
        <f>COUNTIFS(rightwrong,$Y$2,first_subarea,$A134,level,AD$2)/$Y134</f>
        <v>0.2</v>
      </c>
      <c r="AE134" s="185">
        <f>COUNTIFS(rightwrong,$Y$2,first_subarea,$A134,level,AE$2)/$Y134</f>
        <v>0.6</v>
      </c>
      <c r="AF134" s="185">
        <f>COUNTIFS(rightwrong,$Y$2,first_subarea,$A134,level,AF$2)/$Y134</f>
        <v>0.2</v>
      </c>
      <c r="AH134" s="181">
        <f>(COUNTIFS('Quantl log'!$G:$G,$Y$2,first_subarea,'General Analysis'!$A134,'Quantl log'!$K:$K,'General Analysis'!AL$2)+COUNTIFS('Quantl log'!$G:$G,$Y$2,first_subarea,'General Analysis'!$A134,'Quantl log'!$K:$K,'General Analysis'!AM$2)+COUNTIFS('Quantl log'!$G:$G,$Y$2,first_subarea,'General Analysis'!$A134,'Quantl log'!$K:$K,'General Analysis'!AO$2))/$Y134</f>
        <v>0.8</v>
      </c>
      <c r="AJ134" s="191">
        <f t="shared" ref="AJ134:AJ141" si="13">IFERROR(E134/(E134+Y134),"-")</f>
        <v>0.5</v>
      </c>
      <c r="AL134" s="92">
        <f>COUNTIFS('Quantl log'!$G:$G,$Y$2,'Quantl log'!$W:$W,'General Analysis'!$A134,'Quantl log'!$K:$K,'General Analysis'!AL$2)</f>
        <v>1</v>
      </c>
      <c r="AM134" s="92">
        <f>COUNTIFS('Quantl log'!$G:$G,$Y$2,'Quantl log'!$W:$W,'General Analysis'!$A134,'Quantl log'!$K:$K,'General Analysis'!AM$2)</f>
        <v>1</v>
      </c>
      <c r="AN134" s="92">
        <f>COUNTIFS('Quantl log'!$G:$G,$Y$2,'Quantl log'!$W:$W,'General Analysis'!$A134,'Quantl log'!$K:$K,'General Analysis'!AN$2)</f>
        <v>1</v>
      </c>
      <c r="AO134" s="92">
        <f>COUNTIFS('Quantl log'!$G:$G,$Y$2,'Quantl log'!$W:$W,'General Analysis'!$A134,'Quantl log'!$K:$K,'General Analysis'!AO$2)</f>
        <v>2</v>
      </c>
    </row>
    <row r="135" spans="1:41" ht="13.5" hidden="1" outlineLevel="2" thickTop="1" x14ac:dyDescent="0.2">
      <c r="A135" s="70" t="s">
        <v>122</v>
      </c>
      <c r="B135" s="71"/>
      <c r="C135" s="72"/>
      <c r="D135" s="27"/>
      <c r="E135" s="124">
        <f>COUNTIFS('Quantl log'!$G:$G,'General Analysis'!$E$288,'Quantl log'!$X:$X,'General Analysis'!A135)</f>
        <v>0</v>
      </c>
      <c r="F135" s="27"/>
      <c r="G135" s="85"/>
      <c r="H135" s="85"/>
      <c r="I135" s="97"/>
      <c r="J135" s="85"/>
      <c r="K135" s="27"/>
      <c r="L135" s="80">
        <f>IFERROR(_xlfn.MINIFS('Quantl log'!$J:$J,'Quantl log'!$X:$X,'General Analysis'!$A135,'Quantl log'!$G:$G,'General Analysis'!$E$288),"-")</f>
        <v>0</v>
      </c>
      <c r="M135" s="81"/>
      <c r="N135" s="27"/>
      <c r="O135" s="80">
        <f>IFERROR(_xlfn.MAXIFS('Quantl log'!$J:$J,'Quantl log'!$X:$X,'General Analysis'!$A135,'Quantl log'!$G:$G,'General Analysis'!$E$288),"-")</f>
        <v>0</v>
      </c>
      <c r="P135" s="81"/>
      <c r="Q135" s="27"/>
      <c r="R135" s="80" t="str">
        <f>IFERROR(SUMIFS('Quantl log'!$J:$J,'Quantl log'!$X:$X,'General Analysis'!$A135,'Quantl log'!$G:$G,'General Analysis'!$E$288)/E135,"-")</f>
        <v>-</v>
      </c>
      <c r="S135" s="81"/>
      <c r="U135" s="81"/>
      <c r="V135" s="81"/>
      <c r="W135" s="81"/>
      <c r="Y135" s="124">
        <f>COUNTIFS('Quantl log'!$G:$G,'General Analysis'!$Y$288,'Quantl log'!$X:$X,'General Analysis'!A135)</f>
        <v>1</v>
      </c>
      <c r="Z135" s="27"/>
      <c r="AA135" s="80">
        <f>IFERROR(SUMIFS('Quantl log'!$J:$J,'Quantl log'!$X:$X,'General Analysis'!$A135,'Quantl log'!$G:$G,'General Analysis'!$Y$288)/Y135,"-")</f>
        <v>3.7384259259259259E-3</v>
      </c>
      <c r="AB135" s="81"/>
      <c r="AD135" s="186"/>
      <c r="AE135" s="186"/>
      <c r="AF135" s="186"/>
      <c r="AH135" s="85"/>
      <c r="AJ135" s="91">
        <f t="shared" si="13"/>
        <v>0</v>
      </c>
      <c r="AL135" s="85"/>
      <c r="AM135" s="85"/>
      <c r="AN135" s="85"/>
      <c r="AO135" s="85"/>
    </row>
    <row r="136" spans="1:41" hidden="1" outlineLevel="2" x14ac:dyDescent="0.2">
      <c r="A136" s="70" t="s">
        <v>123</v>
      </c>
      <c r="B136" s="71"/>
      <c r="C136" s="72"/>
      <c r="D136" s="27"/>
      <c r="E136" s="124">
        <f>COUNTIFS('Quantl log'!$G:$G,'General Analysis'!$E$288,'Quantl log'!$X:$X,'General Analysis'!A136)</f>
        <v>2</v>
      </c>
      <c r="F136" s="27"/>
      <c r="G136" s="85"/>
      <c r="H136" s="85"/>
      <c r="I136" s="97"/>
      <c r="J136" s="85"/>
      <c r="K136" s="27"/>
      <c r="L136" s="80">
        <f>IFERROR(_xlfn.MINIFS('Quantl log'!$J:$J,'Quantl log'!$X:$X,'General Analysis'!$A136,'Quantl log'!$G:$G,'General Analysis'!$E$288),"-")</f>
        <v>2.7777777777777778E-4</v>
      </c>
      <c r="M136" s="81"/>
      <c r="N136" s="27"/>
      <c r="O136" s="80">
        <f>IFERROR(_xlfn.MAXIFS('Quantl log'!$J:$J,'Quantl log'!$X:$X,'General Analysis'!$A136,'Quantl log'!$G:$G,'General Analysis'!$E$288),"-")</f>
        <v>1.1342592592592593E-3</v>
      </c>
      <c r="P136" s="81"/>
      <c r="Q136" s="27"/>
      <c r="R136" s="80">
        <f>IFERROR(SUMIFS('Quantl log'!$J:$J,'Quantl log'!$X:$X,'General Analysis'!$A136,'Quantl log'!$G:$G,'General Analysis'!$E$288)/E136,"-")</f>
        <v>7.0601851851851858E-4</v>
      </c>
      <c r="S136" s="81"/>
      <c r="U136" s="81"/>
      <c r="V136" s="81"/>
      <c r="W136" s="81"/>
      <c r="Y136" s="124">
        <f>COUNTIFS('Quantl log'!$G:$G,'General Analysis'!$Y$288,'Quantl log'!$X:$X,'General Analysis'!A136)</f>
        <v>0</v>
      </c>
      <c r="Z136" s="27"/>
      <c r="AA136" s="80" t="str">
        <f>IFERROR(SUMIFS('Quantl log'!$J:$J,'Quantl log'!$X:$X,'General Analysis'!$A136,'Quantl log'!$G:$G,'General Analysis'!$Y$288)/Y136,"-")</f>
        <v>-</v>
      </c>
      <c r="AB136" s="81"/>
      <c r="AD136" s="186"/>
      <c r="AE136" s="186"/>
      <c r="AF136" s="186"/>
      <c r="AH136" s="85"/>
      <c r="AJ136" s="91">
        <f t="shared" si="13"/>
        <v>1</v>
      </c>
      <c r="AL136" s="85"/>
      <c r="AM136" s="85"/>
      <c r="AN136" s="85"/>
      <c r="AO136" s="85"/>
    </row>
    <row r="137" spans="1:41" hidden="1" outlineLevel="2" x14ac:dyDescent="0.2">
      <c r="A137" s="70" t="s">
        <v>124</v>
      </c>
      <c r="B137" s="71"/>
      <c r="C137" s="72"/>
      <c r="D137" s="27"/>
      <c r="E137" s="124">
        <f>COUNTIFS('Quantl log'!$G:$G,'General Analysis'!$E$288,'Quantl log'!$X:$X,'General Analysis'!A137)</f>
        <v>0</v>
      </c>
      <c r="F137" s="27"/>
      <c r="G137" s="85"/>
      <c r="H137" s="85"/>
      <c r="I137" s="97"/>
      <c r="J137" s="85"/>
      <c r="K137" s="27"/>
      <c r="L137" s="80">
        <f>IFERROR(_xlfn.MINIFS('Quantl log'!$J:$J,'Quantl log'!$X:$X,'General Analysis'!$A137,'Quantl log'!$G:$G,'General Analysis'!$E$288),"-")</f>
        <v>0</v>
      </c>
      <c r="M137" s="81"/>
      <c r="N137" s="27"/>
      <c r="O137" s="80">
        <f>IFERROR(_xlfn.MAXIFS('Quantl log'!$J:$J,'Quantl log'!$X:$X,'General Analysis'!$A137,'Quantl log'!$G:$G,'General Analysis'!$E$288),"-")</f>
        <v>0</v>
      </c>
      <c r="P137" s="81"/>
      <c r="Q137" s="27"/>
      <c r="R137" s="80" t="str">
        <f>IFERROR(SUMIFS('Quantl log'!$J:$J,'Quantl log'!$X:$X,'General Analysis'!$A137,'Quantl log'!$G:$G,'General Analysis'!$E$288)/E137,"-")</f>
        <v>-</v>
      </c>
      <c r="S137" s="81"/>
      <c r="U137" s="81"/>
      <c r="V137" s="81"/>
      <c r="W137" s="81"/>
      <c r="Y137" s="124">
        <f>COUNTIFS('Quantl log'!$G:$G,'General Analysis'!$Y$288,'Quantl log'!$X:$X,'General Analysis'!A137)</f>
        <v>0</v>
      </c>
      <c r="Z137" s="27"/>
      <c r="AA137" s="80" t="str">
        <f>IFERROR(SUMIFS('Quantl log'!$J:$J,'Quantl log'!$X:$X,'General Analysis'!$A137,'Quantl log'!$G:$G,'General Analysis'!$Y$288)/Y137,"-")</f>
        <v>-</v>
      </c>
      <c r="AB137" s="81"/>
      <c r="AD137" s="186"/>
      <c r="AE137" s="186"/>
      <c r="AF137" s="186"/>
      <c r="AH137" s="85"/>
      <c r="AJ137" s="91" t="str">
        <f t="shared" si="13"/>
        <v>-</v>
      </c>
      <c r="AL137" s="85"/>
      <c r="AM137" s="85"/>
      <c r="AN137" s="85"/>
      <c r="AO137" s="85"/>
    </row>
    <row r="138" spans="1:41" hidden="1" outlineLevel="2" x14ac:dyDescent="0.2">
      <c r="A138" s="70" t="s">
        <v>118</v>
      </c>
      <c r="B138" s="71"/>
      <c r="C138" s="72"/>
      <c r="D138" s="27"/>
      <c r="E138" s="124">
        <f>COUNTIFS('Quantl log'!$G:$G,'General Analysis'!$E$288,'Quantl log'!$X:$X,'General Analysis'!A138)</f>
        <v>5</v>
      </c>
      <c r="F138" s="27"/>
      <c r="G138" s="85"/>
      <c r="H138" s="85"/>
      <c r="I138" s="97"/>
      <c r="J138" s="85"/>
      <c r="K138" s="27"/>
      <c r="L138" s="80">
        <f>IFERROR(_xlfn.MINIFS('Quantl log'!$J:$J,'Quantl log'!$X:$X,'General Analysis'!$A138,'Quantl log'!$G:$G,'General Analysis'!$E$288),"-")</f>
        <v>2.0833333333333335E-4</v>
      </c>
      <c r="M138" s="81"/>
      <c r="N138" s="27"/>
      <c r="O138" s="80">
        <f>IFERROR(_xlfn.MAXIFS('Quantl log'!$J:$J,'Quantl log'!$X:$X,'General Analysis'!$A138,'Quantl log'!$G:$G,'General Analysis'!$E$288),"-")</f>
        <v>2.1180555555555558E-3</v>
      </c>
      <c r="P138" s="81"/>
      <c r="Q138" s="27"/>
      <c r="R138" s="80">
        <f>IFERROR(SUMIFS('Quantl log'!$J:$J,'Quantl log'!$X:$X,'General Analysis'!$A138,'Quantl log'!$G:$G,'General Analysis'!$E$288)/E138,"-")</f>
        <v>1.2986111111111111E-3</v>
      </c>
      <c r="S138" s="81"/>
      <c r="U138" s="81"/>
      <c r="V138" s="81"/>
      <c r="W138" s="81"/>
      <c r="Y138" s="124">
        <f>COUNTIFS('Quantl log'!$G:$G,'General Analysis'!$Y$288,'Quantl log'!$X:$X,'General Analysis'!A138)</f>
        <v>3</v>
      </c>
      <c r="Z138" s="27"/>
      <c r="AA138" s="80">
        <f>IFERROR(SUMIFS('Quantl log'!$J:$J,'Quantl log'!$X:$X,'General Analysis'!$A138,'Quantl log'!$G:$G,'General Analysis'!$Y$288)/Y138,"-")</f>
        <v>2.2993827160493825E-3</v>
      </c>
      <c r="AB138" s="81"/>
      <c r="AD138" s="186"/>
      <c r="AE138" s="186"/>
      <c r="AF138" s="186"/>
      <c r="AH138" s="85"/>
      <c r="AJ138" s="91">
        <f t="shared" si="13"/>
        <v>0.625</v>
      </c>
      <c r="AL138" s="85"/>
      <c r="AM138" s="85"/>
      <c r="AN138" s="85"/>
      <c r="AO138" s="85"/>
    </row>
    <row r="139" spans="1:41" hidden="1" outlineLevel="2" x14ac:dyDescent="0.2">
      <c r="A139" s="70" t="s">
        <v>125</v>
      </c>
      <c r="B139" s="71"/>
      <c r="C139" s="72"/>
      <c r="D139" s="27"/>
      <c r="E139" s="124">
        <f>COUNTIFS('Quantl log'!$G:$G,'General Analysis'!$E$288,'Quantl log'!$X:$X,'General Analysis'!A139)</f>
        <v>0</v>
      </c>
      <c r="F139" s="27"/>
      <c r="G139" s="85"/>
      <c r="H139" s="85"/>
      <c r="I139" s="97"/>
      <c r="J139" s="85"/>
      <c r="K139" s="27"/>
      <c r="L139" s="80">
        <f>IFERROR(_xlfn.MINIFS('Quantl log'!$J:$J,'Quantl log'!$X:$X,'General Analysis'!$A139,'Quantl log'!$G:$G,'General Analysis'!$E$288),"-")</f>
        <v>0</v>
      </c>
      <c r="M139" s="81"/>
      <c r="N139" s="27"/>
      <c r="O139" s="80">
        <f>IFERROR(_xlfn.MAXIFS('Quantl log'!$J:$J,'Quantl log'!$X:$X,'General Analysis'!$A139,'Quantl log'!$G:$G,'General Analysis'!$E$288),"-")</f>
        <v>0</v>
      </c>
      <c r="P139" s="81"/>
      <c r="Q139" s="27"/>
      <c r="R139" s="80" t="str">
        <f>IFERROR(SUMIFS('Quantl log'!$J:$J,'Quantl log'!$X:$X,'General Analysis'!$A139,'Quantl log'!$G:$G,'General Analysis'!$E$288)/E139,"-")</f>
        <v>-</v>
      </c>
      <c r="S139" s="81"/>
      <c r="U139" s="81"/>
      <c r="V139" s="81"/>
      <c r="W139" s="81"/>
      <c r="Y139" s="124">
        <f>COUNTIFS('Quantl log'!$G:$G,'General Analysis'!$Y$288,'Quantl log'!$X:$X,'General Analysis'!A139)</f>
        <v>0</v>
      </c>
      <c r="Z139" s="27"/>
      <c r="AA139" s="80" t="str">
        <f>IFERROR(SUMIFS('Quantl log'!$J:$J,'Quantl log'!$X:$X,'General Analysis'!$A139,'Quantl log'!$G:$G,'General Analysis'!$Y$288)/Y139,"-")</f>
        <v>-</v>
      </c>
      <c r="AB139" s="81"/>
      <c r="AD139" s="186"/>
      <c r="AE139" s="186"/>
      <c r="AF139" s="186"/>
      <c r="AH139" s="85"/>
      <c r="AJ139" s="91" t="str">
        <f t="shared" si="13"/>
        <v>-</v>
      </c>
      <c r="AL139" s="85"/>
      <c r="AM139" s="85"/>
      <c r="AN139" s="85"/>
      <c r="AO139" s="85"/>
    </row>
    <row r="140" spans="1:41" hidden="1" outlineLevel="2" x14ac:dyDescent="0.2">
      <c r="A140" s="70" t="s">
        <v>120</v>
      </c>
      <c r="B140" s="71"/>
      <c r="C140" s="72"/>
      <c r="D140" s="27"/>
      <c r="E140" s="124">
        <f>COUNTIFS('Quantl log'!$G:$G,'General Analysis'!$E$288,'Quantl log'!$X:$X,'General Analysis'!A140)</f>
        <v>2</v>
      </c>
      <c r="F140" s="27"/>
      <c r="G140" s="85"/>
      <c r="H140" s="85"/>
      <c r="I140" s="97"/>
      <c r="J140" s="85"/>
      <c r="K140" s="27"/>
      <c r="L140" s="80">
        <f>IFERROR(_xlfn.MINIFS('Quantl log'!$J:$J,'Quantl log'!$X:$X,'General Analysis'!$A140,'Quantl log'!$G:$G,'General Analysis'!$E$288),"-")</f>
        <v>4.6296296296296294E-5</v>
      </c>
      <c r="M140" s="81"/>
      <c r="N140" s="27"/>
      <c r="O140" s="80">
        <f>IFERROR(_xlfn.MAXIFS('Quantl log'!$J:$J,'Quantl log'!$X:$X,'General Analysis'!$A140,'Quantl log'!$G:$G,'General Analysis'!$E$288),"-")</f>
        <v>2.8935185185185184E-4</v>
      </c>
      <c r="P140" s="81"/>
      <c r="Q140" s="27"/>
      <c r="R140" s="80">
        <f>IFERROR(SUMIFS('Quantl log'!$J:$J,'Quantl log'!$X:$X,'General Analysis'!$A140,'Quantl log'!$G:$G,'General Analysis'!$E$288)/E140,"-")</f>
        <v>1.6782407407407406E-4</v>
      </c>
      <c r="S140" s="81"/>
      <c r="U140" s="81"/>
      <c r="V140" s="81"/>
      <c r="W140" s="81"/>
      <c r="Y140" s="124">
        <f>COUNTIFS('Quantl log'!$G:$G,'General Analysis'!$Y$288,'Quantl log'!$X:$X,'General Analysis'!A140)</f>
        <v>3</v>
      </c>
      <c r="Z140" s="27"/>
      <c r="AA140" s="80">
        <f>IFERROR(SUMIFS('Quantl log'!$J:$J,'Quantl log'!$X:$X,'General Analysis'!$A140,'Quantl log'!$G:$G,'General Analysis'!$Y$288)/Y140,"-")</f>
        <v>7.9861111111111105E-4</v>
      </c>
      <c r="AB140" s="81"/>
      <c r="AD140" s="186"/>
      <c r="AE140" s="186"/>
      <c r="AF140" s="186"/>
      <c r="AH140" s="85"/>
      <c r="AJ140" s="91">
        <f t="shared" si="13"/>
        <v>0.4</v>
      </c>
      <c r="AL140" s="85"/>
      <c r="AM140" s="85"/>
      <c r="AN140" s="85"/>
      <c r="AO140" s="85"/>
    </row>
    <row r="141" spans="1:41" hidden="1" outlineLevel="2" x14ac:dyDescent="0.2">
      <c r="A141" s="70" t="s">
        <v>126</v>
      </c>
      <c r="B141" s="71"/>
      <c r="C141" s="72"/>
      <c r="D141" s="27"/>
      <c r="E141" s="124">
        <f>COUNTIFS('Quantl log'!$G:$G,'General Analysis'!$E$288,'Quantl log'!$X:$X,'General Analysis'!A141)</f>
        <v>0</v>
      </c>
      <c r="F141" s="27"/>
      <c r="G141" s="85"/>
      <c r="H141" s="85"/>
      <c r="I141" s="97"/>
      <c r="J141" s="85"/>
      <c r="K141" s="27"/>
      <c r="L141" s="80">
        <f>IFERROR(_xlfn.MINIFS('Quantl log'!$J:$J,'Quantl log'!$X:$X,'General Analysis'!$A141,'Quantl log'!$G:$G,'General Analysis'!$E$288),"-")</f>
        <v>0</v>
      </c>
      <c r="M141" s="81"/>
      <c r="N141" s="27"/>
      <c r="O141" s="80">
        <f>IFERROR(_xlfn.MAXIFS('Quantl log'!$J:$J,'Quantl log'!$X:$X,'General Analysis'!$A141,'Quantl log'!$G:$G,'General Analysis'!$E$288),"-")</f>
        <v>0</v>
      </c>
      <c r="P141" s="81"/>
      <c r="Q141" s="27"/>
      <c r="R141" s="80" t="str">
        <f>IFERROR(SUMIFS('Quantl log'!$J:$J,'Quantl log'!$X:$X,'General Analysis'!$A141,'Quantl log'!$G:$G,'General Analysis'!$E$288)/E141,"-")</f>
        <v>-</v>
      </c>
      <c r="S141" s="81"/>
      <c r="U141" s="81"/>
      <c r="V141" s="81"/>
      <c r="W141" s="81"/>
      <c r="Y141" s="124">
        <f>COUNTIFS('Quantl log'!$G:$G,'General Analysis'!$Y$288,'Quantl log'!$X:$X,'General Analysis'!A141)</f>
        <v>0</v>
      </c>
      <c r="Z141" s="27"/>
      <c r="AA141" s="80" t="str">
        <f>IFERROR(SUMIFS('Quantl log'!$J:$J,'Quantl log'!$X:$X,'General Analysis'!$A141,'Quantl log'!$G:$G,'General Analysis'!$Y$288)/Y141,"-")</f>
        <v>-</v>
      </c>
      <c r="AB141" s="81"/>
      <c r="AD141" s="186"/>
      <c r="AE141" s="186"/>
      <c r="AF141" s="186"/>
      <c r="AH141" s="85"/>
      <c r="AJ141" s="91" t="str">
        <f t="shared" si="13"/>
        <v>-</v>
      </c>
      <c r="AL141" s="85"/>
      <c r="AM141" s="85"/>
      <c r="AN141" s="85"/>
      <c r="AO141" s="85"/>
    </row>
    <row r="142" spans="1:41" ht="13.5" hidden="1" outlineLevel="1" thickBot="1" x14ac:dyDescent="0.25"/>
    <row r="143" spans="1:41" s="88" customFormat="1" ht="13.5" hidden="1" outlineLevel="1" thickBot="1" x14ac:dyDescent="0.25">
      <c r="A143" s="182" t="s">
        <v>127</v>
      </c>
      <c r="B143" s="173"/>
      <c r="C143" s="174"/>
      <c r="D143" s="27"/>
      <c r="E143" s="168">
        <f>COUNTIFS('Quantl log'!$G:$G,'General Analysis'!$E$288,'Quantl log'!$W:$W,'General Analysis'!A143)</f>
        <v>6</v>
      </c>
      <c r="F143" s="27"/>
      <c r="G143" s="94">
        <f>COUNTIFS('Quantl log'!$G:$G,$E$2,'Quantl log'!$W:$W,'General Analysis'!$A143,'Quantl log'!$K:$K,'General Analysis'!G$2)/$E143</f>
        <v>0</v>
      </c>
      <c r="H143" s="94">
        <f>COUNTIFS('Quantl log'!$G:$G,$E$2,'Quantl log'!$W:$W,'General Analysis'!$A143,'Quantl log'!$K:$K,'General Analysis'!H$2)/$E143</f>
        <v>0</v>
      </c>
      <c r="I143" s="169">
        <f>COUNTIFS('Quantl log'!$G:$G,$E$2,'Quantl log'!$W:$W,'General Analysis'!$A143,'Quantl log'!$K:$K,'General Analysis'!I$2)/$E143</f>
        <v>0.66666666666666663</v>
      </c>
      <c r="J143" s="170">
        <f>COUNTIFS('Quantl log'!$G:$G,$E$2,'Quantl log'!$W:$W,'General Analysis'!$A143,'Quantl log'!$K:$K,'General Analysis'!J$2)/$E143</f>
        <v>0.33333333333333331</v>
      </c>
      <c r="K143" s="27"/>
      <c r="L143" s="171">
        <f>IFERROR(_xlfn.MINIFS('Quantl log'!$J:$J,'Quantl log'!$W:$W,'General Analysis'!$A143,'Quantl log'!$G:$G,'General Analysis'!$E$288),"-")</f>
        <v>4.6296296296296294E-5</v>
      </c>
      <c r="M143" s="172"/>
      <c r="N143" s="27"/>
      <c r="O143" s="171">
        <f>IFERROR(_xlfn.MAXIFS('Quantl log'!$J:$J,'Quantl log'!$W:$W,'General Analysis'!$A143,'Quantl log'!$G:$G,'General Analysis'!$E$288),"-")</f>
        <v>3.2060185185185191E-3</v>
      </c>
      <c r="P143" s="172"/>
      <c r="Q143" s="27"/>
      <c r="R143" s="171">
        <f>IFERROR(SUMIFS('Quantl log'!$J:$J,'Quantl log'!$W:$W,'General Analysis'!$A143,'Quantl log'!$G:$G,'General Analysis'!$E$288)/E143,"-")</f>
        <v>1.07445987654321E-3</v>
      </c>
      <c r="S143" s="172"/>
      <c r="U143" s="170">
        <f>COUNTIFS(rightwrong,$E$2,first_subarea,$A143,level,U$2)/$E143</f>
        <v>0.33333333333333331</v>
      </c>
      <c r="V143" s="170">
        <f>COUNTIFS(rightwrong,$E$2,first_subarea,$A143,level,V$2)/$E143</f>
        <v>0.33333333333333331</v>
      </c>
      <c r="W143" s="170">
        <f>COUNTIFS(rightwrong,$E$2,first_subarea,$A143,level,W$2)/$E143</f>
        <v>0.16666666666666666</v>
      </c>
      <c r="Y143" s="178">
        <f>COUNTIFS('Quantl log'!$G:$G,'General Analysis'!$Y$288,'Quantl log'!$W:$W,'General Analysis'!A143)</f>
        <v>7</v>
      </c>
      <c r="Z143" s="27"/>
      <c r="AA143" s="179">
        <f>IFERROR(SUMIFS('Quantl log'!$J:$J,'Quantl log'!$W:$W,'General Analysis'!$A143,'Quantl log'!$G:$G,'General Analysis'!$Y$288)/Y143,"-")</f>
        <v>1.1739417989417992E-3</v>
      </c>
      <c r="AB143" s="180"/>
      <c r="AD143" s="185">
        <f>COUNTIFS(rightwrong,$Y$2,first_subarea,$A143,level,AD$2)/$Y143</f>
        <v>0</v>
      </c>
      <c r="AE143" s="185">
        <f>COUNTIFS(rightwrong,$Y$2,first_subarea,$A143,level,AE$2)/$Y143</f>
        <v>0.5714285714285714</v>
      </c>
      <c r="AF143" s="185">
        <f>COUNTIFS(rightwrong,$Y$2,first_subarea,$A143,level,AF$2)/$Y143</f>
        <v>0.2857142857142857</v>
      </c>
      <c r="AH143" s="181">
        <f>(COUNTIFS('Quantl log'!$G:$G,$Y$2,first_subarea,'General Analysis'!$A143,'Quantl log'!$K:$K,'General Analysis'!AL$2)+COUNTIFS('Quantl log'!$G:$G,$Y$2,first_subarea,'General Analysis'!$A143,'Quantl log'!$K:$K,'General Analysis'!AM$2)+COUNTIFS('Quantl log'!$G:$G,$Y$2,first_subarea,'General Analysis'!$A143,'Quantl log'!$K:$K,'General Analysis'!AO$2))/$Y143</f>
        <v>0.5714285714285714</v>
      </c>
      <c r="AJ143" s="191">
        <f t="shared" ref="AJ143:AJ150" si="14">IFERROR(E143/(E143+Y143),"-")</f>
        <v>0.46153846153846156</v>
      </c>
      <c r="AL143" s="92">
        <f>COUNTIFS('Quantl log'!$G:$G,$Y$2,'Quantl log'!$W:$W,'General Analysis'!$A143,'Quantl log'!$K:$K,'General Analysis'!AL$2)</f>
        <v>1</v>
      </c>
      <c r="AM143" s="92">
        <f>COUNTIFS('Quantl log'!$G:$G,$Y$2,'Quantl log'!$W:$W,'General Analysis'!$A143,'Quantl log'!$K:$K,'General Analysis'!AM$2)</f>
        <v>1</v>
      </c>
      <c r="AN143" s="92">
        <f>COUNTIFS('Quantl log'!$G:$G,$Y$2,'Quantl log'!$W:$W,'General Analysis'!$A143,'Quantl log'!$K:$K,'General Analysis'!AN$2)</f>
        <v>3</v>
      </c>
      <c r="AO143" s="92">
        <f>COUNTIFS('Quantl log'!$G:$G,$Y$2,'Quantl log'!$W:$W,'General Analysis'!$A143,'Quantl log'!$K:$K,'General Analysis'!AO$2)</f>
        <v>2</v>
      </c>
    </row>
    <row r="144" spans="1:41" ht="13.5" hidden="1" outlineLevel="2" thickTop="1" x14ac:dyDescent="0.2">
      <c r="A144" s="70" t="s">
        <v>128</v>
      </c>
      <c r="B144" s="71"/>
      <c r="C144" s="72"/>
      <c r="D144" s="27"/>
      <c r="E144" s="124">
        <f>COUNTIFS('Quantl log'!$G:$G,'General Analysis'!$E$288,'Quantl log'!$X:$X,'General Analysis'!A144)</f>
        <v>3</v>
      </c>
      <c r="F144" s="27"/>
      <c r="G144" s="85"/>
      <c r="H144" s="85"/>
      <c r="I144" s="97"/>
      <c r="J144" s="85"/>
      <c r="K144" s="27"/>
      <c r="L144" s="80">
        <f>IFERROR(_xlfn.MINIFS('Quantl log'!$J:$J,'Quantl log'!$X:$X,'General Analysis'!$A144,'Quantl log'!$G:$G,'General Analysis'!$E$288),"-")</f>
        <v>4.6296296296296294E-5</v>
      </c>
      <c r="M144" s="81"/>
      <c r="N144" s="27"/>
      <c r="O144" s="80">
        <f>IFERROR(_xlfn.MAXIFS('Quantl log'!$J:$J,'Quantl log'!$X:$X,'General Analysis'!$A144,'Quantl log'!$G:$G,'General Analysis'!$E$288),"-")</f>
        <v>6.2500000000000001E-4</v>
      </c>
      <c r="P144" s="81"/>
      <c r="Q144" s="27"/>
      <c r="R144" s="80">
        <f>IFERROR(SUMIFS('Quantl log'!$J:$J,'Quantl log'!$X:$X,'General Analysis'!$A144,'Quantl log'!$G:$G,'General Analysis'!$E$288)/E144,"-")</f>
        <v>2.7006172839506176E-4</v>
      </c>
      <c r="S144" s="81"/>
      <c r="U144" s="81"/>
      <c r="V144" s="81"/>
      <c r="W144" s="81"/>
      <c r="Y144" s="124">
        <f>COUNTIFS('Quantl log'!$G:$G,'General Analysis'!$Y$288,'Quantl log'!$X:$X,'General Analysis'!A144)</f>
        <v>2</v>
      </c>
      <c r="Z144" s="27"/>
      <c r="AA144" s="80">
        <f>IFERROR(SUMIFS('Quantl log'!$J:$J,'Quantl log'!$X:$X,'General Analysis'!$A144,'Quantl log'!$G:$G,'General Analysis'!$Y$288)/Y144,"-")</f>
        <v>1.261574074074074E-3</v>
      </c>
      <c r="AB144" s="81"/>
      <c r="AD144" s="186"/>
      <c r="AE144" s="186"/>
      <c r="AF144" s="186"/>
      <c r="AH144" s="85"/>
      <c r="AJ144" s="91">
        <f t="shared" si="14"/>
        <v>0.6</v>
      </c>
      <c r="AL144" s="85"/>
      <c r="AM144" s="85"/>
      <c r="AN144" s="85"/>
      <c r="AO144" s="85"/>
    </row>
    <row r="145" spans="1:41" hidden="1" outlineLevel="2" x14ac:dyDescent="0.2">
      <c r="A145" s="70" t="s">
        <v>129</v>
      </c>
      <c r="B145" s="71"/>
      <c r="C145" s="72"/>
      <c r="D145" s="27"/>
      <c r="E145" s="124">
        <f>COUNTIFS('Quantl log'!$G:$G,'General Analysis'!$E$288,'Quantl log'!$X:$X,'General Analysis'!A145)</f>
        <v>1</v>
      </c>
      <c r="F145" s="27"/>
      <c r="G145" s="85"/>
      <c r="H145" s="85"/>
      <c r="I145" s="97"/>
      <c r="J145" s="85"/>
      <c r="K145" s="27"/>
      <c r="L145" s="80">
        <f>IFERROR(_xlfn.MINIFS('Quantl log'!$J:$J,'Quantl log'!$X:$X,'General Analysis'!$A145,'Quantl log'!$G:$G,'General Analysis'!$E$288),"-")</f>
        <v>2.1412037037037038E-3</v>
      </c>
      <c r="M145" s="81"/>
      <c r="N145" s="27"/>
      <c r="O145" s="80">
        <f>IFERROR(_xlfn.MAXIFS('Quantl log'!$J:$J,'Quantl log'!$X:$X,'General Analysis'!$A145,'Quantl log'!$G:$G,'General Analysis'!$E$288),"-")</f>
        <v>2.1412037037037038E-3</v>
      </c>
      <c r="P145" s="81"/>
      <c r="Q145" s="27"/>
      <c r="R145" s="80">
        <f>IFERROR(SUMIFS('Quantl log'!$J:$J,'Quantl log'!$X:$X,'General Analysis'!$A145,'Quantl log'!$G:$G,'General Analysis'!$E$288)/E145,"-")</f>
        <v>2.1412037037037038E-3</v>
      </c>
      <c r="S145" s="81"/>
      <c r="U145" s="81"/>
      <c r="V145" s="81"/>
      <c r="W145" s="81"/>
      <c r="Y145" s="124">
        <f>COUNTIFS('Quantl log'!$G:$G,'General Analysis'!$Y$288,'Quantl log'!$X:$X,'General Analysis'!A145)</f>
        <v>1</v>
      </c>
      <c r="Z145" s="27"/>
      <c r="AA145" s="80">
        <f>IFERROR(SUMIFS('Quantl log'!$J:$J,'Quantl log'!$X:$X,'General Analysis'!$A145,'Quantl log'!$G:$G,'General Analysis'!$Y$288)/Y145,"-")</f>
        <v>1.0416666666666667E-4</v>
      </c>
      <c r="AB145" s="81"/>
      <c r="AD145" s="186"/>
      <c r="AE145" s="186"/>
      <c r="AF145" s="186"/>
      <c r="AH145" s="85"/>
      <c r="AJ145" s="91">
        <f t="shared" si="14"/>
        <v>0.5</v>
      </c>
      <c r="AL145" s="85"/>
      <c r="AM145" s="85"/>
      <c r="AN145" s="85"/>
      <c r="AO145" s="85"/>
    </row>
    <row r="146" spans="1:41" hidden="1" outlineLevel="2" x14ac:dyDescent="0.2">
      <c r="A146" s="70" t="s">
        <v>130</v>
      </c>
      <c r="B146" s="71"/>
      <c r="C146" s="72"/>
      <c r="D146" s="27"/>
      <c r="E146" s="124">
        <f>COUNTIFS('Quantl log'!$G:$G,'General Analysis'!$E$288,'Quantl log'!$X:$X,'General Analysis'!A146)</f>
        <v>0</v>
      </c>
      <c r="F146" s="27"/>
      <c r="G146" s="85"/>
      <c r="H146" s="85"/>
      <c r="I146" s="97"/>
      <c r="J146" s="85"/>
      <c r="K146" s="27"/>
      <c r="L146" s="80">
        <f>IFERROR(_xlfn.MINIFS('Quantl log'!$J:$J,'Quantl log'!$X:$X,'General Analysis'!$A146,'Quantl log'!$G:$G,'General Analysis'!$E$288),"-")</f>
        <v>0</v>
      </c>
      <c r="M146" s="81"/>
      <c r="N146" s="27"/>
      <c r="O146" s="80">
        <f>IFERROR(_xlfn.MAXIFS('Quantl log'!$J:$J,'Quantl log'!$X:$X,'General Analysis'!$A146,'Quantl log'!$G:$G,'General Analysis'!$E$288),"-")</f>
        <v>0</v>
      </c>
      <c r="P146" s="81"/>
      <c r="Q146" s="27"/>
      <c r="R146" s="80" t="str">
        <f>IFERROR(SUMIFS('Quantl log'!$J:$J,'Quantl log'!$X:$X,'General Analysis'!$A146,'Quantl log'!$G:$G,'General Analysis'!$E$288)/E146,"-")</f>
        <v>-</v>
      </c>
      <c r="S146" s="81"/>
      <c r="U146" s="81"/>
      <c r="V146" s="81"/>
      <c r="W146" s="81"/>
      <c r="Y146" s="124">
        <f>COUNTIFS('Quantl log'!$G:$G,'General Analysis'!$Y$288,'Quantl log'!$X:$X,'General Analysis'!A146)</f>
        <v>0</v>
      </c>
      <c r="Z146" s="27"/>
      <c r="AA146" s="80" t="str">
        <f>IFERROR(SUMIFS('Quantl log'!$J:$J,'Quantl log'!$X:$X,'General Analysis'!$A146,'Quantl log'!$G:$G,'General Analysis'!$Y$288)/Y146,"-")</f>
        <v>-</v>
      </c>
      <c r="AB146" s="81"/>
      <c r="AD146" s="186"/>
      <c r="AE146" s="186"/>
      <c r="AF146" s="186"/>
      <c r="AH146" s="85"/>
      <c r="AJ146" s="91" t="str">
        <f t="shared" si="14"/>
        <v>-</v>
      </c>
      <c r="AL146" s="85"/>
      <c r="AM146" s="85"/>
      <c r="AN146" s="85"/>
      <c r="AO146" s="85"/>
    </row>
    <row r="147" spans="1:41" hidden="1" outlineLevel="2" x14ac:dyDescent="0.2">
      <c r="A147" s="70" t="s">
        <v>131</v>
      </c>
      <c r="B147" s="71"/>
      <c r="C147" s="72"/>
      <c r="D147" s="27"/>
      <c r="E147" s="124">
        <f>COUNTIFS('Quantl log'!$G:$G,'General Analysis'!$E$288,'Quantl log'!$X:$X,'General Analysis'!A147)</f>
        <v>0</v>
      </c>
      <c r="F147" s="27"/>
      <c r="G147" s="85"/>
      <c r="H147" s="85"/>
      <c r="I147" s="97"/>
      <c r="J147" s="85"/>
      <c r="K147" s="27"/>
      <c r="L147" s="80">
        <f>IFERROR(_xlfn.MINIFS('Quantl log'!$J:$J,'Quantl log'!$X:$X,'General Analysis'!$A147,'Quantl log'!$G:$G,'General Analysis'!$E$288),"-")</f>
        <v>0</v>
      </c>
      <c r="M147" s="81"/>
      <c r="N147" s="27"/>
      <c r="O147" s="80">
        <f>IFERROR(_xlfn.MAXIFS('Quantl log'!$J:$J,'Quantl log'!$X:$X,'General Analysis'!$A147,'Quantl log'!$G:$G,'General Analysis'!$E$288),"-")</f>
        <v>0</v>
      </c>
      <c r="P147" s="81"/>
      <c r="Q147" s="27"/>
      <c r="R147" s="80" t="str">
        <f>IFERROR(SUMIFS('Quantl log'!$J:$J,'Quantl log'!$X:$X,'General Analysis'!$A147,'Quantl log'!$G:$G,'General Analysis'!$E$288)/E147,"-")</f>
        <v>-</v>
      </c>
      <c r="S147" s="81"/>
      <c r="U147" s="81"/>
      <c r="V147" s="81"/>
      <c r="W147" s="81"/>
      <c r="Y147" s="124">
        <f>COUNTIFS('Quantl log'!$G:$G,'General Analysis'!$Y$288,'Quantl log'!$X:$X,'General Analysis'!A147)</f>
        <v>0</v>
      </c>
      <c r="Z147" s="27"/>
      <c r="AA147" s="80" t="str">
        <f>IFERROR(SUMIFS('Quantl log'!$J:$J,'Quantl log'!$X:$X,'General Analysis'!$A147,'Quantl log'!$G:$G,'General Analysis'!$Y$288)/Y147,"-")</f>
        <v>-</v>
      </c>
      <c r="AB147" s="81"/>
      <c r="AD147" s="186"/>
      <c r="AE147" s="186"/>
      <c r="AF147" s="186"/>
      <c r="AH147" s="85"/>
      <c r="AJ147" s="91" t="str">
        <f t="shared" si="14"/>
        <v>-</v>
      </c>
      <c r="AL147" s="85"/>
      <c r="AM147" s="85"/>
      <c r="AN147" s="85"/>
      <c r="AO147" s="85"/>
    </row>
    <row r="148" spans="1:41" hidden="1" outlineLevel="2" x14ac:dyDescent="0.2">
      <c r="A148" s="70" t="s">
        <v>132</v>
      </c>
      <c r="B148" s="71"/>
      <c r="C148" s="72"/>
      <c r="D148" s="27"/>
      <c r="E148" s="124">
        <f>COUNTIFS('Quantl log'!$G:$G,'General Analysis'!$E$288,'Quantl log'!$X:$X,'General Analysis'!A148)</f>
        <v>0</v>
      </c>
      <c r="F148" s="27"/>
      <c r="G148" s="85"/>
      <c r="H148" s="85"/>
      <c r="I148" s="97"/>
      <c r="J148" s="85"/>
      <c r="K148" s="27"/>
      <c r="L148" s="80">
        <f>IFERROR(_xlfn.MINIFS('Quantl log'!$J:$J,'Quantl log'!$X:$X,'General Analysis'!$A148,'Quantl log'!$G:$G,'General Analysis'!$E$288),"-")</f>
        <v>0</v>
      </c>
      <c r="M148" s="81"/>
      <c r="N148" s="27"/>
      <c r="O148" s="80">
        <f>IFERROR(_xlfn.MAXIFS('Quantl log'!$J:$J,'Quantl log'!$X:$X,'General Analysis'!$A148,'Quantl log'!$G:$G,'General Analysis'!$E$288),"-")</f>
        <v>0</v>
      </c>
      <c r="P148" s="81"/>
      <c r="Q148" s="27"/>
      <c r="R148" s="80" t="str">
        <f>IFERROR(SUMIFS('Quantl log'!$J:$J,'Quantl log'!$X:$X,'General Analysis'!$A148,'Quantl log'!$G:$G,'General Analysis'!$E$288)/E148,"-")</f>
        <v>-</v>
      </c>
      <c r="S148" s="81"/>
      <c r="U148" s="81"/>
      <c r="V148" s="81"/>
      <c r="W148" s="81"/>
      <c r="Y148" s="124">
        <f>COUNTIFS('Quantl log'!$G:$G,'General Analysis'!$Y$288,'Quantl log'!$X:$X,'General Analysis'!A148)</f>
        <v>0</v>
      </c>
      <c r="Z148" s="27"/>
      <c r="AA148" s="80" t="str">
        <f>IFERROR(SUMIFS('Quantl log'!$J:$J,'Quantl log'!$X:$X,'General Analysis'!$A148,'Quantl log'!$G:$G,'General Analysis'!$Y$288)/Y148,"-")</f>
        <v>-</v>
      </c>
      <c r="AB148" s="81"/>
      <c r="AD148" s="186"/>
      <c r="AE148" s="186"/>
      <c r="AF148" s="186"/>
      <c r="AH148" s="85"/>
      <c r="AJ148" s="91" t="str">
        <f t="shared" si="14"/>
        <v>-</v>
      </c>
      <c r="AL148" s="85"/>
      <c r="AM148" s="85"/>
      <c r="AN148" s="85"/>
      <c r="AO148" s="85"/>
    </row>
    <row r="149" spans="1:41" hidden="1" outlineLevel="2" x14ac:dyDescent="0.2">
      <c r="A149" s="70" t="s">
        <v>120</v>
      </c>
      <c r="B149" s="71"/>
      <c r="C149" s="72"/>
      <c r="D149" s="27"/>
      <c r="E149" s="124">
        <f>COUNTIFS('Quantl log'!$G:$G,'General Analysis'!$E$288,'Quantl log'!$X:$X,'General Analysis'!A149)</f>
        <v>2</v>
      </c>
      <c r="F149" s="27"/>
      <c r="G149" s="85"/>
      <c r="H149" s="85"/>
      <c r="I149" s="97"/>
      <c r="J149" s="85"/>
      <c r="K149" s="27"/>
      <c r="L149" s="80">
        <f>IFERROR(_xlfn.MINIFS('Quantl log'!$J:$J,'Quantl log'!$X:$X,'General Analysis'!$A149,'Quantl log'!$G:$G,'General Analysis'!$E$288),"-")</f>
        <v>4.6296296296296294E-5</v>
      </c>
      <c r="M149" s="81"/>
      <c r="N149" s="27"/>
      <c r="O149" s="80">
        <f>IFERROR(_xlfn.MAXIFS('Quantl log'!$J:$J,'Quantl log'!$X:$X,'General Analysis'!$A149,'Quantl log'!$G:$G,'General Analysis'!$E$288),"-")</f>
        <v>2.8935185185185184E-4</v>
      </c>
      <c r="P149" s="81"/>
      <c r="Q149" s="27"/>
      <c r="R149" s="80">
        <f>IFERROR(SUMIFS('Quantl log'!$J:$J,'Quantl log'!$X:$X,'General Analysis'!$A149,'Quantl log'!$G:$G,'General Analysis'!$E$288)/E149,"-")</f>
        <v>1.6782407407407406E-4</v>
      </c>
      <c r="S149" s="81"/>
      <c r="U149" s="81"/>
      <c r="V149" s="81"/>
      <c r="W149" s="81"/>
      <c r="Y149" s="124">
        <f>COUNTIFS('Quantl log'!$G:$G,'General Analysis'!$Y$288,'Quantl log'!$X:$X,'General Analysis'!A149)</f>
        <v>3</v>
      </c>
      <c r="Z149" s="27"/>
      <c r="AA149" s="80">
        <f>IFERROR(SUMIFS('Quantl log'!$J:$J,'Quantl log'!$X:$X,'General Analysis'!$A149,'Quantl log'!$G:$G,'General Analysis'!$Y$288)/Y149,"-")</f>
        <v>7.9861111111111105E-4</v>
      </c>
      <c r="AB149" s="81"/>
      <c r="AD149" s="186"/>
      <c r="AE149" s="186"/>
      <c r="AF149" s="186"/>
      <c r="AH149" s="85"/>
      <c r="AJ149" s="91">
        <f t="shared" si="14"/>
        <v>0.4</v>
      </c>
      <c r="AL149" s="85"/>
      <c r="AM149" s="85"/>
      <c r="AN149" s="85"/>
      <c r="AO149" s="85"/>
    </row>
    <row r="150" spans="1:41" hidden="1" outlineLevel="2" x14ac:dyDescent="0.2">
      <c r="A150" s="70" t="s">
        <v>126</v>
      </c>
      <c r="B150" s="71"/>
      <c r="C150" s="72"/>
      <c r="D150" s="27"/>
      <c r="E150" s="124">
        <f>COUNTIFS('Quantl log'!$G:$G,'General Analysis'!$E$288,'Quantl log'!$X:$X,'General Analysis'!A150)</f>
        <v>0</v>
      </c>
      <c r="F150" s="27"/>
      <c r="G150" s="85"/>
      <c r="H150" s="85"/>
      <c r="I150" s="97"/>
      <c r="J150" s="85"/>
      <c r="K150" s="27"/>
      <c r="L150" s="80">
        <f>IFERROR(_xlfn.MINIFS('Quantl log'!$J:$J,'Quantl log'!$X:$X,'General Analysis'!$A150,'Quantl log'!$G:$G,'General Analysis'!$E$288),"-")</f>
        <v>0</v>
      </c>
      <c r="M150" s="81"/>
      <c r="N150" s="27"/>
      <c r="O150" s="80">
        <f>IFERROR(_xlfn.MAXIFS('Quantl log'!$J:$J,'Quantl log'!$X:$X,'General Analysis'!$A150,'Quantl log'!$G:$G,'General Analysis'!$E$288),"-")</f>
        <v>0</v>
      </c>
      <c r="P150" s="81"/>
      <c r="Q150" s="27"/>
      <c r="R150" s="80" t="str">
        <f>IFERROR(SUMIFS('Quantl log'!$J:$J,'Quantl log'!$X:$X,'General Analysis'!$A150,'Quantl log'!$G:$G,'General Analysis'!$E$288)/E150,"-")</f>
        <v>-</v>
      </c>
      <c r="S150" s="81"/>
      <c r="U150" s="81"/>
      <c r="V150" s="81"/>
      <c r="W150" s="81"/>
      <c r="Y150" s="124">
        <f>COUNTIFS('Quantl log'!$G:$G,'General Analysis'!$Y$288,'Quantl log'!$X:$X,'General Analysis'!A150)</f>
        <v>0</v>
      </c>
      <c r="Z150" s="27"/>
      <c r="AA150" s="80" t="str">
        <f>IFERROR(SUMIFS('Quantl log'!$J:$J,'Quantl log'!$X:$X,'General Analysis'!$A150,'Quantl log'!$G:$G,'General Analysis'!$Y$288)/Y150,"-")</f>
        <v>-</v>
      </c>
      <c r="AB150" s="81"/>
      <c r="AD150" s="186"/>
      <c r="AE150" s="186"/>
      <c r="AF150" s="186"/>
      <c r="AH150" s="85"/>
      <c r="AJ150" s="91" t="str">
        <f t="shared" si="14"/>
        <v>-</v>
      </c>
      <c r="AL150" s="85"/>
      <c r="AM150" s="85"/>
      <c r="AN150" s="85"/>
      <c r="AO150" s="85"/>
    </row>
    <row r="151" spans="1:41" ht="13.5" hidden="1" outlineLevel="1" thickBot="1" x14ac:dyDescent="0.25"/>
    <row r="152" spans="1:41" s="88" customFormat="1" ht="13.5" hidden="1" outlineLevel="1" thickBot="1" x14ac:dyDescent="0.25">
      <c r="A152" s="182" t="s">
        <v>133</v>
      </c>
      <c r="B152" s="173"/>
      <c r="C152" s="174"/>
      <c r="D152" s="27"/>
      <c r="E152" s="168">
        <f>COUNTIFS('Quantl log'!$G:$G,'General Analysis'!$E$288,'Quantl log'!$W:$W,'General Analysis'!A152)</f>
        <v>2</v>
      </c>
      <c r="F152" s="27"/>
      <c r="G152" s="94">
        <f>IFERROR(COUNTIFS('Quantl log'!$G:$G,$E$2,'Quantl log'!$W:$W,'General Analysis'!$A152,'Quantl log'!$K:$K,'General Analysis'!G$2)/$E152,0)</f>
        <v>0.5</v>
      </c>
      <c r="H152" s="94">
        <f>IFERROR(COUNTIFS('Quantl log'!$G:$G,$E$2,'Quantl log'!$W:$W,'General Analysis'!$A152,'Quantl log'!$K:$K,'General Analysis'!H$2)/$E152,0)</f>
        <v>0</v>
      </c>
      <c r="I152" s="169">
        <f>IFERROR(COUNTIFS('Quantl log'!$G:$G,$E$2,'Quantl log'!$W:$W,'General Analysis'!$A152,'Quantl log'!$K:$K,'General Analysis'!I$2)/$E152,0)</f>
        <v>0</v>
      </c>
      <c r="J152" s="170">
        <f>IFERROR(COUNTIFS('Quantl log'!$G:$G,$E$2,'Quantl log'!$W:$W,'General Analysis'!$A152,'Quantl log'!$K:$K,'General Analysis'!J$2)/$E152,0)</f>
        <v>0.5</v>
      </c>
      <c r="K152" s="27"/>
      <c r="L152" s="171">
        <f>IFERROR(_xlfn.MINIFS('Quantl log'!$J:$J,'Quantl log'!$W:$W,'General Analysis'!$A152,'Quantl log'!$G:$G,'General Analysis'!$E$288),"-")</f>
        <v>1.4930555555555556E-3</v>
      </c>
      <c r="M152" s="172"/>
      <c r="N152" s="27"/>
      <c r="O152" s="171">
        <f>IFERROR(_xlfn.MAXIFS('Quantl log'!$J:$J,'Quantl log'!$W:$W,'General Analysis'!$A152,'Quantl log'!$G:$G,'General Analysis'!$E$288),"-")</f>
        <v>2.1296296296296298E-3</v>
      </c>
      <c r="P152" s="172"/>
      <c r="Q152" s="27"/>
      <c r="R152" s="171">
        <f>IFERROR(SUMIFS('Quantl log'!$J:$J,'Quantl log'!$W:$W,'General Analysis'!$A152,'Quantl log'!$G:$G,'General Analysis'!$E$288)/E152,"-")</f>
        <v>1.8113425925925927E-3</v>
      </c>
      <c r="S152" s="172"/>
      <c r="U152" s="170">
        <f>COUNTIFS(rightwrong,$E$2,first_subarea,$A152,level,U$2)/$E152</f>
        <v>0</v>
      </c>
      <c r="V152" s="170">
        <f>COUNTIFS(rightwrong,$E$2,first_subarea,$A152,level,V$2)/$E152</f>
        <v>0.5</v>
      </c>
      <c r="W152" s="170">
        <f>COUNTIFS(rightwrong,$E$2,first_subarea,$A152,level,W$2)/$E152</f>
        <v>0.5</v>
      </c>
      <c r="Y152" s="178">
        <f>COUNTIFS('Quantl log'!$G:$G,'General Analysis'!$Y$288,'Quantl log'!$W:$W,'General Analysis'!A152)</f>
        <v>0</v>
      </c>
      <c r="Z152" s="27"/>
      <c r="AA152" s="179" t="str">
        <f>IFERROR(SUMIFS('Quantl log'!$J:$J,'Quantl log'!$W:$W,'General Analysis'!$A152,'Quantl log'!$G:$G,'General Analysis'!$Y$288)/Y152,"-")</f>
        <v>-</v>
      </c>
      <c r="AB152" s="180"/>
      <c r="AD152" s="185" t="e">
        <f>COUNTIFS(rightwrong,$Y$2,first_subarea,$A152,level,AD$2)/$Y152</f>
        <v>#DIV/0!</v>
      </c>
      <c r="AE152" s="185" t="e">
        <f>COUNTIFS(rightwrong,$Y$2,first_subarea,$A152,level,AE$2)/$Y152</f>
        <v>#DIV/0!</v>
      </c>
      <c r="AF152" s="185" t="e">
        <f>COUNTIFS(rightwrong,$Y$2,first_subarea,$A152,level,AF$2)/$Y152</f>
        <v>#DIV/0!</v>
      </c>
      <c r="AH152" s="181" t="e">
        <f>(COUNTIFS('Quantl log'!$G:$G,$Y$2,first_subarea,'General Analysis'!$A152,'Quantl log'!$K:$K,'General Analysis'!AL$2)+COUNTIFS('Quantl log'!$G:$G,$Y$2,first_subarea,'General Analysis'!$A152,'Quantl log'!$K:$K,'General Analysis'!AM$2)+COUNTIFS('Quantl log'!$G:$G,$Y$2,first_subarea,'General Analysis'!$A152,'Quantl log'!$K:$K,'General Analysis'!AO$2))/$Y152</f>
        <v>#DIV/0!</v>
      </c>
      <c r="AJ152" s="191">
        <f>IFERROR(E152/(E152+Y152),"-")</f>
        <v>1</v>
      </c>
      <c r="AL152" s="92">
        <f>COUNTIFS('Quantl log'!$G:$G,$Y$2,'Quantl log'!$W:$W,'General Analysis'!$A152,'Quantl log'!$K:$K,'General Analysis'!AL$2)</f>
        <v>0</v>
      </c>
      <c r="AM152" s="92">
        <f>COUNTIFS('Quantl log'!$G:$G,$Y$2,'Quantl log'!$W:$W,'General Analysis'!$A152,'Quantl log'!$K:$K,'General Analysis'!AM$2)</f>
        <v>0</v>
      </c>
      <c r="AN152" s="92">
        <f>COUNTIFS('Quantl log'!$G:$G,$Y$2,'Quantl log'!$W:$W,'General Analysis'!$A152,'Quantl log'!$K:$K,'General Analysis'!AN$2)</f>
        <v>0</v>
      </c>
      <c r="AO152" s="92">
        <f>COUNTIFS('Quantl log'!$G:$G,$Y$2,'Quantl log'!$W:$W,'General Analysis'!$A152,'Quantl log'!$K:$K,'General Analysis'!AO$2)</f>
        <v>0</v>
      </c>
    </row>
    <row r="153" spans="1:41" ht="13.5" hidden="1" outlineLevel="2" thickTop="1" x14ac:dyDescent="0.2">
      <c r="A153" s="70" t="s">
        <v>134</v>
      </c>
      <c r="B153" s="71"/>
      <c r="C153" s="72"/>
      <c r="D153" s="27"/>
      <c r="E153" s="124">
        <f>COUNTIFS('Quantl log'!$G:$G,'General Analysis'!$E$288,'Quantl log'!$X:$X,'General Analysis'!A153)</f>
        <v>0</v>
      </c>
      <c r="F153" s="27"/>
      <c r="G153" s="85"/>
      <c r="H153" s="85"/>
      <c r="I153" s="97"/>
      <c r="J153" s="85"/>
      <c r="K153" s="27"/>
      <c r="L153" s="80">
        <f>IFERROR(_xlfn.MINIFS('Quantl log'!$J:$J,'Quantl log'!$X:$X,'General Analysis'!$A153,'Quantl log'!$G:$G,'General Analysis'!$E$288),"-")</f>
        <v>0</v>
      </c>
      <c r="M153" s="81"/>
      <c r="N153" s="27"/>
      <c r="O153" s="80">
        <f>IFERROR(_xlfn.MAXIFS('Quantl log'!$J:$J,'Quantl log'!$X:$X,'General Analysis'!$A153,'Quantl log'!$G:$G,'General Analysis'!$E$288),"-")</f>
        <v>0</v>
      </c>
      <c r="P153" s="81"/>
      <c r="Q153" s="27"/>
      <c r="R153" s="80" t="str">
        <f>IFERROR(SUMIFS('Quantl log'!$J:$J,'Quantl log'!$X:$X,'General Analysis'!$A153,'Quantl log'!$G:$G,'General Analysis'!$E$288)/E153,"-")</f>
        <v>-</v>
      </c>
      <c r="S153" s="81"/>
      <c r="U153" s="81"/>
      <c r="V153" s="81"/>
      <c r="W153" s="81"/>
      <c r="Y153" s="124">
        <f>COUNTIFS('Quantl log'!$G:$G,'General Analysis'!$Y$288,'Quantl log'!$X:$X,'General Analysis'!A153)</f>
        <v>0</v>
      </c>
      <c r="Z153" s="27"/>
      <c r="AA153" s="80" t="str">
        <f>IFERROR(SUMIFS('Quantl log'!$J:$J,'Quantl log'!$X:$X,'General Analysis'!$A153,'Quantl log'!$G:$G,'General Analysis'!$Y$288)/Y153,"-")</f>
        <v>-</v>
      </c>
      <c r="AB153" s="81"/>
      <c r="AD153" s="186"/>
      <c r="AE153" s="186"/>
      <c r="AF153" s="186"/>
      <c r="AH153" s="85"/>
      <c r="AJ153" s="91" t="str">
        <f>IFERROR(E153/(E153+Y153),"-")</f>
        <v>-</v>
      </c>
      <c r="AL153" s="85"/>
      <c r="AM153" s="85"/>
      <c r="AN153" s="85"/>
      <c r="AO153" s="85"/>
    </row>
    <row r="154" spans="1:41" hidden="1" outlineLevel="2" x14ac:dyDescent="0.2">
      <c r="A154" s="70" t="s">
        <v>135</v>
      </c>
      <c r="B154" s="71"/>
      <c r="C154" s="72"/>
      <c r="D154" s="27"/>
      <c r="E154" s="124">
        <f>COUNTIFS('Quantl log'!$G:$G,'General Analysis'!$E$288,'Quantl log'!$X:$X,'General Analysis'!A154)</f>
        <v>0</v>
      </c>
      <c r="F154" s="27"/>
      <c r="G154" s="85"/>
      <c r="H154" s="85"/>
      <c r="I154" s="97"/>
      <c r="J154" s="85"/>
      <c r="K154" s="27"/>
      <c r="L154" s="80">
        <f>IFERROR(_xlfn.MINIFS('Quantl log'!$J:$J,'Quantl log'!$X:$X,'General Analysis'!$A154,'Quantl log'!$G:$G,'General Analysis'!$E$288),"-")</f>
        <v>0</v>
      </c>
      <c r="M154" s="81"/>
      <c r="N154" s="27"/>
      <c r="O154" s="80">
        <f>IFERROR(_xlfn.MAXIFS('Quantl log'!$J:$J,'Quantl log'!$X:$X,'General Analysis'!$A154,'Quantl log'!$G:$G,'General Analysis'!$E$288),"-")</f>
        <v>0</v>
      </c>
      <c r="P154" s="81"/>
      <c r="Q154" s="27"/>
      <c r="R154" s="80" t="str">
        <f>IFERROR(SUMIFS('Quantl log'!$J:$J,'Quantl log'!$X:$X,'General Analysis'!$A154,'Quantl log'!$G:$G,'General Analysis'!$E$288)/E154,"-")</f>
        <v>-</v>
      </c>
      <c r="S154" s="81"/>
      <c r="U154" s="81"/>
      <c r="V154" s="81"/>
      <c r="W154" s="81"/>
      <c r="Y154" s="124">
        <f>COUNTIFS('Quantl log'!$G:$G,'General Analysis'!$Y$288,'Quantl log'!$X:$X,'General Analysis'!A154)</f>
        <v>0</v>
      </c>
      <c r="Z154" s="27"/>
      <c r="AA154" s="80" t="str">
        <f>IFERROR(SUMIFS('Quantl log'!$J:$J,'Quantl log'!$X:$X,'General Analysis'!$A154,'Quantl log'!$G:$G,'General Analysis'!$Y$288)/Y154,"-")</f>
        <v>-</v>
      </c>
      <c r="AB154" s="81"/>
      <c r="AD154" s="186"/>
      <c r="AE154" s="186"/>
      <c r="AF154" s="186"/>
      <c r="AH154" s="85"/>
      <c r="AJ154" s="91" t="str">
        <f>IFERROR(E154/(E154+Y154),"-")</f>
        <v>-</v>
      </c>
      <c r="AL154" s="85"/>
      <c r="AM154" s="85"/>
      <c r="AN154" s="85"/>
      <c r="AO154" s="85"/>
    </row>
    <row r="155" spans="1:41" hidden="1" outlineLevel="2" x14ac:dyDescent="0.2">
      <c r="A155" s="70" t="s">
        <v>136</v>
      </c>
      <c r="B155" s="71"/>
      <c r="C155" s="72"/>
      <c r="D155" s="27"/>
      <c r="E155" s="124">
        <f>COUNTIFS('Quantl log'!$G:$G,'General Analysis'!$E$288,'Quantl log'!$X:$X,'General Analysis'!A155)</f>
        <v>0</v>
      </c>
      <c r="F155" s="27"/>
      <c r="G155" s="85"/>
      <c r="H155" s="85"/>
      <c r="I155" s="97"/>
      <c r="J155" s="85"/>
      <c r="K155" s="27"/>
      <c r="L155" s="80">
        <f>IFERROR(_xlfn.MINIFS('Quantl log'!$J:$J,'Quantl log'!$X:$X,'General Analysis'!$A155,'Quantl log'!$G:$G,'General Analysis'!$E$288),"-")</f>
        <v>0</v>
      </c>
      <c r="M155" s="81"/>
      <c r="N155" s="27"/>
      <c r="O155" s="80">
        <f>IFERROR(_xlfn.MAXIFS('Quantl log'!$J:$J,'Quantl log'!$X:$X,'General Analysis'!$A155,'Quantl log'!$G:$G,'General Analysis'!$E$288),"-")</f>
        <v>0</v>
      </c>
      <c r="P155" s="81"/>
      <c r="Q155" s="27"/>
      <c r="R155" s="80" t="str">
        <f>IFERROR(SUMIFS('Quantl log'!$J:$J,'Quantl log'!$X:$X,'General Analysis'!$A155,'Quantl log'!$G:$G,'General Analysis'!$E$288)/E155,"-")</f>
        <v>-</v>
      </c>
      <c r="S155" s="81"/>
      <c r="U155" s="81"/>
      <c r="V155" s="81"/>
      <c r="W155" s="81"/>
      <c r="Y155" s="124">
        <f>COUNTIFS('Quantl log'!$G:$G,'General Analysis'!$Y$288,'Quantl log'!$X:$X,'General Analysis'!A155)</f>
        <v>0</v>
      </c>
      <c r="Z155" s="27"/>
      <c r="AA155" s="80" t="str">
        <f>IFERROR(SUMIFS('Quantl log'!$J:$J,'Quantl log'!$X:$X,'General Analysis'!$A155,'Quantl log'!$G:$G,'General Analysis'!$Y$288)/Y155,"-")</f>
        <v>-</v>
      </c>
      <c r="AB155" s="81"/>
      <c r="AD155" s="186"/>
      <c r="AE155" s="186"/>
      <c r="AF155" s="186"/>
      <c r="AH155" s="85"/>
      <c r="AJ155" s="91" t="str">
        <f>IFERROR(E155/(E155+Y155),"-")</f>
        <v>-</v>
      </c>
      <c r="AL155" s="85"/>
      <c r="AM155" s="85"/>
      <c r="AN155" s="85"/>
      <c r="AO155" s="85"/>
    </row>
    <row r="156" spans="1:41" hidden="1" outlineLevel="2" x14ac:dyDescent="0.2">
      <c r="A156" s="70" t="s">
        <v>137</v>
      </c>
      <c r="B156" s="71"/>
      <c r="C156" s="72"/>
      <c r="D156" s="27"/>
      <c r="E156" s="124">
        <f>COUNTIFS('Quantl log'!$G:$G,'General Analysis'!$E$288,'Quantl log'!$X:$X,'General Analysis'!A156)</f>
        <v>0</v>
      </c>
      <c r="F156" s="27"/>
      <c r="G156" s="85"/>
      <c r="H156" s="85"/>
      <c r="I156" s="97"/>
      <c r="J156" s="85"/>
      <c r="K156" s="27"/>
      <c r="L156" s="80">
        <f>IFERROR(_xlfn.MINIFS('Quantl log'!$J:$J,'Quantl log'!$X:$X,'General Analysis'!$A156,'Quantl log'!$G:$G,'General Analysis'!$E$288),"-")</f>
        <v>0</v>
      </c>
      <c r="M156" s="81"/>
      <c r="N156" s="27"/>
      <c r="O156" s="80">
        <f>IFERROR(_xlfn.MAXIFS('Quantl log'!$J:$J,'Quantl log'!$X:$X,'General Analysis'!$A156,'Quantl log'!$G:$G,'General Analysis'!$E$288),"-")</f>
        <v>0</v>
      </c>
      <c r="P156" s="81"/>
      <c r="Q156" s="27"/>
      <c r="R156" s="80" t="str">
        <f>IFERROR(SUMIFS('Quantl log'!$J:$J,'Quantl log'!$X:$X,'General Analysis'!$A156,'Quantl log'!$G:$G,'General Analysis'!$E$288)/E156,"-")</f>
        <v>-</v>
      </c>
      <c r="S156" s="81"/>
      <c r="U156" s="81"/>
      <c r="V156" s="81"/>
      <c r="W156" s="81"/>
      <c r="Y156" s="124">
        <f>COUNTIFS('Quantl log'!$G:$G,'General Analysis'!$Y$288,'Quantl log'!$X:$X,'General Analysis'!A156)</f>
        <v>0</v>
      </c>
      <c r="Z156" s="27"/>
      <c r="AA156" s="80" t="str">
        <f>IFERROR(SUMIFS('Quantl log'!$J:$J,'Quantl log'!$X:$X,'General Analysis'!$A156,'Quantl log'!$G:$G,'General Analysis'!$Y$288)/Y156,"-")</f>
        <v>-</v>
      </c>
      <c r="AB156" s="81"/>
      <c r="AD156" s="186"/>
      <c r="AE156" s="186"/>
      <c r="AF156" s="186"/>
      <c r="AH156" s="85"/>
      <c r="AJ156" s="91" t="str">
        <f>IFERROR(E156/(E156+Y156),"-")</f>
        <v>-</v>
      </c>
      <c r="AL156" s="85"/>
      <c r="AM156" s="85"/>
      <c r="AN156" s="85"/>
      <c r="AO156" s="85"/>
    </row>
    <row r="157" spans="1:41" ht="13.5" hidden="1" outlineLevel="1" thickBot="1" x14ac:dyDescent="0.25"/>
    <row r="158" spans="1:41" s="88" customFormat="1" ht="13.5" hidden="1" outlineLevel="1" thickBot="1" x14ac:dyDescent="0.25">
      <c r="A158" s="182" t="s">
        <v>138</v>
      </c>
      <c r="B158" s="173"/>
      <c r="C158" s="174"/>
      <c r="D158" s="27"/>
      <c r="E158" s="168">
        <f>COUNTIFS('Quantl log'!$G:$G,'General Analysis'!$E$288,'Quantl log'!$W:$W,'General Analysis'!A158)</f>
        <v>4</v>
      </c>
      <c r="F158" s="27"/>
      <c r="G158" s="94">
        <f>IFERROR(COUNTIFS('Quantl log'!$G:$G,$E$2,'Quantl log'!$W:$W,'General Analysis'!$A158,'Quantl log'!$K:$K,'General Analysis'!G$2)/$E158,0)</f>
        <v>0.5</v>
      </c>
      <c r="H158" s="94">
        <f>IFERROR(COUNTIFS('Quantl log'!$G:$G,$E$2,'Quantl log'!$W:$W,'General Analysis'!$A158,'Quantl log'!$K:$K,'General Analysis'!H$2)/$E158,0)</f>
        <v>0.25</v>
      </c>
      <c r="I158" s="169">
        <f>IFERROR(COUNTIFS('Quantl log'!$G:$G,$E$2,'Quantl log'!$W:$W,'General Analysis'!$A158,'Quantl log'!$K:$K,'General Analysis'!I$2)/$E158,0)</f>
        <v>0.25</v>
      </c>
      <c r="J158" s="170">
        <f>IFERROR(COUNTIFS('Quantl log'!$G:$G,$E$2,'Quantl log'!$W:$W,'General Analysis'!$A158,'Quantl log'!$K:$K,'General Analysis'!J$2)/$E158,0)</f>
        <v>0</v>
      </c>
      <c r="K158" s="27"/>
      <c r="L158" s="171">
        <f>IFERROR(_xlfn.MINIFS('Quantl log'!$J:$J,'Quantl log'!$W:$W,'General Analysis'!$A158,'Quantl log'!$G:$G,'General Analysis'!$E$288),"-")</f>
        <v>8.3333333333333317E-4</v>
      </c>
      <c r="M158" s="172"/>
      <c r="N158" s="27"/>
      <c r="O158" s="171">
        <f>IFERROR(_xlfn.MAXIFS('Quantl log'!$J:$J,'Quantl log'!$W:$W,'General Analysis'!$A158,'Quantl log'!$G:$G,'General Analysis'!$E$288),"-")</f>
        <v>1.8171296296296297E-3</v>
      </c>
      <c r="P158" s="172"/>
      <c r="Q158" s="27"/>
      <c r="R158" s="171">
        <f>IFERROR(SUMIFS('Quantl log'!$J:$J,'Quantl log'!$W:$W,'General Analysis'!$A158,'Quantl log'!$G:$G,'General Analysis'!$E$288)/E158,"-")</f>
        <v>1.244212962962963E-3</v>
      </c>
      <c r="S158" s="172"/>
      <c r="U158" s="170">
        <f>COUNTIFS(rightwrong,$E$2,first_subarea,$A158,level,U$2)/$E158</f>
        <v>0.25</v>
      </c>
      <c r="V158" s="170">
        <f>COUNTIFS(rightwrong,$E$2,first_subarea,$A158,level,V$2)/$E158</f>
        <v>0.25</v>
      </c>
      <c r="W158" s="170">
        <f>COUNTIFS(rightwrong,$E$2,first_subarea,$A158,level,W$2)/$E158</f>
        <v>0.25</v>
      </c>
      <c r="Y158" s="178">
        <f>COUNTIFS('Quantl log'!$G:$G,'General Analysis'!$Y$288,'Quantl log'!$W:$W,'General Analysis'!A158)</f>
        <v>7</v>
      </c>
      <c r="Z158" s="27"/>
      <c r="AA158" s="179">
        <f>IFERROR(SUMIFS('Quantl log'!$J:$J,'Quantl log'!$W:$W,'General Analysis'!$A158,'Quantl log'!$G:$G,'General Analysis'!$Y$288)/Y158,"-")</f>
        <v>6.4484126984126983E-4</v>
      </c>
      <c r="AB158" s="180"/>
      <c r="AD158" s="185">
        <f>COUNTIFS(rightwrong,$Y$2,first_subarea,$A158,level,AD$2)/$Y158</f>
        <v>0.2857142857142857</v>
      </c>
      <c r="AE158" s="185">
        <f>COUNTIFS(rightwrong,$Y$2,first_subarea,$A158,level,AE$2)/$Y158</f>
        <v>0.5714285714285714</v>
      </c>
      <c r="AF158" s="185">
        <f>COUNTIFS(rightwrong,$Y$2,first_subarea,$A158,level,AF$2)/$Y158</f>
        <v>0</v>
      </c>
      <c r="AH158" s="181">
        <f>(COUNTIFS('Quantl log'!$G:$G,$Y$2,first_subarea,'General Analysis'!$A158,'Quantl log'!$K:$K,'General Analysis'!AL$2)+COUNTIFS('Quantl log'!$G:$G,$Y$2,first_subarea,'General Analysis'!$A158,'Quantl log'!$K:$K,'General Analysis'!AM$2)+COUNTIFS('Quantl log'!$G:$G,$Y$2,first_subarea,'General Analysis'!$A158,'Quantl log'!$K:$K,'General Analysis'!AO$2))/$Y158</f>
        <v>0.2857142857142857</v>
      </c>
      <c r="AJ158" s="191">
        <f t="shared" ref="AJ158:AJ165" si="15">IFERROR(E158/(E158+Y158),"-")</f>
        <v>0.36363636363636365</v>
      </c>
      <c r="AL158" s="92">
        <f>COUNTIFS('Quantl log'!$G:$G,$Y$2,'Quantl log'!$W:$W,'General Analysis'!$A158,'Quantl log'!$K:$K,'General Analysis'!AL$2)</f>
        <v>1</v>
      </c>
      <c r="AM158" s="92">
        <f>COUNTIFS('Quantl log'!$G:$G,$Y$2,'Quantl log'!$W:$W,'General Analysis'!$A158,'Quantl log'!$K:$K,'General Analysis'!AM$2)</f>
        <v>1</v>
      </c>
      <c r="AN158" s="92">
        <f>COUNTIFS('Quantl log'!$G:$G,$Y$2,'Quantl log'!$W:$W,'General Analysis'!$A158,'Quantl log'!$K:$K,'General Analysis'!AN$2)</f>
        <v>5</v>
      </c>
      <c r="AO158" s="92">
        <f>COUNTIFS('Quantl log'!$G:$G,$Y$2,'Quantl log'!$W:$W,'General Analysis'!$A158,'Quantl log'!$K:$K,'General Analysis'!AO$2)</f>
        <v>0</v>
      </c>
    </row>
    <row r="159" spans="1:41" ht="13.5" hidden="1" outlineLevel="2" thickTop="1" x14ac:dyDescent="0.2">
      <c r="A159" s="70" t="s">
        <v>139</v>
      </c>
      <c r="B159" s="71"/>
      <c r="C159" s="72"/>
      <c r="D159" s="27"/>
      <c r="E159" s="124">
        <f>COUNTIFS('Quantl log'!$G:$G,'General Analysis'!$E$288,'Quantl log'!$X:$X,'General Analysis'!A159)</f>
        <v>0</v>
      </c>
      <c r="F159" s="27"/>
      <c r="G159" s="85"/>
      <c r="H159" s="85"/>
      <c r="I159" s="97"/>
      <c r="J159" s="85"/>
      <c r="K159" s="27"/>
      <c r="L159" s="80">
        <f>IFERROR(_xlfn.MINIFS('Quantl log'!$J:$J,'Quantl log'!$X:$X,'General Analysis'!$A159,'Quantl log'!$G:$G,'General Analysis'!$E$288),"-")</f>
        <v>0</v>
      </c>
      <c r="M159" s="81"/>
      <c r="N159" s="27"/>
      <c r="O159" s="80">
        <f>IFERROR(_xlfn.MAXIFS('Quantl log'!$J:$J,'Quantl log'!$X:$X,'General Analysis'!$A159,'Quantl log'!$G:$G,'General Analysis'!$E$288),"-")</f>
        <v>0</v>
      </c>
      <c r="P159" s="81"/>
      <c r="Q159" s="27"/>
      <c r="R159" s="80" t="str">
        <f>IFERROR(SUMIFS('Quantl log'!$J:$J,'Quantl log'!$X:$X,'General Analysis'!$A159,'Quantl log'!$G:$G,'General Analysis'!$E$288)/E159,"-")</f>
        <v>-</v>
      </c>
      <c r="S159" s="81"/>
      <c r="U159" s="81"/>
      <c r="V159" s="81"/>
      <c r="W159" s="81"/>
      <c r="Y159" s="124">
        <f>COUNTIFS('Quantl log'!$G:$G,'General Analysis'!$Y$288,'Quantl log'!$X:$X,'General Analysis'!A159)</f>
        <v>1</v>
      </c>
      <c r="Z159" s="27"/>
      <c r="AA159" s="80">
        <f>IFERROR(SUMIFS('Quantl log'!$J:$J,'Quantl log'!$X:$X,'General Analysis'!$A159,'Quantl log'!$G:$G,'General Analysis'!$Y$288)/Y159,"-")</f>
        <v>3.4722222222222222E-5</v>
      </c>
      <c r="AB159" s="81"/>
      <c r="AD159" s="186"/>
      <c r="AE159" s="186"/>
      <c r="AF159" s="186"/>
      <c r="AH159" s="85"/>
      <c r="AJ159" s="91">
        <f t="shared" si="15"/>
        <v>0</v>
      </c>
      <c r="AL159" s="85"/>
      <c r="AM159" s="85"/>
      <c r="AN159" s="85"/>
      <c r="AO159" s="85"/>
    </row>
    <row r="160" spans="1:41" hidden="1" outlineLevel="2" x14ac:dyDescent="0.2">
      <c r="A160" s="70" t="s">
        <v>140</v>
      </c>
      <c r="B160" s="71"/>
      <c r="C160" s="72"/>
      <c r="D160" s="27"/>
      <c r="E160" s="124">
        <f>COUNTIFS('Quantl log'!$G:$G,'General Analysis'!$E$288,'Quantl log'!$X:$X,'General Analysis'!A160)</f>
        <v>1</v>
      </c>
      <c r="F160" s="27"/>
      <c r="G160" s="85"/>
      <c r="H160" s="85"/>
      <c r="I160" s="97"/>
      <c r="J160" s="85"/>
      <c r="K160" s="27"/>
      <c r="L160" s="80">
        <f>IFERROR(_xlfn.MINIFS('Quantl log'!$J:$J,'Quantl log'!$X:$X,'General Analysis'!$A160,'Quantl log'!$G:$G,'General Analysis'!$E$288),"-")</f>
        <v>1.8171296296296297E-3</v>
      </c>
      <c r="M160" s="81"/>
      <c r="N160" s="27"/>
      <c r="O160" s="80">
        <f>IFERROR(_xlfn.MAXIFS('Quantl log'!$J:$J,'Quantl log'!$X:$X,'General Analysis'!$A160,'Quantl log'!$G:$G,'General Analysis'!$E$288),"-")</f>
        <v>1.8171296296296297E-3</v>
      </c>
      <c r="P160" s="81"/>
      <c r="Q160" s="27"/>
      <c r="R160" s="80">
        <f>IFERROR(SUMIFS('Quantl log'!$J:$J,'Quantl log'!$X:$X,'General Analysis'!$A160,'Quantl log'!$G:$G,'General Analysis'!$E$288)/E160,"-")</f>
        <v>1.8171296296296297E-3</v>
      </c>
      <c r="S160" s="81"/>
      <c r="U160" s="81"/>
      <c r="V160" s="81"/>
      <c r="W160" s="81"/>
      <c r="Y160" s="124">
        <f>COUNTIFS('Quantl log'!$G:$G,'General Analysis'!$Y$288,'Quantl log'!$X:$X,'General Analysis'!A160)</f>
        <v>1</v>
      </c>
      <c r="Z160" s="27"/>
      <c r="AA160" s="80">
        <f>IFERROR(SUMIFS('Quantl log'!$J:$J,'Quantl log'!$X:$X,'General Analysis'!$A160,'Quantl log'!$G:$G,'General Analysis'!$Y$288)/Y160,"-")</f>
        <v>2.0138888888888888E-3</v>
      </c>
      <c r="AB160" s="81"/>
      <c r="AD160" s="186"/>
      <c r="AE160" s="186"/>
      <c r="AF160" s="186"/>
      <c r="AH160" s="85"/>
      <c r="AJ160" s="91">
        <f t="shared" si="15"/>
        <v>0.5</v>
      </c>
      <c r="AL160" s="85"/>
      <c r="AM160" s="85"/>
      <c r="AN160" s="85"/>
      <c r="AO160" s="85"/>
    </row>
    <row r="161" spans="1:41" hidden="1" outlineLevel="2" x14ac:dyDescent="0.2">
      <c r="A161" s="70" t="s">
        <v>141</v>
      </c>
      <c r="B161" s="71"/>
      <c r="C161" s="72"/>
      <c r="D161" s="27"/>
      <c r="E161" s="124">
        <f>COUNTIFS('Quantl log'!$G:$G,'General Analysis'!$E$288,'Quantl log'!$X:$X,'General Analysis'!A161)</f>
        <v>2</v>
      </c>
      <c r="F161" s="27"/>
      <c r="G161" s="85"/>
      <c r="H161" s="85"/>
      <c r="I161" s="97"/>
      <c r="J161" s="85"/>
      <c r="K161" s="27"/>
      <c r="L161" s="80">
        <f>IFERROR(_xlfn.MINIFS('Quantl log'!$J:$J,'Quantl log'!$X:$X,'General Analysis'!$A161,'Quantl log'!$G:$G,'General Analysis'!$E$288),"-")</f>
        <v>1.0763888888888889E-3</v>
      </c>
      <c r="M161" s="81"/>
      <c r="N161" s="27"/>
      <c r="O161" s="80">
        <f>IFERROR(_xlfn.MAXIFS('Quantl log'!$J:$J,'Quantl log'!$X:$X,'General Analysis'!$A161,'Quantl log'!$G:$G,'General Analysis'!$E$288),"-")</f>
        <v>1.25E-3</v>
      </c>
      <c r="P161" s="81"/>
      <c r="Q161" s="27"/>
      <c r="R161" s="80">
        <f>IFERROR(SUMIFS('Quantl log'!$J:$J,'Quantl log'!$X:$X,'General Analysis'!$A161,'Quantl log'!$G:$G,'General Analysis'!$E$288)/E161,"-")</f>
        <v>1.1631944444444446E-3</v>
      </c>
      <c r="S161" s="81"/>
      <c r="U161" s="81"/>
      <c r="V161" s="81"/>
      <c r="W161" s="81"/>
      <c r="Y161" s="124">
        <f>COUNTIFS('Quantl log'!$G:$G,'General Analysis'!$Y$288,'Quantl log'!$X:$X,'General Analysis'!A161)</f>
        <v>1</v>
      </c>
      <c r="Z161" s="27"/>
      <c r="AA161" s="80">
        <f>IFERROR(SUMIFS('Quantl log'!$J:$J,'Quantl log'!$X:$X,'General Analysis'!$A161,'Quantl log'!$G:$G,'General Analysis'!$Y$288)/Y161,"-")</f>
        <v>1.7361111111111112E-4</v>
      </c>
      <c r="AB161" s="81"/>
      <c r="AD161" s="186"/>
      <c r="AE161" s="186"/>
      <c r="AF161" s="186"/>
      <c r="AH161" s="85"/>
      <c r="AJ161" s="91">
        <f t="shared" si="15"/>
        <v>0.66666666666666663</v>
      </c>
      <c r="AL161" s="85"/>
      <c r="AM161" s="85"/>
      <c r="AN161" s="85"/>
      <c r="AO161" s="85"/>
    </row>
    <row r="162" spans="1:41" hidden="1" outlineLevel="2" x14ac:dyDescent="0.2">
      <c r="A162" s="70" t="s">
        <v>142</v>
      </c>
      <c r="B162" s="71"/>
      <c r="C162" s="72"/>
      <c r="D162" s="27"/>
      <c r="E162" s="124">
        <f>COUNTIFS('Quantl log'!$G:$G,'General Analysis'!$E$288,'Quantl log'!$X:$X,'General Analysis'!A162)</f>
        <v>0</v>
      </c>
      <c r="F162" s="27"/>
      <c r="G162" s="85"/>
      <c r="H162" s="85"/>
      <c r="I162" s="97"/>
      <c r="J162" s="85"/>
      <c r="K162" s="27"/>
      <c r="L162" s="80">
        <f>IFERROR(_xlfn.MINIFS('Quantl log'!$J:$J,'Quantl log'!$X:$X,'General Analysis'!$A162,'Quantl log'!$G:$G,'General Analysis'!$E$288),"-")</f>
        <v>0</v>
      </c>
      <c r="M162" s="81"/>
      <c r="N162" s="27"/>
      <c r="O162" s="80">
        <f>IFERROR(_xlfn.MAXIFS('Quantl log'!$J:$J,'Quantl log'!$X:$X,'General Analysis'!$A162,'Quantl log'!$G:$G,'General Analysis'!$E$288),"-")</f>
        <v>0</v>
      </c>
      <c r="P162" s="81"/>
      <c r="Q162" s="27"/>
      <c r="R162" s="80" t="str">
        <f>IFERROR(SUMIFS('Quantl log'!$J:$J,'Quantl log'!$X:$X,'General Analysis'!$A162,'Quantl log'!$G:$G,'General Analysis'!$E$288)/E162,"-")</f>
        <v>-</v>
      </c>
      <c r="S162" s="81"/>
      <c r="U162" s="81"/>
      <c r="V162" s="81"/>
      <c r="W162" s="81"/>
      <c r="Y162" s="124">
        <f>COUNTIFS('Quantl log'!$G:$G,'General Analysis'!$Y$288,'Quantl log'!$X:$X,'General Analysis'!A162)</f>
        <v>0</v>
      </c>
      <c r="Z162" s="27"/>
      <c r="AA162" s="80" t="str">
        <f>IFERROR(SUMIFS('Quantl log'!$J:$J,'Quantl log'!$X:$X,'General Analysis'!$A162,'Quantl log'!$G:$G,'General Analysis'!$Y$288)/Y162,"-")</f>
        <v>-</v>
      </c>
      <c r="AB162" s="81"/>
      <c r="AD162" s="186"/>
      <c r="AE162" s="186"/>
      <c r="AF162" s="186"/>
      <c r="AH162" s="85"/>
      <c r="AJ162" s="91" t="str">
        <f t="shared" si="15"/>
        <v>-</v>
      </c>
      <c r="AL162" s="85"/>
      <c r="AM162" s="85"/>
      <c r="AN162" s="85"/>
      <c r="AO162" s="85"/>
    </row>
    <row r="163" spans="1:41" hidden="1" outlineLevel="2" x14ac:dyDescent="0.2">
      <c r="A163" s="70" t="s">
        <v>143</v>
      </c>
      <c r="B163" s="71"/>
      <c r="C163" s="72"/>
      <c r="D163" s="27"/>
      <c r="E163" s="124">
        <f>COUNTIFS('Quantl log'!$G:$G,'General Analysis'!$E$288,'Quantl log'!$X:$X,'General Analysis'!A163)</f>
        <v>0</v>
      </c>
      <c r="F163" s="27"/>
      <c r="G163" s="85"/>
      <c r="H163" s="85"/>
      <c r="I163" s="97"/>
      <c r="J163" s="85"/>
      <c r="K163" s="27"/>
      <c r="L163" s="80">
        <f>IFERROR(_xlfn.MINIFS('Quantl log'!$J:$J,'Quantl log'!$X:$X,'General Analysis'!$A163,'Quantl log'!$G:$G,'General Analysis'!$E$288),"-")</f>
        <v>0</v>
      </c>
      <c r="M163" s="81"/>
      <c r="N163" s="27"/>
      <c r="O163" s="80">
        <f>IFERROR(_xlfn.MAXIFS('Quantl log'!$J:$J,'Quantl log'!$X:$X,'General Analysis'!$A163,'Quantl log'!$G:$G,'General Analysis'!$E$288),"-")</f>
        <v>0</v>
      </c>
      <c r="P163" s="81"/>
      <c r="Q163" s="27"/>
      <c r="R163" s="80" t="str">
        <f>IFERROR(SUMIFS('Quantl log'!$J:$J,'Quantl log'!$X:$X,'General Analysis'!$A163,'Quantl log'!$G:$G,'General Analysis'!$E$288)/E163,"-")</f>
        <v>-</v>
      </c>
      <c r="S163" s="81"/>
      <c r="U163" s="81"/>
      <c r="V163" s="81"/>
      <c r="W163" s="81"/>
      <c r="Y163" s="124">
        <f>COUNTIFS('Quantl log'!$G:$G,'General Analysis'!$Y$288,'Quantl log'!$X:$X,'General Analysis'!A163)</f>
        <v>0</v>
      </c>
      <c r="Z163" s="27"/>
      <c r="AA163" s="80" t="str">
        <f>IFERROR(SUMIFS('Quantl log'!$J:$J,'Quantl log'!$X:$X,'General Analysis'!$A163,'Quantl log'!$G:$G,'General Analysis'!$Y$288)/Y163,"-")</f>
        <v>-</v>
      </c>
      <c r="AB163" s="81"/>
      <c r="AD163" s="186"/>
      <c r="AE163" s="186"/>
      <c r="AF163" s="186"/>
      <c r="AH163" s="85"/>
      <c r="AJ163" s="91" t="str">
        <f t="shared" si="15"/>
        <v>-</v>
      </c>
      <c r="AL163" s="85"/>
      <c r="AM163" s="85"/>
      <c r="AN163" s="85"/>
      <c r="AO163" s="85"/>
    </row>
    <row r="164" spans="1:41" hidden="1" outlineLevel="2" x14ac:dyDescent="0.2">
      <c r="A164" s="70" t="s">
        <v>144</v>
      </c>
      <c r="B164" s="71"/>
      <c r="C164" s="72"/>
      <c r="D164" s="27"/>
      <c r="E164" s="124">
        <f>COUNTIFS('Quantl log'!$G:$G,'General Analysis'!$E$288,'Quantl log'!$X:$X,'General Analysis'!A164)</f>
        <v>0</v>
      </c>
      <c r="F164" s="27"/>
      <c r="G164" s="85"/>
      <c r="H164" s="85"/>
      <c r="I164" s="97"/>
      <c r="J164" s="85"/>
      <c r="K164" s="27"/>
      <c r="L164" s="80">
        <f>IFERROR(_xlfn.MINIFS('Quantl log'!$J:$J,'Quantl log'!$X:$X,'General Analysis'!$A164,'Quantl log'!$G:$G,'General Analysis'!$E$288),"-")</f>
        <v>0</v>
      </c>
      <c r="M164" s="81"/>
      <c r="N164" s="27"/>
      <c r="O164" s="80">
        <f>IFERROR(_xlfn.MAXIFS('Quantl log'!$J:$J,'Quantl log'!$X:$X,'General Analysis'!$A164,'Quantl log'!$G:$G,'General Analysis'!$E$288),"-")</f>
        <v>0</v>
      </c>
      <c r="P164" s="81"/>
      <c r="Q164" s="27"/>
      <c r="R164" s="80" t="str">
        <f>IFERROR(SUMIFS('Quantl log'!$J:$J,'Quantl log'!$X:$X,'General Analysis'!$A164,'Quantl log'!$G:$G,'General Analysis'!$E$288)/E164,"-")</f>
        <v>-</v>
      </c>
      <c r="S164" s="81"/>
      <c r="U164" s="81"/>
      <c r="V164" s="81"/>
      <c r="W164" s="81"/>
      <c r="Y164" s="124">
        <f>COUNTIFS('Quantl log'!$G:$G,'General Analysis'!$Y$288,'Quantl log'!$X:$X,'General Analysis'!A164)</f>
        <v>0</v>
      </c>
      <c r="Z164" s="27"/>
      <c r="AA164" s="80" t="str">
        <f>IFERROR(SUMIFS('Quantl log'!$J:$J,'Quantl log'!$X:$X,'General Analysis'!$A164,'Quantl log'!$G:$G,'General Analysis'!$Y$288)/Y164,"-")</f>
        <v>-</v>
      </c>
      <c r="AB164" s="81"/>
      <c r="AD164" s="186"/>
      <c r="AE164" s="186"/>
      <c r="AF164" s="186"/>
      <c r="AH164" s="85"/>
      <c r="AJ164" s="91" t="str">
        <f t="shared" si="15"/>
        <v>-</v>
      </c>
      <c r="AL164" s="85"/>
      <c r="AM164" s="85"/>
      <c r="AN164" s="85"/>
      <c r="AO164" s="85"/>
    </row>
    <row r="165" spans="1:41" hidden="1" outlineLevel="2" x14ac:dyDescent="0.2">
      <c r="A165" s="70" t="s">
        <v>145</v>
      </c>
      <c r="B165" s="71"/>
      <c r="C165" s="72"/>
      <c r="D165" s="27"/>
      <c r="E165" s="124">
        <f>COUNTIFS('Quantl log'!$G:$G,'General Analysis'!$E$288,'Quantl log'!$X:$X,'General Analysis'!A165)</f>
        <v>0</v>
      </c>
      <c r="F165" s="27"/>
      <c r="G165" s="85"/>
      <c r="H165" s="85"/>
      <c r="I165" s="97"/>
      <c r="J165" s="85"/>
      <c r="K165" s="27"/>
      <c r="L165" s="80">
        <f>IFERROR(_xlfn.MINIFS('Quantl log'!$J:$J,'Quantl log'!$X:$X,'General Analysis'!$A165,'Quantl log'!$G:$G,'General Analysis'!$E$288),"-")</f>
        <v>0</v>
      </c>
      <c r="M165" s="81"/>
      <c r="N165" s="27"/>
      <c r="O165" s="80">
        <f>IFERROR(_xlfn.MAXIFS('Quantl log'!$J:$J,'Quantl log'!$X:$X,'General Analysis'!$A165,'Quantl log'!$G:$G,'General Analysis'!$E$288),"-")</f>
        <v>0</v>
      </c>
      <c r="P165" s="81"/>
      <c r="Q165" s="27"/>
      <c r="R165" s="80" t="str">
        <f>IFERROR(SUMIFS('Quantl log'!$J:$J,'Quantl log'!$X:$X,'General Analysis'!$A165,'Quantl log'!$G:$G,'General Analysis'!$E$288)/E165,"-")</f>
        <v>-</v>
      </c>
      <c r="S165" s="81"/>
      <c r="U165" s="81"/>
      <c r="V165" s="81"/>
      <c r="W165" s="81"/>
      <c r="Y165" s="124">
        <f>COUNTIFS('Quantl log'!$G:$G,'General Analysis'!$Y$288,'Quantl log'!$X:$X,'General Analysis'!A165)</f>
        <v>0</v>
      </c>
      <c r="Z165" s="27"/>
      <c r="AA165" s="80" t="str">
        <f>IFERROR(SUMIFS('Quantl log'!$J:$J,'Quantl log'!$X:$X,'General Analysis'!$A165,'Quantl log'!$G:$G,'General Analysis'!$Y$288)/Y165,"-")</f>
        <v>-</v>
      </c>
      <c r="AB165" s="81"/>
      <c r="AD165" s="186"/>
      <c r="AE165" s="186"/>
      <c r="AF165" s="186"/>
      <c r="AH165" s="85"/>
      <c r="AJ165" s="91" t="str">
        <f t="shared" si="15"/>
        <v>-</v>
      </c>
      <c r="AL165" s="85"/>
      <c r="AM165" s="85"/>
      <c r="AN165" s="85"/>
      <c r="AO165" s="85"/>
    </row>
    <row r="166" spans="1:41" hidden="1" outlineLevel="1" x14ac:dyDescent="0.2"/>
    <row r="167" spans="1:41" ht="13.5" hidden="1" outlineLevel="1" collapsed="1" thickBot="1" x14ac:dyDescent="0.25"/>
    <row r="168" spans="1:41" ht="13.5" collapsed="1" thickBot="1" x14ac:dyDescent="0.25">
      <c r="A168" s="175" t="s">
        <v>146</v>
      </c>
      <c r="B168" s="176"/>
      <c r="C168" s="177"/>
      <c r="D168" s="27"/>
      <c r="E168" s="156">
        <f>COUNTIFS('Quantl log'!$G:$G,'General Analysis'!$E$288,'Quantl log'!$V:$V,'General Analysis'!A168)</f>
        <v>19</v>
      </c>
      <c r="F168" s="27"/>
      <c r="G168" s="93">
        <f>COUNTIFS('Quantl log'!$G:$G,$E$2,'Quantl log'!$V:$V,'General Analysis'!$A168,'Quantl log'!$K:$K,'General Analysis'!G$2)/$E168</f>
        <v>0.42105263157894735</v>
      </c>
      <c r="H168" s="101">
        <f>COUNTIFS('Quantl log'!$G:$G,$E$2,'Quantl log'!$V:$V,'General Analysis'!$A168,'Quantl log'!$K:$K,'General Analysis'!H$2)/$E168</f>
        <v>0</v>
      </c>
      <c r="I168" s="157">
        <f>COUNTIFS('Quantl log'!$G:$G,$E$2,'Quantl log'!$V:$V,'General Analysis'!$A168,'Quantl log'!$K:$K,'General Analysis'!I$2)/$E168</f>
        <v>0.36842105263157893</v>
      </c>
      <c r="J168" s="158">
        <f>COUNTIFS('Quantl log'!$G:$G,$E$2,'Quantl log'!$V:$V,'General Analysis'!$A168,'Quantl log'!$K:$K,'General Analysis'!J$2)/$E168</f>
        <v>0.21052631578947367</v>
      </c>
      <c r="K168" s="27"/>
      <c r="L168" s="159">
        <f>IFERROR(_xlfn.MINIFS('Quantl log'!$J:$J,'Quantl log'!$V:$V,'General Analysis'!$A168,'Quantl log'!$G:$G,'General Analysis'!$E$288),"-")</f>
        <v>4.6296296296296294E-5</v>
      </c>
      <c r="M168" s="160"/>
      <c r="N168" s="27"/>
      <c r="O168" s="159">
        <f>IFERROR(_xlfn.MAXIFS('Quantl log'!$J:$J,'Quantl log'!$V:$V,'General Analysis'!$A168,'Quantl log'!$G:$G,'General Analysis'!$E$288),"-")</f>
        <v>5.2662037037037035E-3</v>
      </c>
      <c r="P168" s="160"/>
      <c r="Q168" s="27"/>
      <c r="R168" s="159">
        <f>IFERROR(SUMIFS('Quantl log'!$J:$J,'Quantl log'!$V:$V,'General Analysis'!$A168,'Quantl log'!$G:$G,'General Analysis'!$E$288)/E168,"-")</f>
        <v>1.3486842105263157E-3</v>
      </c>
      <c r="S168" s="160"/>
      <c r="U168" s="158">
        <f>COUNTIFS(rightwrong,$E$2,first_Area,'General Analysis'!$A168,level,U$2)/$E168</f>
        <v>0.21052631578947367</v>
      </c>
      <c r="V168" s="158">
        <f>COUNTIFS(rightwrong,$E$2,first_Area,'General Analysis'!$A168,level,V$2)/$E168</f>
        <v>0.63157894736842102</v>
      </c>
      <c r="W168" s="158">
        <f>COUNTIFS(rightwrong,$E$2,first_Area,'General Analysis'!$A168,level,W$2)/$E168</f>
        <v>0.10526315789473684</v>
      </c>
      <c r="Y168" s="162">
        <f>COUNTIFS('Quantl log'!$G:$G,'General Analysis'!$Y$288,'Quantl log'!$V:$V,'General Analysis'!A168)</f>
        <v>23</v>
      </c>
      <c r="Z168" s="27"/>
      <c r="AA168" s="163">
        <f>IFERROR(SUMIFS('Quantl log'!$J:$J,'Quantl log'!$V:$V,'General Analysis'!$A168,'Quantl log'!$G:$G,'General Analysis'!$Y$288)/Y168,"-")</f>
        <v>1.5197262479871173E-3</v>
      </c>
      <c r="AB168" s="164"/>
      <c r="AD168" s="165">
        <f>COUNTIFS(rightwrong,$Y$2,first_Area,'General Analysis'!$A168,level,AD$2)/$Y168</f>
        <v>8.6956521739130432E-2</v>
      </c>
      <c r="AE168" s="165">
        <f>COUNTIFS(rightwrong,$Y$2,first_Area,'General Analysis'!$A168,level,AE$2)/$Y168</f>
        <v>0.52173913043478259</v>
      </c>
      <c r="AF168" s="165">
        <f>COUNTIFS(rightwrong,$Y$2,first_Area,'General Analysis'!$A168,level,AF$2)/$Y168</f>
        <v>0.30434782608695654</v>
      </c>
      <c r="AH168" s="165">
        <f>(COUNTIFS('Quantl log'!$G:$G,$Y$2,'Quantl log'!$V:$V,'General Analysis'!$A168,'Quantl log'!$K:$K,'General Analysis'!AL$2)+COUNTIFS('Quantl log'!$G:$G,$Y$2,'Quantl log'!$V:$V,'General Analysis'!$A168,'Quantl log'!$K:$K,'General Analysis'!AM$2)+COUNTIFS('Quantl log'!$G:$G,$Y$2,'Quantl log'!$V:$V,'General Analysis'!$A168,'Quantl log'!$K:$K,'General Analysis'!AO$2))/$Y168</f>
        <v>0.60869565217391308</v>
      </c>
      <c r="AJ168" s="190">
        <f t="shared" ref="AJ168:AJ174" si="16">IFERROR(E168/(E168+Y168),"-")</f>
        <v>0.45238095238095238</v>
      </c>
      <c r="AL168" s="101">
        <f>COUNTIFS('Quantl log'!$G:$G,$Y$2,'Quantl log'!$V:$V,'General Analysis'!$A168,'Quantl log'!$K:$K,'General Analysis'!AL$2)/$Y168</f>
        <v>0.17391304347826086</v>
      </c>
      <c r="AM168" s="101">
        <f>COUNTIFS('Quantl log'!$G:$G,$Y$2,'Quantl log'!$V:$V,'General Analysis'!$A168,'Quantl log'!$K:$K,'General Analysis'!AM$2)/$Y168</f>
        <v>8.6956521739130432E-2</v>
      </c>
      <c r="AN168" s="101">
        <f>COUNTIFS('Quantl log'!$G:$G,$Y$2,'Quantl log'!$V:$V,'General Analysis'!$A168,'Quantl log'!$K:$K,'General Analysis'!AN$2)/$Y168</f>
        <v>0.39130434782608697</v>
      </c>
      <c r="AO168" s="101">
        <f>COUNTIFS('Quantl log'!$G:$G,$Y$2,'Quantl log'!$V:$V,'General Analysis'!$A168,'Quantl log'!$K:$K,'General Analysis'!AO$2)/$Y168</f>
        <v>0.34782608695652173</v>
      </c>
    </row>
    <row r="169" spans="1:41" s="88" customFormat="1" ht="13.5" hidden="1" outlineLevel="1" thickBot="1" x14ac:dyDescent="0.25">
      <c r="A169" s="182" t="s">
        <v>147</v>
      </c>
      <c r="B169" s="173"/>
      <c r="C169" s="174"/>
      <c r="D169" s="27"/>
      <c r="E169" s="168">
        <f>COUNTIFS('Quantl log'!$G:$G,'General Analysis'!$E$288,'Quantl log'!$W:$W,'General Analysis'!A169)</f>
        <v>3</v>
      </c>
      <c r="F169" s="27"/>
      <c r="G169" s="94">
        <f>IFERROR(COUNTIFS('Quantl log'!$G:$G,$E$2,'Quantl log'!$W:$W,'General Analysis'!$A169,'Quantl log'!$K:$K,'General Analysis'!G$2)/$E169,0)</f>
        <v>0.33333333333333331</v>
      </c>
      <c r="H169" s="94">
        <f>IFERROR(COUNTIFS('Quantl log'!$G:$G,$E$2,'Quantl log'!$W:$W,'General Analysis'!$A169,'Quantl log'!$K:$K,'General Analysis'!H$2)/$E169,0)</f>
        <v>0</v>
      </c>
      <c r="I169" s="169">
        <f>IFERROR(COUNTIFS('Quantl log'!$G:$G,$E$2,'Quantl log'!$W:$W,'General Analysis'!$A169,'Quantl log'!$K:$K,'General Analysis'!I$2)/$E169,0)</f>
        <v>0</v>
      </c>
      <c r="J169" s="170">
        <f>IFERROR(COUNTIFS('Quantl log'!$G:$G,$E$2,'Quantl log'!$W:$W,'General Analysis'!$A169,'Quantl log'!$K:$K,'General Analysis'!J$2)/$E169,0)</f>
        <v>0.66666666666666663</v>
      </c>
      <c r="K169" s="27"/>
      <c r="L169" s="171">
        <f>IFERROR(_xlfn.MINIFS('Quantl log'!$J:$J,'Quantl log'!$W:$W,'General Analysis'!$A169,'Quantl log'!$G:$G,'General Analysis'!$E$288),"-")</f>
        <v>8.9120370370370352E-4</v>
      </c>
      <c r="M169" s="172"/>
      <c r="N169" s="27"/>
      <c r="O169" s="171">
        <f>IFERROR(_xlfn.MAXIFS('Quantl log'!$J:$J,'Quantl log'!$W:$W,'General Analysis'!$A169,'Quantl log'!$G:$G,'General Analysis'!$E$288),"-")</f>
        <v>5.2662037037037035E-3</v>
      </c>
      <c r="P169" s="172"/>
      <c r="Q169" s="27"/>
      <c r="R169" s="171">
        <f>IFERROR(SUMIFS('Quantl log'!$J:$J,'Quantl log'!$W:$W,'General Analysis'!$A169,'Quantl log'!$G:$G,'General Analysis'!$E$288)/E169,"-")</f>
        <v>2.9359567901234562E-3</v>
      </c>
      <c r="S169" s="172"/>
      <c r="U169" s="170">
        <f>COUNTIFS(rightwrong,$E$2,first_subarea,$A169,level,U$2)/$E169</f>
        <v>0.66666666666666663</v>
      </c>
      <c r="V169" s="170">
        <f>COUNTIFS(rightwrong,$E$2,first_subarea,$A169,level,V$2)/$E169</f>
        <v>0.33333333333333331</v>
      </c>
      <c r="W169" s="170">
        <f>COUNTIFS(rightwrong,$E$2,first_subarea,$A169,level,W$2)/$E169</f>
        <v>0</v>
      </c>
      <c r="Y169" s="178">
        <f>COUNTIFS('Quantl log'!$G:$G,'General Analysis'!$Y$288,'Quantl log'!$W:$W,'General Analysis'!A169)</f>
        <v>5</v>
      </c>
      <c r="Z169" s="27"/>
      <c r="AA169" s="179">
        <f>IFERROR(SUMIFS('Quantl log'!$J:$J,'Quantl log'!$W:$W,'General Analysis'!$A169,'Quantl log'!$G:$G,'General Analysis'!$Y$288)/Y169,"-")</f>
        <v>1.1388888888888887E-3</v>
      </c>
      <c r="AB169" s="180"/>
      <c r="AD169" s="185">
        <f>COUNTIFS(rightwrong,$Y$2,first_subarea,$A169,level,AD$2)/$Y169</f>
        <v>0</v>
      </c>
      <c r="AE169" s="185">
        <f>COUNTIFS(rightwrong,$Y$2,first_subarea,$A169,level,AE$2)/$Y169</f>
        <v>0.6</v>
      </c>
      <c r="AF169" s="185">
        <f>COUNTIFS(rightwrong,$Y$2,first_subarea,$A169,level,AF$2)/$Y169</f>
        <v>0.4</v>
      </c>
      <c r="AH169" s="181">
        <f>(COUNTIFS('Quantl log'!$G:$G,$Y$2,first_subarea,'General Analysis'!$A169,'Quantl log'!$K:$K,'General Analysis'!AL$2)+COUNTIFS('Quantl log'!$G:$G,$Y$2,first_subarea,'General Analysis'!$A169,'Quantl log'!$K:$K,'General Analysis'!AM$2)+COUNTIFS('Quantl log'!$G:$G,$Y$2,first_subarea,'General Analysis'!$A169,'Quantl log'!$K:$K,'General Analysis'!AO$2))/$Y169</f>
        <v>0.4</v>
      </c>
      <c r="AJ169" s="191">
        <f t="shared" si="16"/>
        <v>0.375</v>
      </c>
      <c r="AL169" s="92">
        <f>COUNTIFS('Quantl log'!$G:$G,$Y$2,'Quantl log'!$W:$W,'General Analysis'!$A169,'Quantl log'!$K:$K,'General Analysis'!AL$2)</f>
        <v>1</v>
      </c>
      <c r="AM169" s="92">
        <f>COUNTIFS('Quantl log'!$G:$G,$Y$2,'Quantl log'!$W:$W,'General Analysis'!$A169,'Quantl log'!$K:$K,'General Analysis'!AM$2)</f>
        <v>0</v>
      </c>
      <c r="AN169" s="92">
        <f>COUNTIFS('Quantl log'!$G:$G,$Y$2,'Quantl log'!$W:$W,'General Analysis'!$A169,'Quantl log'!$K:$K,'General Analysis'!AN$2)</f>
        <v>3</v>
      </c>
      <c r="AO169" s="92">
        <f>COUNTIFS('Quantl log'!$G:$G,$Y$2,'Quantl log'!$W:$W,'General Analysis'!$A169,'Quantl log'!$K:$K,'General Analysis'!AO$2)</f>
        <v>1</v>
      </c>
    </row>
    <row r="170" spans="1:41" ht="13.5" hidden="1" outlineLevel="2" thickTop="1" x14ac:dyDescent="0.2">
      <c r="A170" s="32" t="s">
        <v>148</v>
      </c>
      <c r="B170" s="71"/>
      <c r="C170" s="72"/>
      <c r="D170" s="27"/>
      <c r="E170" s="124">
        <f>COUNTIFS('Quantl log'!$G:$G,'General Analysis'!$E$288,'Quantl log'!$X:$X,'General Analysis'!A170)</f>
        <v>0</v>
      </c>
      <c r="F170" s="27"/>
      <c r="G170" s="85"/>
      <c r="H170" s="85"/>
      <c r="I170" s="97"/>
      <c r="J170" s="85"/>
      <c r="K170" s="27"/>
      <c r="L170" s="80">
        <f>IFERROR(_xlfn.MINIFS('Quantl log'!$J:$J,'Quantl log'!$X:$X,'General Analysis'!$A170,'Quantl log'!$G:$G,'General Analysis'!$E$288),"-")</f>
        <v>0</v>
      </c>
      <c r="M170" s="81"/>
      <c r="N170" s="27"/>
      <c r="O170" s="80">
        <f>IFERROR(_xlfn.MAXIFS('Quantl log'!$J:$J,'Quantl log'!$X:$X,'General Analysis'!$A170,'Quantl log'!$G:$G,'General Analysis'!$E$288),"-")</f>
        <v>0</v>
      </c>
      <c r="P170" s="81"/>
      <c r="Q170" s="27"/>
      <c r="R170" s="80" t="str">
        <f>IFERROR(SUMIFS('Quantl log'!$J:$J,'Quantl log'!$X:$X,'General Analysis'!$A170,'Quantl log'!$G:$G,'General Analysis'!$E$288)/E170,"-")</f>
        <v>-</v>
      </c>
      <c r="S170" s="81"/>
      <c r="U170" s="81"/>
      <c r="V170" s="81"/>
      <c r="W170" s="81"/>
      <c r="Y170" s="124">
        <f>COUNTIFS('Quantl log'!$G:$G,'General Analysis'!$Y$288,'Quantl log'!$X:$X,'General Analysis'!A170)</f>
        <v>0</v>
      </c>
      <c r="Z170" s="27"/>
      <c r="AA170" s="80" t="str">
        <f>IFERROR(SUMIFS('Quantl log'!$J:$J,'Quantl log'!$X:$X,'General Analysis'!$A170,'Quantl log'!$G:$G,'General Analysis'!$Y$288)/Y170,"-")</f>
        <v>-</v>
      </c>
      <c r="AB170" s="81"/>
      <c r="AD170" s="186"/>
      <c r="AE170" s="186"/>
      <c r="AF170" s="186"/>
      <c r="AH170" s="85"/>
      <c r="AJ170" s="91" t="str">
        <f t="shared" si="16"/>
        <v>-</v>
      </c>
      <c r="AL170" s="85"/>
      <c r="AM170" s="85"/>
      <c r="AN170" s="85"/>
      <c r="AO170" s="85"/>
    </row>
    <row r="171" spans="1:41" hidden="1" outlineLevel="2" x14ac:dyDescent="0.2">
      <c r="A171" s="32" t="s">
        <v>149</v>
      </c>
      <c r="B171" s="71"/>
      <c r="C171" s="72"/>
      <c r="D171" s="27"/>
      <c r="E171" s="124">
        <f>COUNTIFS('Quantl log'!$G:$G,'General Analysis'!$E$288,'Quantl log'!$X:$X,'General Analysis'!A171)</f>
        <v>0</v>
      </c>
      <c r="F171" s="27"/>
      <c r="G171" s="85"/>
      <c r="H171" s="85"/>
      <c r="I171" s="97"/>
      <c r="J171" s="85"/>
      <c r="K171" s="27"/>
      <c r="L171" s="80">
        <f>IFERROR(_xlfn.MINIFS('Quantl log'!$J:$J,'Quantl log'!$X:$X,'General Analysis'!$A171,'Quantl log'!$G:$G,'General Analysis'!$E$288),"-")</f>
        <v>0</v>
      </c>
      <c r="M171" s="81"/>
      <c r="N171" s="27"/>
      <c r="O171" s="80">
        <f>IFERROR(_xlfn.MAXIFS('Quantl log'!$J:$J,'Quantl log'!$X:$X,'General Analysis'!$A171,'Quantl log'!$G:$G,'General Analysis'!$E$288),"-")</f>
        <v>0</v>
      </c>
      <c r="P171" s="81"/>
      <c r="Q171" s="27"/>
      <c r="R171" s="80" t="str">
        <f>IFERROR(SUMIFS('Quantl log'!$J:$J,'Quantl log'!$X:$X,'General Analysis'!$A171,'Quantl log'!$G:$G,'General Analysis'!$E$288)/E171,"-")</f>
        <v>-</v>
      </c>
      <c r="S171" s="81"/>
      <c r="U171" s="81"/>
      <c r="V171" s="81"/>
      <c r="W171" s="81"/>
      <c r="Y171" s="124">
        <f>COUNTIFS('Quantl log'!$G:$G,'General Analysis'!$Y$288,'Quantl log'!$X:$X,'General Analysis'!A171)</f>
        <v>2</v>
      </c>
      <c r="Z171" s="27"/>
      <c r="AA171" s="80">
        <f>IFERROR(SUMIFS('Quantl log'!$J:$J,'Quantl log'!$X:$X,'General Analysis'!$A171,'Quantl log'!$G:$G,'General Analysis'!$Y$288)/Y171,"-")</f>
        <v>5.8449074074074078E-4</v>
      </c>
      <c r="AB171" s="81"/>
      <c r="AD171" s="186"/>
      <c r="AE171" s="186"/>
      <c r="AF171" s="186"/>
      <c r="AH171" s="85"/>
      <c r="AJ171" s="91">
        <f t="shared" si="16"/>
        <v>0</v>
      </c>
      <c r="AL171" s="85"/>
      <c r="AM171" s="85"/>
      <c r="AN171" s="85"/>
      <c r="AO171" s="85"/>
    </row>
    <row r="172" spans="1:41" hidden="1" outlineLevel="2" x14ac:dyDescent="0.2">
      <c r="A172" s="32" t="s">
        <v>150</v>
      </c>
      <c r="B172" s="71"/>
      <c r="C172" s="72"/>
      <c r="D172" s="27"/>
      <c r="E172" s="124">
        <f>COUNTIFS('Quantl log'!$G:$G,'General Analysis'!$E$288,'Quantl log'!$X:$X,'General Analysis'!A172)</f>
        <v>0</v>
      </c>
      <c r="F172" s="27"/>
      <c r="G172" s="85"/>
      <c r="H172" s="85"/>
      <c r="I172" s="97"/>
      <c r="J172" s="85"/>
      <c r="K172" s="27"/>
      <c r="L172" s="80">
        <f>IFERROR(_xlfn.MINIFS('Quantl log'!$J:$J,'Quantl log'!$X:$X,'General Analysis'!$A172,'Quantl log'!$G:$G,'General Analysis'!$E$288),"-")</f>
        <v>0</v>
      </c>
      <c r="M172" s="81"/>
      <c r="N172" s="27"/>
      <c r="O172" s="80">
        <f>IFERROR(_xlfn.MAXIFS('Quantl log'!$J:$J,'Quantl log'!$X:$X,'General Analysis'!$A172,'Quantl log'!$G:$G,'General Analysis'!$E$288),"-")</f>
        <v>0</v>
      </c>
      <c r="P172" s="81"/>
      <c r="Q172" s="27"/>
      <c r="R172" s="80" t="str">
        <f>IFERROR(SUMIFS('Quantl log'!$J:$J,'Quantl log'!$X:$X,'General Analysis'!$A172,'Quantl log'!$G:$G,'General Analysis'!$E$288)/E172,"-")</f>
        <v>-</v>
      </c>
      <c r="S172" s="81"/>
      <c r="U172" s="81"/>
      <c r="V172" s="81"/>
      <c r="W172" s="81"/>
      <c r="Y172" s="124">
        <f>COUNTIFS('Quantl log'!$G:$G,'General Analysis'!$Y$288,'Quantl log'!$X:$X,'General Analysis'!A172)</f>
        <v>0</v>
      </c>
      <c r="Z172" s="27"/>
      <c r="AA172" s="80" t="str">
        <f>IFERROR(SUMIFS('Quantl log'!$J:$J,'Quantl log'!$X:$X,'General Analysis'!$A172,'Quantl log'!$G:$G,'General Analysis'!$Y$288)/Y172,"-")</f>
        <v>-</v>
      </c>
      <c r="AB172" s="81"/>
      <c r="AD172" s="186"/>
      <c r="AE172" s="186"/>
      <c r="AF172" s="186"/>
      <c r="AH172" s="85"/>
      <c r="AJ172" s="91" t="str">
        <f t="shared" si="16"/>
        <v>-</v>
      </c>
      <c r="AL172" s="85"/>
      <c r="AM172" s="85"/>
      <c r="AN172" s="85"/>
      <c r="AO172" s="85"/>
    </row>
    <row r="173" spans="1:41" hidden="1" outlineLevel="2" x14ac:dyDescent="0.2">
      <c r="A173" s="32" t="s">
        <v>151</v>
      </c>
      <c r="B173" s="71"/>
      <c r="C173" s="72"/>
      <c r="D173" s="27"/>
      <c r="E173" s="124">
        <f>COUNTIFS('Quantl log'!$G:$G,'General Analysis'!$E$288,'Quantl log'!$X:$X,'General Analysis'!A173)</f>
        <v>0</v>
      </c>
      <c r="F173" s="27"/>
      <c r="G173" s="85"/>
      <c r="H173" s="85"/>
      <c r="I173" s="97"/>
      <c r="J173" s="85"/>
      <c r="K173" s="27"/>
      <c r="L173" s="80">
        <f>IFERROR(_xlfn.MINIFS('Quantl log'!$J:$J,'Quantl log'!$X:$X,'General Analysis'!$A173,'Quantl log'!$G:$G,'General Analysis'!$E$288),"-")</f>
        <v>0</v>
      </c>
      <c r="M173" s="81"/>
      <c r="N173" s="27"/>
      <c r="O173" s="80">
        <f>IFERROR(_xlfn.MAXIFS('Quantl log'!$J:$J,'Quantl log'!$X:$X,'General Analysis'!$A173,'Quantl log'!$G:$G,'General Analysis'!$E$288),"-")</f>
        <v>0</v>
      </c>
      <c r="P173" s="81"/>
      <c r="Q173" s="27"/>
      <c r="R173" s="80" t="str">
        <f>IFERROR(SUMIFS('Quantl log'!$J:$J,'Quantl log'!$X:$X,'General Analysis'!$A173,'Quantl log'!$G:$G,'General Analysis'!$E$288)/E173,"-")</f>
        <v>-</v>
      </c>
      <c r="S173" s="81"/>
      <c r="U173" s="81"/>
      <c r="V173" s="81"/>
      <c r="W173" s="81"/>
      <c r="Y173" s="124">
        <f>COUNTIFS('Quantl log'!$G:$G,'General Analysis'!$Y$288,'Quantl log'!$X:$X,'General Analysis'!A173)</f>
        <v>0</v>
      </c>
      <c r="Z173" s="27"/>
      <c r="AA173" s="80" t="str">
        <f>IFERROR(SUMIFS('Quantl log'!$J:$J,'Quantl log'!$X:$X,'General Analysis'!$A173,'Quantl log'!$G:$G,'General Analysis'!$Y$288)/Y173,"-")</f>
        <v>-</v>
      </c>
      <c r="AB173" s="81"/>
      <c r="AD173" s="186"/>
      <c r="AE173" s="186"/>
      <c r="AF173" s="186"/>
      <c r="AH173" s="85"/>
      <c r="AJ173" s="91" t="str">
        <f t="shared" si="16"/>
        <v>-</v>
      </c>
      <c r="AL173" s="85"/>
      <c r="AM173" s="85"/>
      <c r="AN173" s="85"/>
      <c r="AO173" s="85"/>
    </row>
    <row r="174" spans="1:41" hidden="1" outlineLevel="2" x14ac:dyDescent="0.2">
      <c r="A174" s="32" t="s">
        <v>152</v>
      </c>
      <c r="B174" s="71"/>
      <c r="C174" s="72"/>
      <c r="D174" s="27"/>
      <c r="E174" s="124">
        <f>COUNTIFS('Quantl log'!$G:$G,'General Analysis'!$E$288,'Quantl log'!$X:$X,'General Analysis'!A174)</f>
        <v>0</v>
      </c>
      <c r="F174" s="27"/>
      <c r="G174" s="85"/>
      <c r="H174" s="85"/>
      <c r="I174" s="97"/>
      <c r="J174" s="85"/>
      <c r="K174" s="27"/>
      <c r="L174" s="80">
        <f>IFERROR(_xlfn.MINIFS('Quantl log'!$J:$J,'Quantl log'!$X:$X,'General Analysis'!$A174,'Quantl log'!$G:$G,'General Analysis'!$E$288),"-")</f>
        <v>0</v>
      </c>
      <c r="M174" s="81"/>
      <c r="N174" s="27"/>
      <c r="O174" s="80">
        <f>IFERROR(_xlfn.MAXIFS('Quantl log'!$J:$J,'Quantl log'!$X:$X,'General Analysis'!$A174,'Quantl log'!$G:$G,'General Analysis'!$E$288),"-")</f>
        <v>0</v>
      </c>
      <c r="P174" s="81"/>
      <c r="Q174" s="27"/>
      <c r="R174" s="80" t="str">
        <f>IFERROR(SUMIFS('Quantl log'!$J:$J,'Quantl log'!$X:$X,'General Analysis'!$A174,'Quantl log'!$G:$G,'General Analysis'!$E$288)/E174,"-")</f>
        <v>-</v>
      </c>
      <c r="S174" s="81"/>
      <c r="U174" s="81"/>
      <c r="V174" s="81"/>
      <c r="W174" s="81"/>
      <c r="Y174" s="124">
        <f>COUNTIFS('Quantl log'!$G:$G,'General Analysis'!$Y$288,'Quantl log'!$X:$X,'General Analysis'!A174)</f>
        <v>0</v>
      </c>
      <c r="Z174" s="27"/>
      <c r="AA174" s="80" t="str">
        <f>IFERROR(SUMIFS('Quantl log'!$J:$J,'Quantl log'!$X:$X,'General Analysis'!$A174,'Quantl log'!$G:$G,'General Analysis'!$Y$288)/Y174,"-")</f>
        <v>-</v>
      </c>
      <c r="AB174" s="81"/>
      <c r="AD174" s="186"/>
      <c r="AE174" s="186"/>
      <c r="AF174" s="186"/>
      <c r="AH174" s="85"/>
      <c r="AJ174" s="91" t="str">
        <f t="shared" si="16"/>
        <v>-</v>
      </c>
      <c r="AL174" s="85"/>
      <c r="AM174" s="85"/>
      <c r="AN174" s="85"/>
      <c r="AO174" s="85"/>
    </row>
    <row r="175" spans="1:41" ht="13.5" hidden="1" outlineLevel="1" thickBot="1" x14ac:dyDescent="0.25"/>
    <row r="176" spans="1:41" s="88" customFormat="1" ht="13.5" hidden="1" outlineLevel="1" thickBot="1" x14ac:dyDescent="0.25">
      <c r="A176" s="182" t="s">
        <v>153</v>
      </c>
      <c r="B176" s="173"/>
      <c r="C176" s="174"/>
      <c r="D176" s="27"/>
      <c r="E176" s="168">
        <f>COUNTIFS('Quantl log'!$G:$G,'General Analysis'!$E$288,'Quantl log'!$W:$W,'General Analysis'!A176)</f>
        <v>0</v>
      </c>
      <c r="F176" s="27"/>
      <c r="G176" s="94">
        <f>IFERROR(COUNTIFS('Quantl log'!$G:$G,$E$2,'Quantl log'!$W:$W,'General Analysis'!$A176,'Quantl log'!$K:$K,'General Analysis'!G$2)/$E176,0)</f>
        <v>0</v>
      </c>
      <c r="H176" s="94">
        <f>IFERROR(COUNTIFS('Quantl log'!$G:$G,$E$2,'Quantl log'!$W:$W,'General Analysis'!$A176,'Quantl log'!$K:$K,'General Analysis'!H$2)/$E176,0)</f>
        <v>0</v>
      </c>
      <c r="I176" s="169">
        <f>IFERROR(COUNTIFS('Quantl log'!$G:$G,$E$2,'Quantl log'!$W:$W,'General Analysis'!$A176,'Quantl log'!$K:$K,'General Analysis'!I$2)/$E176,0)</f>
        <v>0</v>
      </c>
      <c r="J176" s="170">
        <f>IFERROR(COUNTIFS('Quantl log'!$G:$G,$E$2,'Quantl log'!$W:$W,'General Analysis'!$A176,'Quantl log'!$K:$K,'General Analysis'!J$2)/$E176,0)</f>
        <v>0</v>
      </c>
      <c r="K176" s="27"/>
      <c r="L176" s="171">
        <f>IFERROR(_xlfn.MINIFS('Quantl log'!$J:$J,'Quantl log'!$W:$W,'General Analysis'!$A176,'Quantl log'!$G:$G,'General Analysis'!$E$288),"-")</f>
        <v>0</v>
      </c>
      <c r="M176" s="172"/>
      <c r="N176" s="27"/>
      <c r="O176" s="171">
        <f>IFERROR(_xlfn.MAXIFS('Quantl log'!$J:$J,'Quantl log'!$W:$W,'General Analysis'!$A176,'Quantl log'!$G:$G,'General Analysis'!$E$288),"-")</f>
        <v>0</v>
      </c>
      <c r="P176" s="172"/>
      <c r="Q176" s="27"/>
      <c r="R176" s="171" t="str">
        <f>IFERROR(SUMIFS('Quantl log'!$J:$J,'Quantl log'!$W:$W,'General Analysis'!$A176,'Quantl log'!$G:$G,'General Analysis'!$E$288)/E176,"-")</f>
        <v>-</v>
      </c>
      <c r="S176" s="172"/>
      <c r="U176" s="170" t="e">
        <f>COUNTIFS(rightwrong,$E$2,first_subarea,$A176,level,U$2)/$E176</f>
        <v>#DIV/0!</v>
      </c>
      <c r="V176" s="170" t="e">
        <f>COUNTIFS(rightwrong,$E$2,first_subarea,$A176,level,V$2)/$E176</f>
        <v>#DIV/0!</v>
      </c>
      <c r="W176" s="170" t="e">
        <f>COUNTIFS(rightwrong,$E$2,first_subarea,$A176,level,W$2)/$E176</f>
        <v>#DIV/0!</v>
      </c>
      <c r="Y176" s="178">
        <f>COUNTIFS('Quantl log'!$G:$G,'General Analysis'!$Y$288,'Quantl log'!$W:$W,'General Analysis'!A176)</f>
        <v>3</v>
      </c>
      <c r="Z176" s="27"/>
      <c r="AA176" s="179">
        <f>IFERROR(SUMIFS('Quantl log'!$J:$J,'Quantl log'!$W:$W,'General Analysis'!$A176,'Quantl log'!$G:$G,'General Analysis'!$Y$288)/Y176,"-")</f>
        <v>1.7206790123456791E-3</v>
      </c>
      <c r="AB176" s="180"/>
      <c r="AD176" s="185">
        <f>COUNTIFS(rightwrong,$Y$2,first_subarea,$A176,level,AD$2)/$Y176</f>
        <v>0</v>
      </c>
      <c r="AE176" s="185">
        <f>COUNTIFS(rightwrong,$Y$2,first_subarea,$A176,level,AE$2)/$Y176</f>
        <v>0.33333333333333331</v>
      </c>
      <c r="AF176" s="185">
        <f>COUNTIFS(rightwrong,$Y$2,first_subarea,$A176,level,AF$2)/$Y176</f>
        <v>0.33333333333333331</v>
      </c>
      <c r="AH176" s="181">
        <f>(COUNTIFS('Quantl log'!$G:$G,$Y$2,first_subarea,'General Analysis'!$A176,'Quantl log'!$K:$K,'General Analysis'!AL$2)+COUNTIFS('Quantl log'!$G:$G,$Y$2,first_subarea,'General Analysis'!$A176,'Quantl log'!$K:$K,'General Analysis'!AM$2)+COUNTIFS('Quantl log'!$G:$G,$Y$2,first_subarea,'General Analysis'!$A176,'Quantl log'!$K:$K,'General Analysis'!AO$2))/$Y176</f>
        <v>0.66666666666666663</v>
      </c>
      <c r="AJ176" s="191">
        <f t="shared" ref="AJ176:AJ184" si="17">IFERROR(E176/(E176+Y176),"-")</f>
        <v>0</v>
      </c>
      <c r="AL176" s="92">
        <f>COUNTIFS('Quantl log'!$G:$G,$Y$2,'Quantl log'!$W:$W,'General Analysis'!$A176,'Quantl log'!$K:$K,'General Analysis'!AL$2)</f>
        <v>0</v>
      </c>
      <c r="AM176" s="92">
        <f>COUNTIFS('Quantl log'!$G:$G,$Y$2,'Quantl log'!$W:$W,'General Analysis'!$A176,'Quantl log'!$K:$K,'General Analysis'!AM$2)</f>
        <v>0</v>
      </c>
      <c r="AN176" s="92">
        <f>COUNTIFS('Quantl log'!$G:$G,$Y$2,'Quantl log'!$W:$W,'General Analysis'!$A176,'Quantl log'!$K:$K,'General Analysis'!AN$2)</f>
        <v>1</v>
      </c>
      <c r="AO176" s="92">
        <f>COUNTIFS('Quantl log'!$G:$G,$Y$2,'Quantl log'!$W:$W,'General Analysis'!$A176,'Quantl log'!$K:$K,'General Analysis'!AO$2)</f>
        <v>2</v>
      </c>
    </row>
    <row r="177" spans="1:41" ht="13.5" hidden="1" outlineLevel="2" thickTop="1" x14ac:dyDescent="0.2">
      <c r="A177" s="70" t="s">
        <v>154</v>
      </c>
      <c r="B177" s="71"/>
      <c r="C177" s="72"/>
      <c r="D177" s="27"/>
      <c r="E177" s="124">
        <f>COUNTIFS('Quantl log'!$G:$G,'General Analysis'!$E$288,'Quantl log'!$X:$X,'General Analysis'!A177)</f>
        <v>0</v>
      </c>
      <c r="F177" s="27"/>
      <c r="G177" s="85"/>
      <c r="H177" s="85"/>
      <c r="I177" s="97"/>
      <c r="J177" s="85"/>
      <c r="K177" s="27"/>
      <c r="L177" s="80">
        <f>IFERROR(_xlfn.MINIFS('Quantl log'!$J:$J,'Quantl log'!$X:$X,'General Analysis'!$A177,'Quantl log'!$G:$G,'General Analysis'!$E$288),"-")</f>
        <v>0</v>
      </c>
      <c r="M177" s="81"/>
      <c r="N177" s="27"/>
      <c r="O177" s="80">
        <f>IFERROR(_xlfn.MAXIFS('Quantl log'!$J:$J,'Quantl log'!$X:$X,'General Analysis'!$A177,'Quantl log'!$G:$G,'General Analysis'!$E$288),"-")</f>
        <v>0</v>
      </c>
      <c r="P177" s="81"/>
      <c r="Q177" s="27"/>
      <c r="R177" s="80" t="str">
        <f>IFERROR(SUMIFS('Quantl log'!$J:$J,'Quantl log'!$X:$X,'General Analysis'!$A177,'Quantl log'!$G:$G,'General Analysis'!$E$288)/E177,"-")</f>
        <v>-</v>
      </c>
      <c r="S177" s="81"/>
      <c r="U177" s="81"/>
      <c r="V177" s="81"/>
      <c r="W177" s="81"/>
      <c r="Y177" s="124">
        <f>COUNTIFS('Quantl log'!$G:$G,'General Analysis'!$Y$288,'Quantl log'!$X:$X,'General Analysis'!A177)</f>
        <v>0</v>
      </c>
      <c r="Z177" s="27"/>
      <c r="AA177" s="80" t="str">
        <f>IFERROR(SUMIFS('Quantl log'!$J:$J,'Quantl log'!$X:$X,'General Analysis'!$A177,'Quantl log'!$G:$G,'General Analysis'!$Y$288)/Y177,"-")</f>
        <v>-</v>
      </c>
      <c r="AB177" s="81"/>
      <c r="AD177" s="186"/>
      <c r="AE177" s="186"/>
      <c r="AF177" s="186"/>
      <c r="AH177" s="85"/>
      <c r="AJ177" s="91" t="str">
        <f t="shared" si="17"/>
        <v>-</v>
      </c>
      <c r="AL177" s="85"/>
      <c r="AM177" s="85"/>
      <c r="AN177" s="85"/>
      <c r="AO177" s="85"/>
    </row>
    <row r="178" spans="1:41" hidden="1" outlineLevel="2" x14ac:dyDescent="0.2">
      <c r="A178" s="70" t="s">
        <v>155</v>
      </c>
      <c r="B178" s="71"/>
      <c r="C178" s="72"/>
      <c r="D178" s="27"/>
      <c r="E178" s="124">
        <f>COUNTIFS('Quantl log'!$G:$G,'General Analysis'!$E$288,'Quantl log'!$X:$X,'General Analysis'!A178)</f>
        <v>0</v>
      </c>
      <c r="F178" s="27"/>
      <c r="G178" s="85"/>
      <c r="H178" s="85"/>
      <c r="I178" s="97"/>
      <c r="J178" s="85"/>
      <c r="K178" s="27"/>
      <c r="L178" s="80">
        <f>IFERROR(_xlfn.MINIFS('Quantl log'!$J:$J,'Quantl log'!$X:$X,'General Analysis'!$A178,'Quantl log'!$G:$G,'General Analysis'!$E$288),"-")</f>
        <v>0</v>
      </c>
      <c r="M178" s="81"/>
      <c r="N178" s="27"/>
      <c r="O178" s="80">
        <f>IFERROR(_xlfn.MAXIFS('Quantl log'!$J:$J,'Quantl log'!$X:$X,'General Analysis'!$A178,'Quantl log'!$G:$G,'General Analysis'!$E$288),"-")</f>
        <v>0</v>
      </c>
      <c r="P178" s="81"/>
      <c r="Q178" s="27"/>
      <c r="R178" s="80" t="str">
        <f>IFERROR(SUMIFS('Quantl log'!$J:$J,'Quantl log'!$X:$X,'General Analysis'!$A178,'Quantl log'!$G:$G,'General Analysis'!$E$288)/E178,"-")</f>
        <v>-</v>
      </c>
      <c r="S178" s="81"/>
      <c r="U178" s="81"/>
      <c r="V178" s="81"/>
      <c r="W178" s="81"/>
      <c r="Y178" s="124">
        <f>COUNTIFS('Quantl log'!$G:$G,'General Analysis'!$Y$288,'Quantl log'!$X:$X,'General Analysis'!A178)</f>
        <v>0</v>
      </c>
      <c r="Z178" s="27"/>
      <c r="AA178" s="80" t="str">
        <f>IFERROR(SUMIFS('Quantl log'!$J:$J,'Quantl log'!$X:$X,'General Analysis'!$A178,'Quantl log'!$G:$G,'General Analysis'!$Y$288)/Y178,"-")</f>
        <v>-</v>
      </c>
      <c r="AB178" s="81"/>
      <c r="AD178" s="186"/>
      <c r="AE178" s="186"/>
      <c r="AF178" s="186"/>
      <c r="AH178" s="85"/>
      <c r="AJ178" s="91" t="str">
        <f t="shared" si="17"/>
        <v>-</v>
      </c>
      <c r="AL178" s="85"/>
      <c r="AM178" s="85"/>
      <c r="AN178" s="85"/>
      <c r="AO178" s="85"/>
    </row>
    <row r="179" spans="1:41" hidden="1" outlineLevel="2" x14ac:dyDescent="0.2">
      <c r="A179" s="70" t="s">
        <v>156</v>
      </c>
      <c r="B179" s="71"/>
      <c r="C179" s="72"/>
      <c r="D179" s="27"/>
      <c r="E179" s="124">
        <f>COUNTIFS('Quantl log'!$G:$G,'General Analysis'!$E$288,'Quantl log'!$X:$X,'General Analysis'!A179)</f>
        <v>0</v>
      </c>
      <c r="F179" s="27"/>
      <c r="G179" s="85"/>
      <c r="H179" s="85"/>
      <c r="I179" s="97"/>
      <c r="J179" s="85"/>
      <c r="K179" s="27"/>
      <c r="L179" s="80">
        <f>IFERROR(_xlfn.MINIFS('Quantl log'!$J:$J,'Quantl log'!$X:$X,'General Analysis'!$A179,'Quantl log'!$G:$G,'General Analysis'!$E$288),"-")</f>
        <v>0</v>
      </c>
      <c r="M179" s="81"/>
      <c r="N179" s="27"/>
      <c r="O179" s="80">
        <f>IFERROR(_xlfn.MAXIFS('Quantl log'!$J:$J,'Quantl log'!$X:$X,'General Analysis'!$A179,'Quantl log'!$G:$G,'General Analysis'!$E$288),"-")</f>
        <v>0</v>
      </c>
      <c r="P179" s="81"/>
      <c r="Q179" s="27"/>
      <c r="R179" s="80" t="str">
        <f>IFERROR(SUMIFS('Quantl log'!$J:$J,'Quantl log'!$X:$X,'General Analysis'!$A179,'Quantl log'!$G:$G,'General Analysis'!$E$288)/E179,"-")</f>
        <v>-</v>
      </c>
      <c r="S179" s="81"/>
      <c r="U179" s="81"/>
      <c r="V179" s="81"/>
      <c r="W179" s="81"/>
      <c r="Y179" s="124">
        <f>COUNTIFS('Quantl log'!$G:$G,'General Analysis'!$Y$288,'Quantl log'!$X:$X,'General Analysis'!A179)</f>
        <v>0</v>
      </c>
      <c r="Z179" s="27"/>
      <c r="AA179" s="80" t="str">
        <f>IFERROR(SUMIFS('Quantl log'!$J:$J,'Quantl log'!$X:$X,'General Analysis'!$A179,'Quantl log'!$G:$G,'General Analysis'!$Y$288)/Y179,"-")</f>
        <v>-</v>
      </c>
      <c r="AB179" s="81"/>
      <c r="AD179" s="186"/>
      <c r="AE179" s="186"/>
      <c r="AF179" s="186"/>
      <c r="AH179" s="85"/>
      <c r="AJ179" s="91" t="str">
        <f t="shared" si="17"/>
        <v>-</v>
      </c>
      <c r="AL179" s="85"/>
      <c r="AM179" s="85"/>
      <c r="AN179" s="85"/>
      <c r="AO179" s="85"/>
    </row>
    <row r="180" spans="1:41" hidden="1" outlineLevel="2" x14ac:dyDescent="0.2">
      <c r="A180" s="70" t="s">
        <v>157</v>
      </c>
      <c r="B180" s="71"/>
      <c r="C180" s="72"/>
      <c r="D180" s="27"/>
      <c r="E180" s="124">
        <f>COUNTIFS('Quantl log'!$G:$G,'General Analysis'!$E$288,'Quantl log'!$X:$X,'General Analysis'!A180)</f>
        <v>0</v>
      </c>
      <c r="F180" s="27"/>
      <c r="G180" s="85"/>
      <c r="H180" s="85"/>
      <c r="I180" s="97"/>
      <c r="J180" s="85"/>
      <c r="K180" s="27"/>
      <c r="L180" s="80">
        <f>IFERROR(_xlfn.MINIFS('Quantl log'!$J:$J,'Quantl log'!$X:$X,'General Analysis'!$A180,'Quantl log'!$G:$G,'General Analysis'!$E$288),"-")</f>
        <v>0</v>
      </c>
      <c r="M180" s="81"/>
      <c r="N180" s="27"/>
      <c r="O180" s="80">
        <f>IFERROR(_xlfn.MAXIFS('Quantl log'!$J:$J,'Quantl log'!$X:$X,'General Analysis'!$A180,'Quantl log'!$G:$G,'General Analysis'!$E$288),"-")</f>
        <v>0</v>
      </c>
      <c r="P180" s="81"/>
      <c r="Q180" s="27"/>
      <c r="R180" s="80" t="str">
        <f>IFERROR(SUMIFS('Quantl log'!$J:$J,'Quantl log'!$X:$X,'General Analysis'!$A180,'Quantl log'!$G:$G,'General Analysis'!$E$288)/E180,"-")</f>
        <v>-</v>
      </c>
      <c r="S180" s="81"/>
      <c r="U180" s="81"/>
      <c r="V180" s="81"/>
      <c r="W180" s="81"/>
      <c r="Y180" s="124">
        <f>COUNTIFS('Quantl log'!$G:$G,'General Analysis'!$Y$288,'Quantl log'!$X:$X,'General Analysis'!A180)</f>
        <v>0</v>
      </c>
      <c r="Z180" s="27"/>
      <c r="AA180" s="80" t="str">
        <f>IFERROR(SUMIFS('Quantl log'!$J:$J,'Quantl log'!$X:$X,'General Analysis'!$A180,'Quantl log'!$G:$G,'General Analysis'!$Y$288)/Y180,"-")</f>
        <v>-</v>
      </c>
      <c r="AB180" s="81"/>
      <c r="AD180" s="186"/>
      <c r="AE180" s="186"/>
      <c r="AF180" s="186"/>
      <c r="AH180" s="85"/>
      <c r="AJ180" s="91" t="str">
        <f t="shared" si="17"/>
        <v>-</v>
      </c>
      <c r="AL180" s="85"/>
      <c r="AM180" s="85"/>
      <c r="AN180" s="85"/>
      <c r="AO180" s="85"/>
    </row>
    <row r="181" spans="1:41" hidden="1" outlineLevel="2" x14ac:dyDescent="0.2">
      <c r="A181" s="70" t="s">
        <v>158</v>
      </c>
      <c r="B181" s="71"/>
      <c r="C181" s="72"/>
      <c r="D181" s="27"/>
      <c r="E181" s="124">
        <f>COUNTIFS('Quantl log'!$G:$G,'General Analysis'!$E$288,'Quantl log'!$X:$X,'General Analysis'!A181)</f>
        <v>0</v>
      </c>
      <c r="F181" s="27"/>
      <c r="G181" s="85"/>
      <c r="H181" s="85"/>
      <c r="I181" s="97"/>
      <c r="J181" s="85"/>
      <c r="K181" s="27"/>
      <c r="L181" s="80">
        <f>IFERROR(_xlfn.MINIFS('Quantl log'!$J:$J,'Quantl log'!$X:$X,'General Analysis'!$A181,'Quantl log'!$G:$G,'General Analysis'!$E$288),"-")</f>
        <v>0</v>
      </c>
      <c r="M181" s="81"/>
      <c r="N181" s="27"/>
      <c r="O181" s="80">
        <f>IFERROR(_xlfn.MAXIFS('Quantl log'!$J:$J,'Quantl log'!$X:$X,'General Analysis'!$A181,'Quantl log'!$G:$G,'General Analysis'!$E$288),"-")</f>
        <v>0</v>
      </c>
      <c r="P181" s="81"/>
      <c r="Q181" s="27"/>
      <c r="R181" s="80" t="str">
        <f>IFERROR(SUMIFS('Quantl log'!$J:$J,'Quantl log'!$X:$X,'General Analysis'!$A181,'Quantl log'!$G:$G,'General Analysis'!$E$288)/E181,"-")</f>
        <v>-</v>
      </c>
      <c r="S181" s="81"/>
      <c r="U181" s="81"/>
      <c r="V181" s="81"/>
      <c r="W181" s="81"/>
      <c r="Y181" s="124">
        <f>COUNTIFS('Quantl log'!$G:$G,'General Analysis'!$Y$288,'Quantl log'!$X:$X,'General Analysis'!A181)</f>
        <v>1</v>
      </c>
      <c r="Z181" s="27"/>
      <c r="AA181" s="80">
        <f>IFERROR(SUMIFS('Quantl log'!$J:$J,'Quantl log'!$X:$X,'General Analysis'!$A181,'Quantl log'!$G:$G,'General Analysis'!$Y$288)/Y181,"-")</f>
        <v>2.5694444444444445E-3</v>
      </c>
      <c r="AB181" s="81"/>
      <c r="AD181" s="186"/>
      <c r="AE181" s="186"/>
      <c r="AF181" s="186"/>
      <c r="AH181" s="85"/>
      <c r="AJ181" s="91">
        <f t="shared" si="17"/>
        <v>0</v>
      </c>
      <c r="AL181" s="85"/>
      <c r="AM181" s="85"/>
      <c r="AN181" s="85"/>
      <c r="AO181" s="85"/>
    </row>
    <row r="182" spans="1:41" hidden="1" outlineLevel="2" x14ac:dyDescent="0.2">
      <c r="A182" s="70" t="s">
        <v>159</v>
      </c>
      <c r="B182" s="71"/>
      <c r="C182" s="72"/>
      <c r="D182" s="27"/>
      <c r="E182" s="124">
        <f>COUNTIFS('Quantl log'!$G:$G,'General Analysis'!$E$288,'Quantl log'!$X:$X,'General Analysis'!A182)</f>
        <v>0</v>
      </c>
      <c r="F182" s="27"/>
      <c r="G182" s="85"/>
      <c r="H182" s="85"/>
      <c r="I182" s="97"/>
      <c r="J182" s="85"/>
      <c r="K182" s="27"/>
      <c r="L182" s="80">
        <f>IFERROR(_xlfn.MINIFS('Quantl log'!$J:$J,'Quantl log'!$X:$X,'General Analysis'!$A182,'Quantl log'!$G:$G,'General Analysis'!$E$288),"-")</f>
        <v>0</v>
      </c>
      <c r="M182" s="81"/>
      <c r="N182" s="27"/>
      <c r="O182" s="80">
        <f>IFERROR(_xlfn.MAXIFS('Quantl log'!$J:$J,'Quantl log'!$X:$X,'General Analysis'!$A182,'Quantl log'!$G:$G,'General Analysis'!$E$288),"-")</f>
        <v>0</v>
      </c>
      <c r="P182" s="81"/>
      <c r="Q182" s="27"/>
      <c r="R182" s="80" t="str">
        <f>IFERROR(SUMIFS('Quantl log'!$J:$J,'Quantl log'!$X:$X,'General Analysis'!$A182,'Quantl log'!$G:$G,'General Analysis'!$E$288)/E182,"-")</f>
        <v>-</v>
      </c>
      <c r="S182" s="81"/>
      <c r="U182" s="81"/>
      <c r="V182" s="81"/>
      <c r="W182" s="81"/>
      <c r="Y182" s="124">
        <f>COUNTIFS('Quantl log'!$G:$G,'General Analysis'!$Y$288,'Quantl log'!$X:$X,'General Analysis'!A182)</f>
        <v>2</v>
      </c>
      <c r="Z182" s="27"/>
      <c r="AA182" s="80">
        <f>IFERROR(SUMIFS('Quantl log'!$J:$J,'Quantl log'!$X:$X,'General Analysis'!$A182,'Quantl log'!$G:$G,'General Analysis'!$Y$288)/Y182,"-")</f>
        <v>1.6030092592592593E-3</v>
      </c>
      <c r="AB182" s="81"/>
      <c r="AD182" s="186"/>
      <c r="AE182" s="186"/>
      <c r="AF182" s="186"/>
      <c r="AH182" s="85"/>
      <c r="AJ182" s="91">
        <f t="shared" si="17"/>
        <v>0</v>
      </c>
      <c r="AL182" s="85"/>
      <c r="AM182" s="85"/>
      <c r="AN182" s="85"/>
      <c r="AO182" s="85"/>
    </row>
    <row r="183" spans="1:41" hidden="1" outlineLevel="2" x14ac:dyDescent="0.2">
      <c r="A183" s="70" t="s">
        <v>160</v>
      </c>
      <c r="B183" s="71"/>
      <c r="C183" s="72"/>
      <c r="D183" s="27"/>
      <c r="E183" s="124">
        <f>COUNTIFS('Quantl log'!$G:$G,'General Analysis'!$E$288,'Quantl log'!$X:$X,'General Analysis'!A183)</f>
        <v>0</v>
      </c>
      <c r="F183" s="27"/>
      <c r="G183" s="85"/>
      <c r="H183" s="85"/>
      <c r="I183" s="97"/>
      <c r="J183" s="85"/>
      <c r="K183" s="27"/>
      <c r="L183" s="80">
        <f>IFERROR(_xlfn.MINIFS('Quantl log'!$J:$J,'Quantl log'!$X:$X,'General Analysis'!$A183,'Quantl log'!$G:$G,'General Analysis'!$E$288),"-")</f>
        <v>0</v>
      </c>
      <c r="M183" s="81"/>
      <c r="N183" s="27"/>
      <c r="O183" s="80">
        <f>IFERROR(_xlfn.MAXIFS('Quantl log'!$J:$J,'Quantl log'!$X:$X,'General Analysis'!$A183,'Quantl log'!$G:$G,'General Analysis'!$E$288),"-")</f>
        <v>0</v>
      </c>
      <c r="P183" s="81"/>
      <c r="Q183" s="27"/>
      <c r="R183" s="80" t="str">
        <f>IFERROR(SUMIFS('Quantl log'!$J:$J,'Quantl log'!$X:$X,'General Analysis'!$A183,'Quantl log'!$G:$G,'General Analysis'!$E$288)/E183,"-")</f>
        <v>-</v>
      </c>
      <c r="S183" s="81"/>
      <c r="U183" s="81"/>
      <c r="V183" s="81"/>
      <c r="W183" s="81"/>
      <c r="Y183" s="124">
        <f>COUNTIFS('Quantl log'!$G:$G,'General Analysis'!$Y$288,'Quantl log'!$X:$X,'General Analysis'!A183)</f>
        <v>2</v>
      </c>
      <c r="Z183" s="27"/>
      <c r="AA183" s="80">
        <f>IFERROR(SUMIFS('Quantl log'!$J:$J,'Quantl log'!$X:$X,'General Analysis'!$A183,'Quantl log'!$G:$G,'General Analysis'!$Y$288)/Y183,"-")</f>
        <v>1.2962962962962963E-3</v>
      </c>
      <c r="AB183" s="81"/>
      <c r="AD183" s="186"/>
      <c r="AE183" s="186"/>
      <c r="AF183" s="186"/>
      <c r="AH183" s="85"/>
      <c r="AJ183" s="91">
        <f t="shared" si="17"/>
        <v>0</v>
      </c>
      <c r="AL183" s="85"/>
      <c r="AM183" s="85"/>
      <c r="AN183" s="85"/>
      <c r="AO183" s="85"/>
    </row>
    <row r="184" spans="1:41" hidden="1" outlineLevel="2" x14ac:dyDescent="0.2">
      <c r="A184" s="70" t="s">
        <v>161</v>
      </c>
      <c r="B184" s="71"/>
      <c r="C184" s="72"/>
      <c r="D184" s="27"/>
      <c r="E184" s="124">
        <f>COUNTIFS('Quantl log'!$G:$G,'General Analysis'!$E$288,'Quantl log'!$X:$X,'General Analysis'!A184)</f>
        <v>0</v>
      </c>
      <c r="F184" s="27"/>
      <c r="G184" s="85"/>
      <c r="H184" s="85"/>
      <c r="I184" s="97"/>
      <c r="J184" s="85"/>
      <c r="K184" s="27"/>
      <c r="L184" s="80">
        <f>IFERROR(_xlfn.MINIFS('Quantl log'!$J:$J,'Quantl log'!$X:$X,'General Analysis'!$A184,'Quantl log'!$G:$G,'General Analysis'!$E$288),"-")</f>
        <v>0</v>
      </c>
      <c r="M184" s="81"/>
      <c r="N184" s="27"/>
      <c r="O184" s="80">
        <f>IFERROR(_xlfn.MAXIFS('Quantl log'!$J:$J,'Quantl log'!$X:$X,'General Analysis'!$A184,'Quantl log'!$G:$G,'General Analysis'!$E$288),"-")</f>
        <v>0</v>
      </c>
      <c r="P184" s="81"/>
      <c r="Q184" s="27"/>
      <c r="R184" s="80" t="str">
        <f>IFERROR(SUMIFS('Quantl log'!$J:$J,'Quantl log'!$X:$X,'General Analysis'!$A184,'Quantl log'!$G:$G,'General Analysis'!$E$288)/E184,"-")</f>
        <v>-</v>
      </c>
      <c r="S184" s="81"/>
      <c r="U184" s="81"/>
      <c r="V184" s="81"/>
      <c r="W184" s="81"/>
      <c r="Y184" s="124">
        <f>COUNTIFS('Quantl log'!$G:$G,'General Analysis'!$Y$288,'Quantl log'!$X:$X,'General Analysis'!A184)</f>
        <v>0</v>
      </c>
      <c r="Z184" s="27"/>
      <c r="AA184" s="80" t="str">
        <f>IFERROR(SUMIFS('Quantl log'!$J:$J,'Quantl log'!$X:$X,'General Analysis'!$A184,'Quantl log'!$G:$G,'General Analysis'!$Y$288)/Y184,"-")</f>
        <v>-</v>
      </c>
      <c r="AB184" s="81"/>
      <c r="AD184" s="186"/>
      <c r="AE184" s="186"/>
      <c r="AF184" s="186"/>
      <c r="AH184" s="85"/>
      <c r="AJ184" s="91" t="str">
        <f t="shared" si="17"/>
        <v>-</v>
      </c>
      <c r="AL184" s="85"/>
      <c r="AM184" s="85"/>
      <c r="AN184" s="85"/>
      <c r="AO184" s="85"/>
    </row>
    <row r="185" spans="1:41" ht="13.5" hidden="1" outlineLevel="1" thickBot="1" x14ac:dyDescent="0.25"/>
    <row r="186" spans="1:41" s="88" customFormat="1" ht="13.5" hidden="1" outlineLevel="1" thickBot="1" x14ac:dyDescent="0.25">
      <c r="A186" s="182" t="s">
        <v>162</v>
      </c>
      <c r="B186" s="173"/>
      <c r="C186" s="174"/>
      <c r="D186" s="27"/>
      <c r="E186" s="168">
        <f>COUNTIFS('Quantl log'!$G:$G,'General Analysis'!$E$288,'Quantl log'!$W:$W,'General Analysis'!A186)</f>
        <v>1</v>
      </c>
      <c r="F186" s="27"/>
      <c r="G186" s="94">
        <f>IFERROR(COUNTIFS('Quantl log'!$G:$G,$E$2,'Quantl log'!$W:$W,'General Analysis'!$A186,'Quantl log'!$K:$K,'General Analysis'!G$2)/$E186,0)</f>
        <v>0</v>
      </c>
      <c r="H186" s="94">
        <f>IFERROR(COUNTIFS('Quantl log'!$G:$G,$E$2,'Quantl log'!$W:$W,'General Analysis'!$A186,'Quantl log'!$K:$K,'General Analysis'!H$2)/$E186,0)</f>
        <v>0</v>
      </c>
      <c r="I186" s="169">
        <f>IFERROR(COUNTIFS('Quantl log'!$G:$G,$E$2,'Quantl log'!$W:$W,'General Analysis'!$A186,'Quantl log'!$K:$K,'General Analysis'!I$2)/$E186,0)</f>
        <v>0</v>
      </c>
      <c r="J186" s="170">
        <f>IFERROR(COUNTIFS('Quantl log'!$G:$G,$E$2,'Quantl log'!$W:$W,'General Analysis'!$A186,'Quantl log'!$K:$K,'General Analysis'!J$2)/$E186,0)</f>
        <v>1</v>
      </c>
      <c r="K186" s="27"/>
      <c r="L186" s="171">
        <f>IFERROR(_xlfn.MINIFS('Quantl log'!$J:$J,'Quantl log'!$W:$W,'General Analysis'!$A186,'Quantl log'!$G:$G,'General Analysis'!$E$288),"-")</f>
        <v>3.4259259259259264E-3</v>
      </c>
      <c r="M186" s="172"/>
      <c r="N186" s="27"/>
      <c r="O186" s="171">
        <f>IFERROR(_xlfn.MAXIFS('Quantl log'!$J:$J,'Quantl log'!$W:$W,'General Analysis'!$A186,'Quantl log'!$G:$G,'General Analysis'!$E$288),"-")</f>
        <v>3.4259259259259264E-3</v>
      </c>
      <c r="P186" s="172"/>
      <c r="Q186" s="27"/>
      <c r="R186" s="171">
        <f>IFERROR(SUMIFS('Quantl log'!$J:$J,'Quantl log'!$W:$W,'General Analysis'!$A186,'Quantl log'!$G:$G,'General Analysis'!$E$288)/E186,"-")</f>
        <v>3.4259259259259264E-3</v>
      </c>
      <c r="S186" s="172"/>
      <c r="U186" s="170">
        <f>COUNTIFS(rightwrong,$E$2,first_subarea,$A186,level,U$2)/$E186</f>
        <v>0</v>
      </c>
      <c r="V186" s="170">
        <f>COUNTIFS(rightwrong,$E$2,first_subarea,$A186,level,V$2)/$E186</f>
        <v>1</v>
      </c>
      <c r="W186" s="170">
        <f>COUNTIFS(rightwrong,$E$2,first_subarea,$A186,level,W$2)/$E186</f>
        <v>0</v>
      </c>
      <c r="Y186" s="178">
        <f>COUNTIFS('Quantl log'!$G:$G,'General Analysis'!$Y$288,'Quantl log'!$W:$W,'General Analysis'!A186)</f>
        <v>4</v>
      </c>
      <c r="Z186" s="27"/>
      <c r="AA186" s="179">
        <f>IFERROR(SUMIFS('Quantl log'!$J:$J,'Quantl log'!$W:$W,'General Analysis'!$A186,'Quantl log'!$G:$G,'General Analysis'!$Y$288)/Y186,"-")</f>
        <v>1.9155092592592592E-3</v>
      </c>
      <c r="AB186" s="180"/>
      <c r="AD186" s="185">
        <f>COUNTIFS(rightwrong,$Y$2,first_subarea,$A186,level,AD$2)/$Y186</f>
        <v>0</v>
      </c>
      <c r="AE186" s="185">
        <f>COUNTIFS(rightwrong,$Y$2,first_subarea,$A186,level,AE$2)/$Y186</f>
        <v>0.5</v>
      </c>
      <c r="AF186" s="185">
        <f>COUNTIFS(rightwrong,$Y$2,first_subarea,$A186,level,AF$2)/$Y186</f>
        <v>0.5</v>
      </c>
      <c r="AH186" s="181">
        <f>(COUNTIFS('Quantl log'!$G:$G,$Y$2,first_subarea,'General Analysis'!$A186,'Quantl log'!$K:$K,'General Analysis'!AL$2)+COUNTIFS('Quantl log'!$G:$G,$Y$2,first_subarea,'General Analysis'!$A186,'Quantl log'!$K:$K,'General Analysis'!AM$2)+COUNTIFS('Quantl log'!$G:$G,$Y$2,first_subarea,'General Analysis'!$A186,'Quantl log'!$K:$K,'General Analysis'!AO$2))/$Y186</f>
        <v>0.75</v>
      </c>
      <c r="AJ186" s="191">
        <f t="shared" ref="AJ186:AJ193" si="18">IFERROR(E186/(E186+Y186),"-")</f>
        <v>0.2</v>
      </c>
      <c r="AL186" s="92">
        <f>COUNTIFS('Quantl log'!$G:$G,$Y$2,'Quantl log'!$W:$W,'General Analysis'!$A186,'Quantl log'!$K:$K,'General Analysis'!AL$2)</f>
        <v>1</v>
      </c>
      <c r="AM186" s="92">
        <f>COUNTIFS('Quantl log'!$G:$G,$Y$2,'Quantl log'!$W:$W,'General Analysis'!$A186,'Quantl log'!$K:$K,'General Analysis'!AM$2)</f>
        <v>1</v>
      </c>
      <c r="AN186" s="92">
        <f>COUNTIFS('Quantl log'!$G:$G,$Y$2,'Quantl log'!$W:$W,'General Analysis'!$A186,'Quantl log'!$K:$K,'General Analysis'!AN$2)</f>
        <v>1</v>
      </c>
      <c r="AO186" s="92">
        <f>COUNTIFS('Quantl log'!$G:$G,$Y$2,'Quantl log'!$W:$W,'General Analysis'!$A186,'Quantl log'!$K:$K,'General Analysis'!AO$2)</f>
        <v>1</v>
      </c>
    </row>
    <row r="187" spans="1:41" ht="13.5" hidden="1" outlineLevel="2" thickTop="1" x14ac:dyDescent="0.2">
      <c r="A187" s="70" t="s">
        <v>159</v>
      </c>
      <c r="B187" s="71"/>
      <c r="C187" s="72"/>
      <c r="D187" s="27"/>
      <c r="E187" s="124">
        <f>COUNTIFS('Quantl log'!$G:$G,'General Analysis'!$E$288,'Quantl log'!$X:$X,'General Analysis'!A187)</f>
        <v>0</v>
      </c>
      <c r="F187" s="27"/>
      <c r="G187" s="85"/>
      <c r="H187" s="85"/>
      <c r="I187" s="97"/>
      <c r="J187" s="85"/>
      <c r="K187" s="27"/>
      <c r="L187" s="80">
        <f>IFERROR(_xlfn.MINIFS('Quantl log'!$J:$J,'Quantl log'!$X:$X,'General Analysis'!$A187,'Quantl log'!$G:$G,'General Analysis'!$E$288),"-")</f>
        <v>0</v>
      </c>
      <c r="M187" s="81"/>
      <c r="N187" s="27"/>
      <c r="O187" s="80">
        <f>IFERROR(_xlfn.MAXIFS('Quantl log'!$J:$J,'Quantl log'!$X:$X,'General Analysis'!$A187,'Quantl log'!$G:$G,'General Analysis'!$E$288),"-")</f>
        <v>0</v>
      </c>
      <c r="P187" s="81"/>
      <c r="Q187" s="27"/>
      <c r="R187" s="80" t="str">
        <f>IFERROR(SUMIFS('Quantl log'!$J:$J,'Quantl log'!$X:$X,'General Analysis'!$A187,'Quantl log'!$G:$G,'General Analysis'!$E$288)/E187,"-")</f>
        <v>-</v>
      </c>
      <c r="S187" s="81"/>
      <c r="U187" s="81"/>
      <c r="V187" s="81"/>
      <c r="W187" s="81"/>
      <c r="Y187" s="124">
        <f>COUNTIFS('Quantl log'!$G:$G,'General Analysis'!$Y$288,'Quantl log'!$X:$X,'General Analysis'!A187)</f>
        <v>2</v>
      </c>
      <c r="Z187" s="27"/>
      <c r="AA187" s="80">
        <f>IFERROR(SUMIFS('Quantl log'!$J:$J,'Quantl log'!$X:$X,'General Analysis'!$A187,'Quantl log'!$G:$G,'General Analysis'!$Y$288)/Y187,"-")</f>
        <v>1.6030092592592593E-3</v>
      </c>
      <c r="AB187" s="81"/>
      <c r="AD187" s="186"/>
      <c r="AE187" s="186"/>
      <c r="AF187" s="186"/>
      <c r="AH187" s="85"/>
      <c r="AJ187" s="91">
        <f t="shared" si="18"/>
        <v>0</v>
      </c>
      <c r="AL187" s="85"/>
      <c r="AM187" s="85"/>
      <c r="AN187" s="85"/>
      <c r="AO187" s="85"/>
    </row>
    <row r="188" spans="1:41" hidden="1" outlineLevel="2" x14ac:dyDescent="0.2">
      <c r="A188" s="70" t="s">
        <v>163</v>
      </c>
      <c r="B188" s="71"/>
      <c r="C188" s="72"/>
      <c r="D188" s="27"/>
      <c r="E188" s="124">
        <f>COUNTIFS('Quantl log'!$G:$G,'General Analysis'!$E$288,'Quantl log'!$X:$X,'General Analysis'!A188)</f>
        <v>0</v>
      </c>
      <c r="F188" s="27"/>
      <c r="G188" s="85"/>
      <c r="H188" s="85"/>
      <c r="I188" s="97"/>
      <c r="J188" s="85"/>
      <c r="K188" s="27"/>
      <c r="L188" s="80">
        <f>IFERROR(_xlfn.MINIFS('Quantl log'!$J:$J,'Quantl log'!$X:$X,'General Analysis'!$A188,'Quantl log'!$G:$G,'General Analysis'!$E$288),"-")</f>
        <v>0</v>
      </c>
      <c r="M188" s="81"/>
      <c r="N188" s="27"/>
      <c r="O188" s="80">
        <f>IFERROR(_xlfn.MAXIFS('Quantl log'!$J:$J,'Quantl log'!$X:$X,'General Analysis'!$A188,'Quantl log'!$G:$G,'General Analysis'!$E$288),"-")</f>
        <v>0</v>
      </c>
      <c r="P188" s="81"/>
      <c r="Q188" s="27"/>
      <c r="R188" s="80" t="str">
        <f>IFERROR(SUMIFS('Quantl log'!$J:$J,'Quantl log'!$X:$X,'General Analysis'!$A188,'Quantl log'!$G:$G,'General Analysis'!$E$288)/E188,"-")</f>
        <v>-</v>
      </c>
      <c r="S188" s="81"/>
      <c r="U188" s="81"/>
      <c r="V188" s="81"/>
      <c r="W188" s="81"/>
      <c r="Y188" s="124">
        <f>COUNTIFS('Quantl log'!$G:$G,'General Analysis'!$Y$288,'Quantl log'!$X:$X,'General Analysis'!A188)</f>
        <v>0</v>
      </c>
      <c r="Z188" s="27"/>
      <c r="AA188" s="80" t="str">
        <f>IFERROR(SUMIFS('Quantl log'!$J:$J,'Quantl log'!$X:$X,'General Analysis'!$A188,'Quantl log'!$G:$G,'General Analysis'!$Y$288)/Y188,"-")</f>
        <v>-</v>
      </c>
      <c r="AB188" s="81"/>
      <c r="AD188" s="186"/>
      <c r="AE188" s="186"/>
      <c r="AF188" s="186"/>
      <c r="AH188" s="85"/>
      <c r="AJ188" s="91" t="str">
        <f t="shared" si="18"/>
        <v>-</v>
      </c>
      <c r="AL188" s="85"/>
      <c r="AM188" s="85"/>
      <c r="AN188" s="85"/>
      <c r="AO188" s="85"/>
    </row>
    <row r="189" spans="1:41" hidden="1" outlineLevel="2" x14ac:dyDescent="0.2">
      <c r="A189" s="70" t="s">
        <v>164</v>
      </c>
      <c r="B189" s="71"/>
      <c r="C189" s="72"/>
      <c r="D189" s="27"/>
      <c r="E189" s="124">
        <f>COUNTIFS('Quantl log'!$G:$G,'General Analysis'!$E$288,'Quantl log'!$X:$X,'General Analysis'!A189)</f>
        <v>0</v>
      </c>
      <c r="F189" s="27"/>
      <c r="G189" s="85"/>
      <c r="H189" s="85"/>
      <c r="I189" s="97"/>
      <c r="J189" s="85"/>
      <c r="K189" s="27"/>
      <c r="L189" s="80">
        <f>IFERROR(_xlfn.MINIFS('Quantl log'!$J:$J,'Quantl log'!$X:$X,'General Analysis'!$A189,'Quantl log'!$G:$G,'General Analysis'!$E$288),"-")</f>
        <v>0</v>
      </c>
      <c r="M189" s="81"/>
      <c r="N189" s="27"/>
      <c r="O189" s="80">
        <f>IFERROR(_xlfn.MAXIFS('Quantl log'!$J:$J,'Quantl log'!$X:$X,'General Analysis'!$A189,'Quantl log'!$G:$G,'General Analysis'!$E$288),"-")</f>
        <v>0</v>
      </c>
      <c r="P189" s="81"/>
      <c r="Q189" s="27"/>
      <c r="R189" s="80" t="str">
        <f>IFERROR(SUMIFS('Quantl log'!$J:$J,'Quantl log'!$X:$X,'General Analysis'!$A189,'Quantl log'!$G:$G,'General Analysis'!$E$288)/E189,"-")</f>
        <v>-</v>
      </c>
      <c r="S189" s="81"/>
      <c r="U189" s="81"/>
      <c r="V189" s="81"/>
      <c r="W189" s="81"/>
      <c r="Y189" s="124">
        <f>COUNTIFS('Quantl log'!$G:$G,'General Analysis'!$Y$288,'Quantl log'!$X:$X,'General Analysis'!A189)</f>
        <v>0</v>
      </c>
      <c r="Z189" s="27"/>
      <c r="AA189" s="80" t="str">
        <f>IFERROR(SUMIFS('Quantl log'!$J:$J,'Quantl log'!$X:$X,'General Analysis'!$A189,'Quantl log'!$G:$G,'General Analysis'!$Y$288)/Y189,"-")</f>
        <v>-</v>
      </c>
      <c r="AB189" s="81"/>
      <c r="AD189" s="186"/>
      <c r="AE189" s="186"/>
      <c r="AF189" s="186"/>
      <c r="AH189" s="85"/>
      <c r="AJ189" s="91" t="str">
        <f t="shared" si="18"/>
        <v>-</v>
      </c>
      <c r="AL189" s="85"/>
      <c r="AM189" s="85"/>
      <c r="AN189" s="85"/>
      <c r="AO189" s="85"/>
    </row>
    <row r="190" spans="1:41" hidden="1" outlineLevel="2" x14ac:dyDescent="0.2">
      <c r="A190" s="70" t="s">
        <v>165</v>
      </c>
      <c r="B190" s="71"/>
      <c r="C190" s="72"/>
      <c r="D190" s="27"/>
      <c r="E190" s="124">
        <f>COUNTIFS('Quantl log'!$G:$G,'General Analysis'!$E$288,'Quantl log'!$X:$X,'General Analysis'!A190)</f>
        <v>0</v>
      </c>
      <c r="F190" s="27"/>
      <c r="G190" s="85"/>
      <c r="H190" s="85"/>
      <c r="I190" s="97"/>
      <c r="J190" s="85"/>
      <c r="K190" s="27"/>
      <c r="L190" s="80">
        <f>IFERROR(_xlfn.MINIFS('Quantl log'!$J:$J,'Quantl log'!$X:$X,'General Analysis'!$A190,'Quantl log'!$G:$G,'General Analysis'!$E$288),"-")</f>
        <v>0</v>
      </c>
      <c r="M190" s="81"/>
      <c r="N190" s="27"/>
      <c r="O190" s="80">
        <f>IFERROR(_xlfn.MAXIFS('Quantl log'!$J:$J,'Quantl log'!$X:$X,'General Analysis'!$A190,'Quantl log'!$G:$G,'General Analysis'!$E$288),"-")</f>
        <v>0</v>
      </c>
      <c r="P190" s="81"/>
      <c r="Q190" s="27"/>
      <c r="R190" s="80" t="str">
        <f>IFERROR(SUMIFS('Quantl log'!$J:$J,'Quantl log'!$X:$X,'General Analysis'!$A190,'Quantl log'!$G:$G,'General Analysis'!$E$288)/E190,"-")</f>
        <v>-</v>
      </c>
      <c r="S190" s="81"/>
      <c r="U190" s="81"/>
      <c r="V190" s="81"/>
      <c r="W190" s="81"/>
      <c r="Y190" s="124">
        <f>COUNTIFS('Quantl log'!$G:$G,'General Analysis'!$Y$288,'Quantl log'!$X:$X,'General Analysis'!A190)</f>
        <v>0</v>
      </c>
      <c r="Z190" s="27"/>
      <c r="AA190" s="80" t="str">
        <f>IFERROR(SUMIFS('Quantl log'!$J:$J,'Quantl log'!$X:$X,'General Analysis'!$A190,'Quantl log'!$G:$G,'General Analysis'!$Y$288)/Y190,"-")</f>
        <v>-</v>
      </c>
      <c r="AB190" s="81"/>
      <c r="AD190" s="186"/>
      <c r="AE190" s="186"/>
      <c r="AF190" s="186"/>
      <c r="AH190" s="85"/>
      <c r="AJ190" s="91" t="str">
        <f t="shared" si="18"/>
        <v>-</v>
      </c>
      <c r="AL190" s="85"/>
      <c r="AM190" s="85"/>
      <c r="AN190" s="85"/>
      <c r="AO190" s="85"/>
    </row>
    <row r="191" spans="1:41" hidden="1" outlineLevel="2" x14ac:dyDescent="0.2">
      <c r="A191" s="70" t="s">
        <v>166</v>
      </c>
      <c r="B191" s="71"/>
      <c r="C191" s="72"/>
      <c r="D191" s="27"/>
      <c r="E191" s="124">
        <f>COUNTIFS('Quantl log'!$G:$G,'General Analysis'!$E$288,'Quantl log'!$X:$X,'General Analysis'!A191)</f>
        <v>0</v>
      </c>
      <c r="F191" s="27"/>
      <c r="G191" s="85"/>
      <c r="H191" s="85"/>
      <c r="I191" s="97"/>
      <c r="J191" s="85"/>
      <c r="K191" s="27"/>
      <c r="L191" s="80">
        <f>IFERROR(_xlfn.MINIFS('Quantl log'!$J:$J,'Quantl log'!$X:$X,'General Analysis'!$A191,'Quantl log'!$G:$G,'General Analysis'!$E$288),"-")</f>
        <v>0</v>
      </c>
      <c r="M191" s="81"/>
      <c r="N191" s="27"/>
      <c r="O191" s="80">
        <f>IFERROR(_xlfn.MAXIFS('Quantl log'!$J:$J,'Quantl log'!$X:$X,'General Analysis'!$A191,'Quantl log'!$G:$G,'General Analysis'!$E$288),"-")</f>
        <v>0</v>
      </c>
      <c r="P191" s="81"/>
      <c r="Q191" s="27"/>
      <c r="R191" s="80" t="str">
        <f>IFERROR(SUMIFS('Quantl log'!$J:$J,'Quantl log'!$X:$X,'General Analysis'!$A191,'Quantl log'!$G:$G,'General Analysis'!$E$288)/E191,"-")</f>
        <v>-</v>
      </c>
      <c r="S191" s="81"/>
      <c r="U191" s="81"/>
      <c r="V191" s="81"/>
      <c r="W191" s="81"/>
      <c r="Y191" s="124">
        <f>COUNTIFS('Quantl log'!$G:$G,'General Analysis'!$Y$288,'Quantl log'!$X:$X,'General Analysis'!A191)</f>
        <v>0</v>
      </c>
      <c r="Z191" s="27"/>
      <c r="AA191" s="80" t="str">
        <f>IFERROR(SUMIFS('Quantl log'!$J:$J,'Quantl log'!$X:$X,'General Analysis'!$A191,'Quantl log'!$G:$G,'General Analysis'!$Y$288)/Y191,"-")</f>
        <v>-</v>
      </c>
      <c r="AB191" s="81"/>
      <c r="AD191" s="186"/>
      <c r="AE191" s="186"/>
      <c r="AF191" s="186"/>
      <c r="AH191" s="85"/>
      <c r="AJ191" s="91" t="str">
        <f t="shared" si="18"/>
        <v>-</v>
      </c>
      <c r="AL191" s="85"/>
      <c r="AM191" s="85"/>
      <c r="AN191" s="85"/>
      <c r="AO191" s="85"/>
    </row>
    <row r="192" spans="1:41" hidden="1" outlineLevel="2" x14ac:dyDescent="0.2">
      <c r="A192" s="70" t="s">
        <v>167</v>
      </c>
      <c r="B192" s="71"/>
      <c r="C192" s="72"/>
      <c r="D192" s="27"/>
      <c r="E192" s="124">
        <f>COUNTIFS('Quantl log'!$G:$G,'General Analysis'!$E$288,'Quantl log'!$X:$X,'General Analysis'!A192)</f>
        <v>0</v>
      </c>
      <c r="F192" s="27"/>
      <c r="G192" s="85"/>
      <c r="H192" s="85"/>
      <c r="I192" s="97"/>
      <c r="J192" s="85"/>
      <c r="K192" s="27"/>
      <c r="L192" s="80">
        <f>IFERROR(_xlfn.MINIFS('Quantl log'!$J:$J,'Quantl log'!$X:$X,'General Analysis'!$A192,'Quantl log'!$G:$G,'General Analysis'!$E$288),"-")</f>
        <v>0</v>
      </c>
      <c r="M192" s="81"/>
      <c r="N192" s="27"/>
      <c r="O192" s="80">
        <f>IFERROR(_xlfn.MAXIFS('Quantl log'!$J:$J,'Quantl log'!$X:$X,'General Analysis'!$A192,'Quantl log'!$G:$G,'General Analysis'!$E$288),"-")</f>
        <v>0</v>
      </c>
      <c r="P192" s="81"/>
      <c r="Q192" s="27"/>
      <c r="R192" s="80" t="str">
        <f>IFERROR(SUMIFS('Quantl log'!$J:$J,'Quantl log'!$X:$X,'General Analysis'!$A192,'Quantl log'!$G:$G,'General Analysis'!$E$288)/E192,"-")</f>
        <v>-</v>
      </c>
      <c r="S192" s="81"/>
      <c r="U192" s="81"/>
      <c r="V192" s="81"/>
      <c r="W192" s="81"/>
      <c r="Y192" s="124">
        <f>COUNTIFS('Quantl log'!$G:$G,'General Analysis'!$Y$288,'Quantl log'!$X:$X,'General Analysis'!A192)</f>
        <v>0</v>
      </c>
      <c r="Z192" s="27"/>
      <c r="AA192" s="80" t="str">
        <f>IFERROR(SUMIFS('Quantl log'!$J:$J,'Quantl log'!$X:$X,'General Analysis'!$A192,'Quantl log'!$G:$G,'General Analysis'!$Y$288)/Y192,"-")</f>
        <v>-</v>
      </c>
      <c r="AB192" s="81"/>
      <c r="AD192" s="186"/>
      <c r="AE192" s="186"/>
      <c r="AF192" s="186"/>
      <c r="AH192" s="85"/>
      <c r="AJ192" s="91" t="str">
        <f t="shared" si="18"/>
        <v>-</v>
      </c>
      <c r="AL192" s="85"/>
      <c r="AM192" s="85"/>
      <c r="AN192" s="85"/>
      <c r="AO192" s="85"/>
    </row>
    <row r="193" spans="1:41" hidden="1" outlineLevel="2" x14ac:dyDescent="0.2">
      <c r="A193" s="70" t="s">
        <v>168</v>
      </c>
      <c r="B193" s="71"/>
      <c r="C193" s="72"/>
      <c r="D193" s="27"/>
      <c r="E193" s="124">
        <f>COUNTIFS('Quantl log'!$G:$G,'General Analysis'!$E$288,'Quantl log'!$X:$X,'General Analysis'!A193)</f>
        <v>0</v>
      </c>
      <c r="F193" s="27"/>
      <c r="G193" s="85"/>
      <c r="H193" s="85"/>
      <c r="I193" s="97"/>
      <c r="J193" s="85"/>
      <c r="K193" s="27"/>
      <c r="L193" s="80">
        <f>IFERROR(_xlfn.MINIFS('Quantl log'!$J:$J,'Quantl log'!$X:$X,'General Analysis'!$A193,'Quantl log'!$G:$G,'General Analysis'!$E$288),"-")</f>
        <v>0</v>
      </c>
      <c r="M193" s="81"/>
      <c r="N193" s="27"/>
      <c r="O193" s="80">
        <f>IFERROR(_xlfn.MAXIFS('Quantl log'!$J:$J,'Quantl log'!$X:$X,'General Analysis'!$A193,'Quantl log'!$G:$G,'General Analysis'!$E$288),"-")</f>
        <v>0</v>
      </c>
      <c r="P193" s="81"/>
      <c r="Q193" s="27"/>
      <c r="R193" s="80" t="str">
        <f>IFERROR(SUMIFS('Quantl log'!$J:$J,'Quantl log'!$X:$X,'General Analysis'!$A193,'Quantl log'!$G:$G,'General Analysis'!$E$288)/E193,"-")</f>
        <v>-</v>
      </c>
      <c r="S193" s="81"/>
      <c r="U193" s="81"/>
      <c r="V193" s="81"/>
      <c r="W193" s="81"/>
      <c r="Y193" s="124">
        <f>COUNTIFS('Quantl log'!$G:$G,'General Analysis'!$Y$288,'Quantl log'!$X:$X,'General Analysis'!A193)</f>
        <v>0</v>
      </c>
      <c r="Z193" s="27"/>
      <c r="AA193" s="80" t="str">
        <f>IFERROR(SUMIFS('Quantl log'!$J:$J,'Quantl log'!$X:$X,'General Analysis'!$A193,'Quantl log'!$G:$G,'General Analysis'!$Y$288)/Y193,"-")</f>
        <v>-</v>
      </c>
      <c r="AB193" s="81"/>
      <c r="AD193" s="186"/>
      <c r="AE193" s="186"/>
      <c r="AF193" s="186"/>
      <c r="AH193" s="85"/>
      <c r="AJ193" s="91" t="str">
        <f t="shared" si="18"/>
        <v>-</v>
      </c>
      <c r="AL193" s="85"/>
      <c r="AM193" s="85"/>
      <c r="AN193" s="85"/>
      <c r="AO193" s="85"/>
    </row>
    <row r="194" spans="1:41" ht="13.5" hidden="1" outlineLevel="1" thickBot="1" x14ac:dyDescent="0.25"/>
    <row r="195" spans="1:41" s="88" customFormat="1" ht="13.5" hidden="1" outlineLevel="1" thickBot="1" x14ac:dyDescent="0.25">
      <c r="A195" s="182" t="s">
        <v>169</v>
      </c>
      <c r="B195" s="173"/>
      <c r="C195" s="174"/>
      <c r="D195" s="27"/>
      <c r="E195" s="168">
        <f>COUNTIFS('Quantl log'!$G:$G,'General Analysis'!$E$288,'Quantl log'!$W:$W,'General Analysis'!A195)</f>
        <v>3</v>
      </c>
      <c r="F195" s="27"/>
      <c r="G195" s="94">
        <f>IFERROR(COUNTIFS('Quantl log'!$G:$G,$E$2,'Quantl log'!$W:$W,'General Analysis'!$A195,'Quantl log'!$K:$K,'General Analysis'!G$2)/$E195,0)</f>
        <v>0.66666666666666663</v>
      </c>
      <c r="H195" s="94">
        <f>IFERROR(COUNTIFS('Quantl log'!$G:$G,$E$2,'Quantl log'!$W:$W,'General Analysis'!$A195,'Quantl log'!$K:$K,'General Analysis'!H$2)/$E195,0)</f>
        <v>0</v>
      </c>
      <c r="I195" s="169">
        <f>IFERROR(COUNTIFS('Quantl log'!$G:$G,$E$2,'Quantl log'!$W:$W,'General Analysis'!$A195,'Quantl log'!$K:$K,'General Analysis'!I$2)/$E195,0)</f>
        <v>0.33333333333333331</v>
      </c>
      <c r="J195" s="170">
        <f>IFERROR(COUNTIFS('Quantl log'!$G:$G,$E$2,'Quantl log'!$W:$W,'General Analysis'!$A195,'Quantl log'!$K:$K,'General Analysis'!J$2)/$E195,0)</f>
        <v>0</v>
      </c>
      <c r="K195" s="27"/>
      <c r="L195" s="171">
        <f>IFERROR(_xlfn.MINIFS('Quantl log'!$J:$J,'Quantl log'!$W:$W,'General Analysis'!$A195,'Quantl log'!$G:$G,'General Analysis'!$E$288),"-")</f>
        <v>3.7037037037037035E-4</v>
      </c>
      <c r="M195" s="172"/>
      <c r="N195" s="27"/>
      <c r="O195" s="171">
        <f>IFERROR(_xlfn.MAXIFS('Quantl log'!$J:$J,'Quantl log'!$W:$W,'General Analysis'!$A195,'Quantl log'!$G:$G,'General Analysis'!$E$288),"-")</f>
        <v>1.7245370370370374E-3</v>
      </c>
      <c r="P195" s="172"/>
      <c r="Q195" s="27"/>
      <c r="R195" s="171">
        <f>IFERROR(SUMIFS('Quantl log'!$J:$J,'Quantl log'!$W:$W,'General Analysis'!$A195,'Quantl log'!$G:$G,'General Analysis'!$E$288)/E195,"-")</f>
        <v>1.0030864197530865E-3</v>
      </c>
      <c r="S195" s="172"/>
      <c r="U195" s="170">
        <f>COUNTIFS(rightwrong,$E$2,first_subarea,$A195,level,U$2)/$E195</f>
        <v>0</v>
      </c>
      <c r="V195" s="170">
        <f>COUNTIFS(rightwrong,$E$2,first_subarea,$A195,level,V$2)/$E195</f>
        <v>1</v>
      </c>
      <c r="W195" s="170">
        <f>COUNTIFS(rightwrong,$E$2,first_subarea,$A195,level,W$2)/$E195</f>
        <v>0</v>
      </c>
      <c r="Y195" s="178">
        <f>COUNTIFS('Quantl log'!$G:$G,'General Analysis'!$Y$288,'Quantl log'!$W:$W,'General Analysis'!A195)</f>
        <v>4</v>
      </c>
      <c r="Z195" s="27"/>
      <c r="AA195" s="179">
        <f>IFERROR(SUMIFS('Quantl log'!$J:$J,'Quantl log'!$W:$W,'General Analysis'!$A195,'Quantl log'!$G:$G,'General Analysis'!$Y$288)/Y195,"-")</f>
        <v>1.8315972222222221E-3</v>
      </c>
      <c r="AB195" s="180"/>
      <c r="AD195" s="185">
        <f>COUNTIFS(rightwrong,$Y$2,first_subarea,$A195,level,AD$2)/$Y195</f>
        <v>0.25</v>
      </c>
      <c r="AE195" s="185">
        <f>COUNTIFS(rightwrong,$Y$2,first_subarea,$A195,level,AE$2)/$Y195</f>
        <v>0.5</v>
      </c>
      <c r="AF195" s="185">
        <f>COUNTIFS(rightwrong,$Y$2,first_subarea,$A195,level,AF$2)/$Y195</f>
        <v>0.25</v>
      </c>
      <c r="AH195" s="181">
        <f>(COUNTIFS('Quantl log'!$G:$G,$Y$2,first_subarea,'General Analysis'!$A195,'Quantl log'!$K:$K,'General Analysis'!AL$2)+COUNTIFS('Quantl log'!$G:$G,$Y$2,first_subarea,'General Analysis'!$A195,'Quantl log'!$K:$K,'General Analysis'!AM$2)+COUNTIFS('Quantl log'!$G:$G,$Y$2,first_subarea,'General Analysis'!$A195,'Quantl log'!$K:$K,'General Analysis'!AO$2))/$Y195</f>
        <v>0.75</v>
      </c>
      <c r="AJ195" s="191">
        <f t="shared" ref="AJ195:AJ201" si="19">IFERROR(E195/(E195+Y195),"-")</f>
        <v>0.42857142857142855</v>
      </c>
      <c r="AL195" s="92">
        <f>COUNTIFS('Quantl log'!$G:$G,$Y$2,'Quantl log'!$W:$W,'General Analysis'!$A195,'Quantl log'!$K:$K,'General Analysis'!AL$2)</f>
        <v>1</v>
      </c>
      <c r="AM195" s="92">
        <f>COUNTIFS('Quantl log'!$G:$G,$Y$2,'Quantl log'!$W:$W,'General Analysis'!$A195,'Quantl log'!$K:$K,'General Analysis'!AM$2)</f>
        <v>0</v>
      </c>
      <c r="AN195" s="92">
        <f>COUNTIFS('Quantl log'!$G:$G,$Y$2,'Quantl log'!$W:$W,'General Analysis'!$A195,'Quantl log'!$K:$K,'General Analysis'!AN$2)</f>
        <v>1</v>
      </c>
      <c r="AO195" s="92">
        <f>COUNTIFS('Quantl log'!$G:$G,$Y$2,'Quantl log'!$W:$W,'General Analysis'!$A195,'Quantl log'!$K:$K,'General Analysis'!AO$2)</f>
        <v>2</v>
      </c>
    </row>
    <row r="196" spans="1:41" ht="13.5" hidden="1" outlineLevel="2" thickTop="1" x14ac:dyDescent="0.2">
      <c r="A196" s="70" t="s">
        <v>170</v>
      </c>
      <c r="B196" s="71"/>
      <c r="C196" s="72"/>
      <c r="D196" s="27"/>
      <c r="E196" s="124">
        <f>COUNTIFS('Quantl log'!$G:$G,'General Analysis'!$E$288,'Quantl log'!$X:$X,'General Analysis'!A196)</f>
        <v>1</v>
      </c>
      <c r="F196" s="27"/>
      <c r="G196" s="85"/>
      <c r="H196" s="85"/>
      <c r="I196" s="97"/>
      <c r="J196" s="85"/>
      <c r="K196" s="27"/>
      <c r="L196" s="80">
        <f>IFERROR(_xlfn.MINIFS('Quantl log'!$J:$J,'Quantl log'!$X:$X,'General Analysis'!$A196,'Quantl log'!$G:$G,'General Analysis'!$E$288),"-")</f>
        <v>3.7037037037037035E-4</v>
      </c>
      <c r="M196" s="81"/>
      <c r="N196" s="27"/>
      <c r="O196" s="80">
        <f>IFERROR(_xlfn.MAXIFS('Quantl log'!$J:$J,'Quantl log'!$X:$X,'General Analysis'!$A196,'Quantl log'!$G:$G,'General Analysis'!$E$288),"-")</f>
        <v>3.7037037037037035E-4</v>
      </c>
      <c r="P196" s="81"/>
      <c r="Q196" s="27"/>
      <c r="R196" s="80">
        <f>IFERROR(SUMIFS('Quantl log'!$J:$J,'Quantl log'!$X:$X,'General Analysis'!$A196,'Quantl log'!$G:$G,'General Analysis'!$E$288)/E196,"-")</f>
        <v>3.7037037037037035E-4</v>
      </c>
      <c r="S196" s="81"/>
      <c r="U196" s="81"/>
      <c r="V196" s="81"/>
      <c r="W196" s="81"/>
      <c r="Y196" s="124">
        <f>COUNTIFS('Quantl log'!$G:$G,'General Analysis'!$Y$288,'Quantl log'!$X:$X,'General Analysis'!A196)</f>
        <v>1</v>
      </c>
      <c r="Z196" s="27"/>
      <c r="AA196" s="80">
        <f>IFERROR(SUMIFS('Quantl log'!$J:$J,'Quantl log'!$X:$X,'General Analysis'!$A196,'Quantl log'!$G:$G,'General Analysis'!$Y$288)/Y196,"-")</f>
        <v>5.0925925925925921E-4</v>
      </c>
      <c r="AB196" s="81"/>
      <c r="AD196" s="186"/>
      <c r="AE196" s="186"/>
      <c r="AF196" s="186"/>
      <c r="AH196" s="85"/>
      <c r="AJ196" s="91">
        <f t="shared" si="19"/>
        <v>0.5</v>
      </c>
      <c r="AL196" s="85"/>
      <c r="AM196" s="85"/>
      <c r="AN196" s="85"/>
      <c r="AO196" s="85"/>
    </row>
    <row r="197" spans="1:41" hidden="1" outlineLevel="2" x14ac:dyDescent="0.2">
      <c r="A197" s="70" t="s">
        <v>171</v>
      </c>
      <c r="B197" s="71"/>
      <c r="C197" s="72"/>
      <c r="D197" s="27"/>
      <c r="E197" s="124">
        <f>COUNTIFS('Quantl log'!$G:$G,'General Analysis'!$E$288,'Quantl log'!$X:$X,'General Analysis'!A197)</f>
        <v>0</v>
      </c>
      <c r="F197" s="27"/>
      <c r="G197" s="85"/>
      <c r="H197" s="85"/>
      <c r="I197" s="97"/>
      <c r="J197" s="85"/>
      <c r="K197" s="27"/>
      <c r="L197" s="80">
        <f>IFERROR(_xlfn.MINIFS('Quantl log'!$J:$J,'Quantl log'!$X:$X,'General Analysis'!$A197,'Quantl log'!$G:$G,'General Analysis'!$E$288),"-")</f>
        <v>0</v>
      </c>
      <c r="M197" s="81"/>
      <c r="N197" s="27"/>
      <c r="O197" s="80">
        <f>IFERROR(_xlfn.MAXIFS('Quantl log'!$J:$J,'Quantl log'!$X:$X,'General Analysis'!$A197,'Quantl log'!$G:$G,'General Analysis'!$E$288),"-")</f>
        <v>0</v>
      </c>
      <c r="P197" s="81"/>
      <c r="Q197" s="27"/>
      <c r="R197" s="80" t="str">
        <f>IFERROR(SUMIFS('Quantl log'!$J:$J,'Quantl log'!$X:$X,'General Analysis'!$A197,'Quantl log'!$G:$G,'General Analysis'!$E$288)/E197,"-")</f>
        <v>-</v>
      </c>
      <c r="S197" s="81"/>
      <c r="U197" s="81"/>
      <c r="V197" s="81"/>
      <c r="W197" s="81"/>
      <c r="Y197" s="124">
        <f>COUNTIFS('Quantl log'!$G:$G,'General Analysis'!$Y$288,'Quantl log'!$X:$X,'General Analysis'!A197)</f>
        <v>0</v>
      </c>
      <c r="Z197" s="27"/>
      <c r="AA197" s="80" t="str">
        <f>IFERROR(SUMIFS('Quantl log'!$J:$J,'Quantl log'!$X:$X,'General Analysis'!$A197,'Quantl log'!$G:$G,'General Analysis'!$Y$288)/Y197,"-")</f>
        <v>-</v>
      </c>
      <c r="AB197" s="81"/>
      <c r="AD197" s="186"/>
      <c r="AE197" s="186"/>
      <c r="AF197" s="186"/>
      <c r="AH197" s="85"/>
      <c r="AJ197" s="91" t="str">
        <f t="shared" si="19"/>
        <v>-</v>
      </c>
      <c r="AL197" s="85"/>
      <c r="AM197" s="85"/>
      <c r="AN197" s="85"/>
      <c r="AO197" s="85"/>
    </row>
    <row r="198" spans="1:41" hidden="1" outlineLevel="2" x14ac:dyDescent="0.2">
      <c r="A198" s="70" t="s">
        <v>172</v>
      </c>
      <c r="B198" s="71"/>
      <c r="C198" s="72"/>
      <c r="D198" s="27"/>
      <c r="E198" s="124">
        <f>COUNTIFS('Quantl log'!$G:$G,'General Analysis'!$E$288,'Quantl log'!$X:$X,'General Analysis'!A198)</f>
        <v>0</v>
      </c>
      <c r="F198" s="27"/>
      <c r="G198" s="85"/>
      <c r="H198" s="85"/>
      <c r="I198" s="97"/>
      <c r="J198" s="85"/>
      <c r="K198" s="27"/>
      <c r="L198" s="80">
        <f>IFERROR(_xlfn.MINIFS('Quantl log'!$J:$J,'Quantl log'!$X:$X,'General Analysis'!$A198,'Quantl log'!$G:$G,'General Analysis'!$E$288),"-")</f>
        <v>0</v>
      </c>
      <c r="M198" s="81"/>
      <c r="N198" s="27"/>
      <c r="O198" s="80">
        <f>IFERROR(_xlfn.MAXIFS('Quantl log'!$J:$J,'Quantl log'!$X:$X,'General Analysis'!$A198,'Quantl log'!$G:$G,'General Analysis'!$E$288),"-")</f>
        <v>0</v>
      </c>
      <c r="P198" s="81"/>
      <c r="Q198" s="27"/>
      <c r="R198" s="80" t="str">
        <f>IFERROR(SUMIFS('Quantl log'!$J:$J,'Quantl log'!$X:$X,'General Analysis'!$A198,'Quantl log'!$G:$G,'General Analysis'!$E$288)/E198,"-")</f>
        <v>-</v>
      </c>
      <c r="S198" s="81"/>
      <c r="U198" s="81"/>
      <c r="V198" s="81"/>
      <c r="W198" s="81"/>
      <c r="Y198" s="124">
        <f>COUNTIFS('Quantl log'!$G:$G,'General Analysis'!$Y$288,'Quantl log'!$X:$X,'General Analysis'!A198)</f>
        <v>0</v>
      </c>
      <c r="Z198" s="27"/>
      <c r="AA198" s="80" t="str">
        <f>IFERROR(SUMIFS('Quantl log'!$J:$J,'Quantl log'!$X:$X,'General Analysis'!$A198,'Quantl log'!$G:$G,'General Analysis'!$Y$288)/Y198,"-")</f>
        <v>-</v>
      </c>
      <c r="AB198" s="81"/>
      <c r="AD198" s="186"/>
      <c r="AE198" s="186"/>
      <c r="AF198" s="186"/>
      <c r="AH198" s="85"/>
      <c r="AJ198" s="91" t="str">
        <f t="shared" si="19"/>
        <v>-</v>
      </c>
      <c r="AL198" s="85"/>
      <c r="AM198" s="85"/>
      <c r="AN198" s="85"/>
      <c r="AO198" s="85"/>
    </row>
    <row r="199" spans="1:41" hidden="1" outlineLevel="2" x14ac:dyDescent="0.2">
      <c r="A199" s="70" t="s">
        <v>173</v>
      </c>
      <c r="B199" s="71"/>
      <c r="C199" s="72"/>
      <c r="D199" s="27"/>
      <c r="E199" s="124">
        <f>COUNTIFS('Quantl log'!$G:$G,'General Analysis'!$E$288,'Quantl log'!$X:$X,'General Analysis'!A199)</f>
        <v>0</v>
      </c>
      <c r="F199" s="27"/>
      <c r="G199" s="85"/>
      <c r="H199" s="85"/>
      <c r="I199" s="97"/>
      <c r="J199" s="85"/>
      <c r="K199" s="27"/>
      <c r="L199" s="80">
        <f>IFERROR(_xlfn.MINIFS('Quantl log'!$J:$J,'Quantl log'!$X:$X,'General Analysis'!$A199,'Quantl log'!$G:$G,'General Analysis'!$E$288),"-")</f>
        <v>0</v>
      </c>
      <c r="M199" s="81"/>
      <c r="N199" s="27"/>
      <c r="O199" s="80">
        <f>IFERROR(_xlfn.MAXIFS('Quantl log'!$J:$J,'Quantl log'!$X:$X,'General Analysis'!$A199,'Quantl log'!$G:$G,'General Analysis'!$E$288),"-")</f>
        <v>0</v>
      </c>
      <c r="P199" s="81"/>
      <c r="Q199" s="27"/>
      <c r="R199" s="80" t="str">
        <f>IFERROR(SUMIFS('Quantl log'!$J:$J,'Quantl log'!$X:$X,'General Analysis'!$A199,'Quantl log'!$G:$G,'General Analysis'!$E$288)/E199,"-")</f>
        <v>-</v>
      </c>
      <c r="S199" s="81"/>
      <c r="U199" s="81"/>
      <c r="V199" s="81"/>
      <c r="W199" s="81"/>
      <c r="Y199" s="124">
        <f>COUNTIFS('Quantl log'!$G:$G,'General Analysis'!$Y$288,'Quantl log'!$X:$X,'General Analysis'!A199)</f>
        <v>0</v>
      </c>
      <c r="Z199" s="27"/>
      <c r="AA199" s="80" t="str">
        <f>IFERROR(SUMIFS('Quantl log'!$J:$J,'Quantl log'!$X:$X,'General Analysis'!$A199,'Quantl log'!$G:$G,'General Analysis'!$Y$288)/Y199,"-")</f>
        <v>-</v>
      </c>
      <c r="AB199" s="81"/>
      <c r="AD199" s="186"/>
      <c r="AE199" s="186"/>
      <c r="AF199" s="186"/>
      <c r="AH199" s="85"/>
      <c r="AJ199" s="91" t="str">
        <f t="shared" si="19"/>
        <v>-</v>
      </c>
      <c r="AL199" s="85"/>
      <c r="AM199" s="85"/>
      <c r="AN199" s="85"/>
      <c r="AO199" s="85"/>
    </row>
    <row r="200" spans="1:41" hidden="1" outlineLevel="2" x14ac:dyDescent="0.2">
      <c r="A200" s="70" t="s">
        <v>174</v>
      </c>
      <c r="B200" s="71"/>
      <c r="C200" s="72"/>
      <c r="D200" s="27"/>
      <c r="E200" s="124">
        <f>COUNTIFS('Quantl log'!$G:$G,'General Analysis'!$E$288,'Quantl log'!$X:$X,'General Analysis'!A200)</f>
        <v>1</v>
      </c>
      <c r="F200" s="27"/>
      <c r="G200" s="85"/>
      <c r="H200" s="85"/>
      <c r="I200" s="97"/>
      <c r="J200" s="85"/>
      <c r="K200" s="27"/>
      <c r="L200" s="80">
        <f>IFERROR(_xlfn.MINIFS('Quantl log'!$J:$J,'Quantl log'!$X:$X,'General Analysis'!$A200,'Quantl log'!$G:$G,'General Analysis'!$E$288),"-")</f>
        <v>9.1435185185185185E-4</v>
      </c>
      <c r="M200" s="81"/>
      <c r="N200" s="27"/>
      <c r="O200" s="80">
        <f>IFERROR(_xlfn.MAXIFS('Quantl log'!$J:$J,'Quantl log'!$X:$X,'General Analysis'!$A200,'Quantl log'!$G:$G,'General Analysis'!$E$288),"-")</f>
        <v>9.1435185185185185E-4</v>
      </c>
      <c r="P200" s="81"/>
      <c r="Q200" s="27"/>
      <c r="R200" s="80">
        <f>IFERROR(SUMIFS('Quantl log'!$J:$J,'Quantl log'!$X:$X,'General Analysis'!$A200,'Quantl log'!$G:$G,'General Analysis'!$E$288)/E200,"-")</f>
        <v>9.1435185185185185E-4</v>
      </c>
      <c r="S200" s="81"/>
      <c r="U200" s="81"/>
      <c r="V200" s="81"/>
      <c r="W200" s="81"/>
      <c r="Y200" s="124">
        <f>COUNTIFS('Quantl log'!$G:$G,'General Analysis'!$Y$288,'Quantl log'!$X:$X,'General Analysis'!A200)</f>
        <v>1</v>
      </c>
      <c r="Z200" s="27"/>
      <c r="AA200" s="80">
        <f>IFERROR(SUMIFS('Quantl log'!$J:$J,'Quantl log'!$X:$X,'General Analysis'!$A200,'Quantl log'!$G:$G,'General Analysis'!$Y$288)/Y200,"-")</f>
        <v>2.1643518518518518E-3</v>
      </c>
      <c r="AB200" s="81"/>
      <c r="AD200" s="186"/>
      <c r="AE200" s="186"/>
      <c r="AF200" s="186"/>
      <c r="AH200" s="85"/>
      <c r="AJ200" s="91">
        <f t="shared" si="19"/>
        <v>0.5</v>
      </c>
      <c r="AL200" s="85"/>
      <c r="AM200" s="85"/>
      <c r="AN200" s="85"/>
      <c r="AO200" s="85"/>
    </row>
    <row r="201" spans="1:41" hidden="1" outlineLevel="2" x14ac:dyDescent="0.2">
      <c r="A201" s="70" t="s">
        <v>175</v>
      </c>
      <c r="B201" s="71"/>
      <c r="C201" s="72"/>
      <c r="D201" s="27"/>
      <c r="E201" s="124">
        <f>COUNTIFS('Quantl log'!$G:$G,'General Analysis'!$E$288,'Quantl log'!$X:$X,'General Analysis'!A201)</f>
        <v>0</v>
      </c>
      <c r="F201" s="27"/>
      <c r="G201" s="85"/>
      <c r="H201" s="85"/>
      <c r="I201" s="97"/>
      <c r="J201" s="85"/>
      <c r="K201" s="27"/>
      <c r="L201" s="80">
        <f>IFERROR(_xlfn.MINIFS('Quantl log'!$J:$J,'Quantl log'!$X:$X,'General Analysis'!$A201,'Quantl log'!$G:$G,'General Analysis'!$E$288),"-")</f>
        <v>0</v>
      </c>
      <c r="M201" s="81"/>
      <c r="N201" s="27"/>
      <c r="O201" s="80">
        <f>IFERROR(_xlfn.MAXIFS('Quantl log'!$J:$J,'Quantl log'!$X:$X,'General Analysis'!$A201,'Quantl log'!$G:$G,'General Analysis'!$E$288),"-")</f>
        <v>0</v>
      </c>
      <c r="P201" s="81"/>
      <c r="Q201" s="27"/>
      <c r="R201" s="80" t="str">
        <f>IFERROR(SUMIFS('Quantl log'!$J:$J,'Quantl log'!$X:$X,'General Analysis'!$A201,'Quantl log'!$G:$G,'General Analysis'!$E$288)/E201,"-")</f>
        <v>-</v>
      </c>
      <c r="S201" s="81"/>
      <c r="U201" s="81"/>
      <c r="V201" s="81"/>
      <c r="W201" s="81"/>
      <c r="Y201" s="124">
        <f>COUNTIFS('Quantl log'!$G:$G,'General Analysis'!$Y$288,'Quantl log'!$X:$X,'General Analysis'!A201)</f>
        <v>0</v>
      </c>
      <c r="Z201" s="27"/>
      <c r="AA201" s="80" t="str">
        <f>IFERROR(SUMIFS('Quantl log'!$J:$J,'Quantl log'!$X:$X,'General Analysis'!$A201,'Quantl log'!$G:$G,'General Analysis'!$Y$288)/Y201,"-")</f>
        <v>-</v>
      </c>
      <c r="AB201" s="81"/>
      <c r="AD201" s="186"/>
      <c r="AE201" s="186"/>
      <c r="AF201" s="186"/>
      <c r="AH201" s="85"/>
      <c r="AJ201" s="91" t="str">
        <f t="shared" si="19"/>
        <v>-</v>
      </c>
      <c r="AL201" s="85"/>
      <c r="AM201" s="85"/>
      <c r="AN201" s="85"/>
      <c r="AO201" s="85"/>
    </row>
    <row r="202" spans="1:41" ht="13.5" hidden="1" outlineLevel="1" thickBot="1" x14ac:dyDescent="0.25"/>
    <row r="203" spans="1:41" s="88" customFormat="1" ht="13.5" hidden="1" outlineLevel="1" thickBot="1" x14ac:dyDescent="0.25">
      <c r="A203" s="182" t="s">
        <v>176</v>
      </c>
      <c r="B203" s="173"/>
      <c r="C203" s="174"/>
      <c r="D203" s="27"/>
      <c r="E203" s="168">
        <f>COUNTIFS('Quantl log'!$G:$G,'General Analysis'!$E$288,'Quantl log'!$W:$W,'General Analysis'!A203)</f>
        <v>9</v>
      </c>
      <c r="F203" s="27"/>
      <c r="G203" s="94">
        <f>IFERROR(COUNTIFS('Quantl log'!$G:$G,$E$2,'Quantl log'!$W:$W,'General Analysis'!$A203,'Quantl log'!$K:$K,'General Analysis'!G$2)/$E203,0)</f>
        <v>0.33333333333333331</v>
      </c>
      <c r="H203" s="94">
        <f>IFERROR(COUNTIFS('Quantl log'!$G:$G,$E$2,'Quantl log'!$W:$W,'General Analysis'!$A203,'Quantl log'!$K:$K,'General Analysis'!H$2)/$E203,0)</f>
        <v>0</v>
      </c>
      <c r="I203" s="169">
        <f>IFERROR(COUNTIFS('Quantl log'!$G:$G,$E$2,'Quantl log'!$W:$W,'General Analysis'!$A203,'Quantl log'!$K:$K,'General Analysis'!I$2)/$E203,0)</f>
        <v>0.55555555555555558</v>
      </c>
      <c r="J203" s="170">
        <f>IFERROR(COUNTIFS('Quantl log'!$G:$G,$E$2,'Quantl log'!$W:$W,'General Analysis'!$A203,'Quantl log'!$K:$K,'General Analysis'!J$2)/$E203,0)</f>
        <v>0.1111111111111111</v>
      </c>
      <c r="K203" s="27"/>
      <c r="L203" s="171">
        <f>IFERROR(_xlfn.MINIFS('Quantl log'!$J:$J,'Quantl log'!$W:$W,'General Analysis'!$A203,'Quantl log'!$G:$G,'General Analysis'!$E$288),"-")</f>
        <v>4.6296296296296294E-5</v>
      </c>
      <c r="M203" s="172"/>
      <c r="N203" s="27"/>
      <c r="O203" s="171">
        <f>IFERROR(_xlfn.MAXIFS('Quantl log'!$J:$J,'Quantl log'!$W:$W,'General Analysis'!$A203,'Quantl log'!$G:$G,'General Analysis'!$E$288),"-")</f>
        <v>2.4421296296296296E-3</v>
      </c>
      <c r="P203" s="172"/>
      <c r="Q203" s="27"/>
      <c r="R203" s="171">
        <f>IFERROR(SUMIFS('Quantl log'!$J:$J,'Quantl log'!$W:$W,'General Analysis'!$A203,'Quantl log'!$G:$G,'General Analysis'!$E$288)/E203,"-")</f>
        <v>8.3076131687242799E-4</v>
      </c>
      <c r="S203" s="172"/>
      <c r="U203" s="170">
        <f>COUNTIFS(rightwrong,$E$2,first_subarea,$A203,level,U$2)/$E203</f>
        <v>0.22222222222222221</v>
      </c>
      <c r="V203" s="170">
        <f>COUNTIFS(rightwrong,$E$2,first_subarea,$A203,level,V$2)/$E203</f>
        <v>0.55555555555555558</v>
      </c>
      <c r="W203" s="170">
        <f>COUNTIFS(rightwrong,$E$2,first_subarea,$A203,level,W$2)/$E203</f>
        <v>0.22222222222222221</v>
      </c>
      <c r="Y203" s="178">
        <f>COUNTIFS('Quantl log'!$G:$G,'General Analysis'!$Y$288,'Quantl log'!$W:$W,'General Analysis'!A203)</f>
        <v>5</v>
      </c>
      <c r="Z203" s="27"/>
      <c r="AA203" s="179">
        <f>IFERROR(SUMIFS('Quantl log'!$J:$J,'Quantl log'!$W:$W,'General Analysis'!$A203,'Quantl log'!$G:$G,'General Analysis'!$Y$288)/Y203,"-")</f>
        <v>1.4004629629629629E-3</v>
      </c>
      <c r="AB203" s="180"/>
      <c r="AD203" s="185">
        <f>COUNTIFS(rightwrong,$Y$2,first_subarea,$A203,level,AD$2)/$Y203</f>
        <v>0.2</v>
      </c>
      <c r="AE203" s="185">
        <f>COUNTIFS(rightwrong,$Y$2,first_subarea,$A203,level,AE$2)/$Y203</f>
        <v>0.6</v>
      </c>
      <c r="AF203" s="185">
        <f>COUNTIFS(rightwrong,$Y$2,first_subarea,$A203,level,AF$2)/$Y203</f>
        <v>0.2</v>
      </c>
      <c r="AH203" s="181">
        <f>(COUNTIFS('Quantl log'!$G:$G,$Y$2,first_subarea,'General Analysis'!$A203,'Quantl log'!$K:$K,'General Analysis'!AL$2)+COUNTIFS('Quantl log'!$G:$G,$Y$2,first_subarea,'General Analysis'!$A203,'Quantl log'!$K:$K,'General Analysis'!AM$2)+COUNTIFS('Quantl log'!$G:$G,$Y$2,first_subarea,'General Analysis'!$A203,'Quantl log'!$K:$K,'General Analysis'!AO$2))/$Y203</f>
        <v>0.6</v>
      </c>
      <c r="AJ203" s="191">
        <f t="shared" ref="AJ203:AJ211" si="20">IFERROR(E203/(E203+Y203),"-")</f>
        <v>0.6428571428571429</v>
      </c>
      <c r="AL203" s="92">
        <f>COUNTIFS('Quantl log'!$G:$G,$Y$2,'Quantl log'!$W:$W,'General Analysis'!$A203,'Quantl log'!$K:$K,'General Analysis'!AL$2)</f>
        <v>1</v>
      </c>
      <c r="AM203" s="92">
        <f>COUNTIFS('Quantl log'!$G:$G,$Y$2,'Quantl log'!$W:$W,'General Analysis'!$A203,'Quantl log'!$K:$K,'General Analysis'!AM$2)</f>
        <v>0</v>
      </c>
      <c r="AN203" s="92">
        <f>COUNTIFS('Quantl log'!$G:$G,$Y$2,'Quantl log'!$W:$W,'General Analysis'!$A203,'Quantl log'!$K:$K,'General Analysis'!AN$2)</f>
        <v>2</v>
      </c>
      <c r="AO203" s="92">
        <f>COUNTIFS('Quantl log'!$G:$G,$Y$2,'Quantl log'!$W:$W,'General Analysis'!$A203,'Quantl log'!$K:$K,'General Analysis'!AO$2)</f>
        <v>2</v>
      </c>
    </row>
    <row r="204" spans="1:41" ht="13.5" hidden="1" outlineLevel="2" thickTop="1" x14ac:dyDescent="0.2">
      <c r="A204" s="70" t="s">
        <v>177</v>
      </c>
      <c r="B204" s="71"/>
      <c r="C204" s="72"/>
      <c r="D204" s="27"/>
      <c r="E204" s="124">
        <f>COUNTIFS('Quantl log'!$G:$G,'General Analysis'!$E$288,'Quantl log'!$X:$X,'General Analysis'!A204)</f>
        <v>2</v>
      </c>
      <c r="F204" s="27"/>
      <c r="G204" s="85"/>
      <c r="H204" s="85"/>
      <c r="I204" s="97"/>
      <c r="J204" s="85"/>
      <c r="K204" s="27"/>
      <c r="L204" s="80">
        <f>IFERROR(_xlfn.MINIFS('Quantl log'!$J:$J,'Quantl log'!$X:$X,'General Analysis'!$A204,'Quantl log'!$G:$G,'General Analysis'!$E$288),"-")</f>
        <v>2.199074074074074E-4</v>
      </c>
      <c r="M204" s="81"/>
      <c r="N204" s="27"/>
      <c r="O204" s="80">
        <f>IFERROR(_xlfn.MAXIFS('Quantl log'!$J:$J,'Quantl log'!$X:$X,'General Analysis'!$A204,'Quantl log'!$G:$G,'General Analysis'!$E$288),"-")</f>
        <v>1.0648148148148149E-3</v>
      </c>
      <c r="P204" s="81"/>
      <c r="Q204" s="27"/>
      <c r="R204" s="80">
        <f>IFERROR(SUMIFS('Quantl log'!$J:$J,'Quantl log'!$X:$X,'General Analysis'!$A204,'Quantl log'!$G:$G,'General Analysis'!$E$288)/E204,"-")</f>
        <v>6.4236111111111113E-4</v>
      </c>
      <c r="S204" s="81"/>
      <c r="U204" s="81"/>
      <c r="V204" s="81"/>
      <c r="W204" s="81"/>
      <c r="Y204" s="124">
        <f>COUNTIFS('Quantl log'!$G:$G,'General Analysis'!$Y$288,'Quantl log'!$X:$X,'General Analysis'!A204)</f>
        <v>1</v>
      </c>
      <c r="Z204" s="27"/>
      <c r="AA204" s="80">
        <f>IFERROR(SUMIFS('Quantl log'!$J:$J,'Quantl log'!$X:$X,'General Analysis'!$A204,'Quantl log'!$G:$G,'General Analysis'!$Y$288)/Y204,"-")</f>
        <v>4.9768518518518521E-4</v>
      </c>
      <c r="AB204" s="81"/>
      <c r="AD204" s="186"/>
      <c r="AE204" s="186"/>
      <c r="AF204" s="186"/>
      <c r="AH204" s="85"/>
      <c r="AJ204" s="91">
        <f t="shared" si="20"/>
        <v>0.66666666666666663</v>
      </c>
      <c r="AL204" s="85"/>
      <c r="AM204" s="85"/>
      <c r="AN204" s="85"/>
      <c r="AO204" s="85"/>
    </row>
    <row r="205" spans="1:41" hidden="1" outlineLevel="2" x14ac:dyDescent="0.2">
      <c r="A205" s="70" t="s">
        <v>178</v>
      </c>
      <c r="B205" s="71"/>
      <c r="C205" s="72"/>
      <c r="D205" s="27"/>
      <c r="E205" s="124">
        <f>COUNTIFS('Quantl log'!$G:$G,'General Analysis'!$E$288,'Quantl log'!$X:$X,'General Analysis'!A205)</f>
        <v>3</v>
      </c>
      <c r="F205" s="27"/>
      <c r="G205" s="85"/>
      <c r="H205" s="85"/>
      <c r="I205" s="97"/>
      <c r="J205" s="85"/>
      <c r="K205" s="27"/>
      <c r="L205" s="80">
        <f>IFERROR(_xlfn.MINIFS('Quantl log'!$J:$J,'Quantl log'!$X:$X,'General Analysis'!$A205,'Quantl log'!$G:$G,'General Analysis'!$E$288),"-")</f>
        <v>7.407407407407407E-4</v>
      </c>
      <c r="M205" s="81"/>
      <c r="N205" s="27"/>
      <c r="O205" s="80">
        <f>IFERROR(_xlfn.MAXIFS('Quantl log'!$J:$J,'Quantl log'!$X:$X,'General Analysis'!$A205,'Quantl log'!$G:$G,'General Analysis'!$E$288),"-")</f>
        <v>2.4421296296296296E-3</v>
      </c>
      <c r="P205" s="81"/>
      <c r="Q205" s="27"/>
      <c r="R205" s="80">
        <f>IFERROR(SUMIFS('Quantl log'!$J:$J,'Quantl log'!$X:$X,'General Analysis'!$A205,'Quantl log'!$G:$G,'General Analysis'!$E$288)/E205,"-")</f>
        <v>1.4120370370370369E-3</v>
      </c>
      <c r="S205" s="81"/>
      <c r="U205" s="81"/>
      <c r="V205" s="81"/>
      <c r="W205" s="81"/>
      <c r="Y205" s="124">
        <f>COUNTIFS('Quantl log'!$G:$G,'General Analysis'!$Y$288,'Quantl log'!$X:$X,'General Analysis'!A205)</f>
        <v>1</v>
      </c>
      <c r="Z205" s="27"/>
      <c r="AA205" s="80">
        <f>IFERROR(SUMIFS('Quantl log'!$J:$J,'Quantl log'!$X:$X,'General Analysis'!$A205,'Quantl log'!$G:$G,'General Analysis'!$Y$288)/Y205,"-")</f>
        <v>1.4467592592592592E-3</v>
      </c>
      <c r="AB205" s="81"/>
      <c r="AD205" s="186"/>
      <c r="AE205" s="186"/>
      <c r="AF205" s="186"/>
      <c r="AH205" s="85"/>
      <c r="AJ205" s="91">
        <f t="shared" si="20"/>
        <v>0.75</v>
      </c>
      <c r="AL205" s="85"/>
      <c r="AM205" s="85"/>
      <c r="AN205" s="85"/>
      <c r="AO205" s="85"/>
    </row>
    <row r="206" spans="1:41" hidden="1" outlineLevel="2" x14ac:dyDescent="0.2">
      <c r="A206" s="70" t="s">
        <v>179</v>
      </c>
      <c r="B206" s="71"/>
      <c r="C206" s="72"/>
      <c r="D206" s="27"/>
      <c r="E206" s="124">
        <f>COUNTIFS('Quantl log'!$G:$G,'General Analysis'!$E$288,'Quantl log'!$X:$X,'General Analysis'!A206)</f>
        <v>0</v>
      </c>
      <c r="F206" s="27"/>
      <c r="G206" s="85"/>
      <c r="H206" s="85"/>
      <c r="I206" s="97"/>
      <c r="J206" s="85"/>
      <c r="K206" s="27"/>
      <c r="L206" s="80">
        <f>IFERROR(_xlfn.MINIFS('Quantl log'!$J:$J,'Quantl log'!$X:$X,'General Analysis'!$A206,'Quantl log'!$G:$G,'General Analysis'!$E$288),"-")</f>
        <v>0</v>
      </c>
      <c r="M206" s="81"/>
      <c r="N206" s="27"/>
      <c r="O206" s="80">
        <f>IFERROR(_xlfn.MAXIFS('Quantl log'!$J:$J,'Quantl log'!$X:$X,'General Analysis'!$A206,'Quantl log'!$G:$G,'General Analysis'!$E$288),"-")</f>
        <v>0</v>
      </c>
      <c r="P206" s="81"/>
      <c r="Q206" s="27"/>
      <c r="R206" s="80" t="str">
        <f>IFERROR(SUMIFS('Quantl log'!$J:$J,'Quantl log'!$X:$X,'General Analysis'!$A206,'Quantl log'!$G:$G,'General Analysis'!$E$288)/E206,"-")</f>
        <v>-</v>
      </c>
      <c r="S206" s="81"/>
      <c r="U206" s="81"/>
      <c r="V206" s="81"/>
      <c r="W206" s="81"/>
      <c r="Y206" s="124">
        <f>COUNTIFS('Quantl log'!$G:$G,'General Analysis'!$Y$288,'Quantl log'!$X:$X,'General Analysis'!A206)</f>
        <v>0</v>
      </c>
      <c r="Z206" s="27"/>
      <c r="AA206" s="80" t="str">
        <f>IFERROR(SUMIFS('Quantl log'!$J:$J,'Quantl log'!$X:$X,'General Analysis'!$A206,'Quantl log'!$G:$G,'General Analysis'!$Y$288)/Y206,"-")</f>
        <v>-</v>
      </c>
      <c r="AB206" s="81"/>
      <c r="AD206" s="186"/>
      <c r="AE206" s="186"/>
      <c r="AF206" s="186"/>
      <c r="AH206" s="85"/>
      <c r="AJ206" s="91" t="str">
        <f t="shared" si="20"/>
        <v>-</v>
      </c>
      <c r="AL206" s="85"/>
      <c r="AM206" s="85"/>
      <c r="AN206" s="85"/>
      <c r="AO206" s="85"/>
    </row>
    <row r="207" spans="1:41" hidden="1" outlineLevel="2" x14ac:dyDescent="0.2">
      <c r="A207" s="70" t="s">
        <v>180</v>
      </c>
      <c r="B207" s="71"/>
      <c r="C207" s="72"/>
      <c r="D207" s="27"/>
      <c r="E207" s="124">
        <f>COUNTIFS('Quantl log'!$G:$G,'General Analysis'!$E$288,'Quantl log'!$X:$X,'General Analysis'!A207)</f>
        <v>1</v>
      </c>
      <c r="F207" s="27"/>
      <c r="G207" s="85"/>
      <c r="H207" s="85"/>
      <c r="I207" s="97"/>
      <c r="J207" s="85"/>
      <c r="K207" s="27"/>
      <c r="L207" s="80">
        <f>IFERROR(_xlfn.MINIFS('Quantl log'!$J:$J,'Quantl log'!$X:$X,'General Analysis'!$A207,'Quantl log'!$G:$G,'General Analysis'!$E$288),"-")</f>
        <v>4.6296296296296294E-5</v>
      </c>
      <c r="M207" s="81"/>
      <c r="N207" s="27"/>
      <c r="O207" s="80">
        <f>IFERROR(_xlfn.MAXIFS('Quantl log'!$J:$J,'Quantl log'!$X:$X,'General Analysis'!$A207,'Quantl log'!$G:$G,'General Analysis'!$E$288),"-")</f>
        <v>4.6296296296296294E-5</v>
      </c>
      <c r="P207" s="81"/>
      <c r="Q207" s="27"/>
      <c r="R207" s="80">
        <f>IFERROR(SUMIFS('Quantl log'!$J:$J,'Quantl log'!$X:$X,'General Analysis'!$A207,'Quantl log'!$G:$G,'General Analysis'!$E$288)/E207,"-")</f>
        <v>4.6296296296296294E-5</v>
      </c>
      <c r="S207" s="81"/>
      <c r="U207" s="81"/>
      <c r="V207" s="81"/>
      <c r="W207" s="81"/>
      <c r="Y207" s="124">
        <f>COUNTIFS('Quantl log'!$G:$G,'General Analysis'!$Y$288,'Quantl log'!$X:$X,'General Analysis'!A207)</f>
        <v>0</v>
      </c>
      <c r="Z207" s="27"/>
      <c r="AA207" s="80" t="str">
        <f>IFERROR(SUMIFS('Quantl log'!$J:$J,'Quantl log'!$X:$X,'General Analysis'!$A207,'Quantl log'!$G:$G,'General Analysis'!$Y$288)/Y207,"-")</f>
        <v>-</v>
      </c>
      <c r="AB207" s="81"/>
      <c r="AD207" s="186"/>
      <c r="AE207" s="186"/>
      <c r="AF207" s="186"/>
      <c r="AH207" s="85"/>
      <c r="AJ207" s="91">
        <f t="shared" si="20"/>
        <v>1</v>
      </c>
      <c r="AL207" s="85"/>
      <c r="AM207" s="85"/>
      <c r="AN207" s="85"/>
      <c r="AO207" s="85"/>
    </row>
    <row r="208" spans="1:41" hidden="1" outlineLevel="2" x14ac:dyDescent="0.2">
      <c r="A208" s="70" t="s">
        <v>181</v>
      </c>
      <c r="B208" s="71"/>
      <c r="C208" s="72"/>
      <c r="D208" s="27"/>
      <c r="E208" s="124">
        <f>COUNTIFS('Quantl log'!$G:$G,'General Analysis'!$E$288,'Quantl log'!$X:$X,'General Analysis'!A208)</f>
        <v>1</v>
      </c>
      <c r="F208" s="27"/>
      <c r="G208" s="85"/>
      <c r="H208" s="85"/>
      <c r="I208" s="97"/>
      <c r="J208" s="85"/>
      <c r="K208" s="27"/>
      <c r="L208" s="80">
        <f>IFERROR(_xlfn.MINIFS('Quantl log'!$J:$J,'Quantl log'!$X:$X,'General Analysis'!$A208,'Quantl log'!$G:$G,'General Analysis'!$E$288),"-")</f>
        <v>2.4305555555555555E-4</v>
      </c>
      <c r="M208" s="81"/>
      <c r="N208" s="27"/>
      <c r="O208" s="80">
        <f>IFERROR(_xlfn.MAXIFS('Quantl log'!$J:$J,'Quantl log'!$X:$X,'General Analysis'!$A208,'Quantl log'!$G:$G,'General Analysis'!$E$288),"-")</f>
        <v>2.4305555555555555E-4</v>
      </c>
      <c r="P208" s="81"/>
      <c r="Q208" s="27"/>
      <c r="R208" s="80">
        <f>IFERROR(SUMIFS('Quantl log'!$J:$J,'Quantl log'!$X:$X,'General Analysis'!$A208,'Quantl log'!$G:$G,'General Analysis'!$E$288)/E208,"-")</f>
        <v>2.4305555555555555E-4</v>
      </c>
      <c r="S208" s="81"/>
      <c r="U208" s="81"/>
      <c r="V208" s="81"/>
      <c r="W208" s="81"/>
      <c r="Y208" s="124">
        <f>COUNTIFS('Quantl log'!$G:$G,'General Analysis'!$Y$288,'Quantl log'!$X:$X,'General Analysis'!A208)</f>
        <v>0</v>
      </c>
      <c r="Z208" s="27"/>
      <c r="AA208" s="80" t="str">
        <f>IFERROR(SUMIFS('Quantl log'!$J:$J,'Quantl log'!$X:$X,'General Analysis'!$A208,'Quantl log'!$G:$G,'General Analysis'!$Y$288)/Y208,"-")</f>
        <v>-</v>
      </c>
      <c r="AB208" s="81"/>
      <c r="AD208" s="186"/>
      <c r="AE208" s="186"/>
      <c r="AF208" s="186"/>
      <c r="AH208" s="85"/>
      <c r="AJ208" s="91">
        <f t="shared" si="20"/>
        <v>1</v>
      </c>
      <c r="AL208" s="85"/>
      <c r="AM208" s="85"/>
      <c r="AN208" s="85"/>
      <c r="AO208" s="85"/>
    </row>
    <row r="209" spans="1:41" hidden="1" outlineLevel="2" x14ac:dyDescent="0.2">
      <c r="A209" s="70" t="s">
        <v>110</v>
      </c>
      <c r="B209" s="71"/>
      <c r="C209" s="72"/>
      <c r="D209" s="27"/>
      <c r="E209" s="124">
        <f>COUNTIFS('Quantl log'!$G:$G,'General Analysis'!$E$288,'Quantl log'!$X:$X,'General Analysis'!A209)</f>
        <v>1</v>
      </c>
      <c r="F209" s="27"/>
      <c r="G209" s="85"/>
      <c r="H209" s="85"/>
      <c r="I209" s="97"/>
      <c r="J209" s="85"/>
      <c r="K209" s="27"/>
      <c r="L209" s="80">
        <f>IFERROR(_xlfn.MINIFS('Quantl log'!$J:$J,'Quantl log'!$X:$X,'General Analysis'!$A209,'Quantl log'!$G:$G,'General Analysis'!$E$288),"-")</f>
        <v>8.2175925925925927E-4</v>
      </c>
      <c r="M209" s="81"/>
      <c r="N209" s="27"/>
      <c r="O209" s="80">
        <f>IFERROR(_xlfn.MAXIFS('Quantl log'!$J:$J,'Quantl log'!$X:$X,'General Analysis'!$A209,'Quantl log'!$G:$G,'General Analysis'!$E$288),"-")</f>
        <v>8.2175925925925927E-4</v>
      </c>
      <c r="P209" s="81"/>
      <c r="Q209" s="27"/>
      <c r="R209" s="80">
        <f>IFERROR(SUMIFS('Quantl log'!$J:$J,'Quantl log'!$X:$X,'General Analysis'!$A209,'Quantl log'!$G:$G,'General Analysis'!$E$288)/E209,"-")</f>
        <v>8.2175925925925927E-4</v>
      </c>
      <c r="S209" s="81"/>
      <c r="U209" s="81"/>
      <c r="V209" s="81"/>
      <c r="W209" s="81"/>
      <c r="Y209" s="124">
        <f>COUNTIFS('Quantl log'!$G:$G,'General Analysis'!$Y$288,'Quantl log'!$X:$X,'General Analysis'!A209)</f>
        <v>0</v>
      </c>
      <c r="Z209" s="27"/>
      <c r="AA209" s="80" t="str">
        <f>IFERROR(SUMIFS('Quantl log'!$J:$J,'Quantl log'!$X:$X,'General Analysis'!$A209,'Quantl log'!$G:$G,'General Analysis'!$Y$288)/Y209,"-")</f>
        <v>-</v>
      </c>
      <c r="AB209" s="81"/>
      <c r="AD209" s="186"/>
      <c r="AE209" s="186"/>
      <c r="AF209" s="186"/>
      <c r="AH209" s="85"/>
      <c r="AJ209" s="91">
        <f t="shared" si="20"/>
        <v>1</v>
      </c>
      <c r="AL209" s="85"/>
      <c r="AM209" s="85"/>
      <c r="AN209" s="85"/>
      <c r="AO209" s="85"/>
    </row>
    <row r="210" spans="1:41" hidden="1" outlineLevel="2" x14ac:dyDescent="0.2">
      <c r="A210" s="70" t="s">
        <v>182</v>
      </c>
      <c r="B210" s="71"/>
      <c r="C210" s="72"/>
      <c r="D210" s="27"/>
      <c r="E210" s="124">
        <f>COUNTIFS('Quantl log'!$G:$G,'General Analysis'!$E$288,'Quantl log'!$X:$X,'General Analysis'!A210)</f>
        <v>0</v>
      </c>
      <c r="F210" s="27"/>
      <c r="G210" s="85"/>
      <c r="H210" s="85"/>
      <c r="I210" s="97"/>
      <c r="J210" s="85"/>
      <c r="K210" s="27"/>
      <c r="L210" s="80">
        <f>IFERROR(_xlfn.MINIFS('Quantl log'!$J:$J,'Quantl log'!$X:$X,'General Analysis'!$A210,'Quantl log'!$G:$G,'General Analysis'!$E$288),"-")</f>
        <v>0</v>
      </c>
      <c r="M210" s="81"/>
      <c r="N210" s="27"/>
      <c r="O210" s="80">
        <f>IFERROR(_xlfn.MAXIFS('Quantl log'!$J:$J,'Quantl log'!$X:$X,'General Analysis'!$A210,'Quantl log'!$G:$G,'General Analysis'!$E$288),"-")</f>
        <v>0</v>
      </c>
      <c r="P210" s="81"/>
      <c r="Q210" s="27"/>
      <c r="R210" s="80" t="str">
        <f>IFERROR(SUMIFS('Quantl log'!$J:$J,'Quantl log'!$X:$X,'General Analysis'!$A210,'Quantl log'!$G:$G,'General Analysis'!$E$288)/E210,"-")</f>
        <v>-</v>
      </c>
      <c r="S210" s="81"/>
      <c r="U210" s="81"/>
      <c r="V210" s="81"/>
      <c r="W210" s="81"/>
      <c r="Y210" s="124">
        <f>COUNTIFS('Quantl log'!$G:$G,'General Analysis'!$Y$288,'Quantl log'!$X:$X,'General Analysis'!A210)</f>
        <v>0</v>
      </c>
      <c r="Z210" s="27"/>
      <c r="AA210" s="80" t="str">
        <f>IFERROR(SUMIFS('Quantl log'!$J:$J,'Quantl log'!$X:$X,'General Analysis'!$A210,'Quantl log'!$G:$G,'General Analysis'!$Y$288)/Y210,"-")</f>
        <v>-</v>
      </c>
      <c r="AB210" s="81"/>
      <c r="AD210" s="186"/>
      <c r="AE210" s="186"/>
      <c r="AF210" s="186"/>
      <c r="AH210" s="85"/>
      <c r="AJ210" s="91" t="str">
        <f t="shared" si="20"/>
        <v>-</v>
      </c>
      <c r="AL210" s="85"/>
      <c r="AM210" s="85"/>
      <c r="AN210" s="85"/>
      <c r="AO210" s="85"/>
    </row>
    <row r="211" spans="1:41" hidden="1" outlineLevel="2" x14ac:dyDescent="0.2">
      <c r="A211" s="70" t="s">
        <v>183</v>
      </c>
      <c r="B211" s="71"/>
      <c r="C211" s="72"/>
      <c r="D211" s="27"/>
      <c r="E211" s="124">
        <f>COUNTIFS('Quantl log'!$G:$G,'General Analysis'!$E$288,'Quantl log'!$X:$X,'General Analysis'!A211)</f>
        <v>0</v>
      </c>
      <c r="F211" s="27"/>
      <c r="G211" s="85"/>
      <c r="H211" s="85"/>
      <c r="I211" s="97"/>
      <c r="J211" s="85"/>
      <c r="K211" s="27"/>
      <c r="L211" s="80">
        <f>IFERROR(_xlfn.MINIFS('Quantl log'!$J:$J,'Quantl log'!$X:$X,'General Analysis'!$A211,'Quantl log'!$G:$G,'General Analysis'!$E$288),"-")</f>
        <v>0</v>
      </c>
      <c r="M211" s="81"/>
      <c r="N211" s="27"/>
      <c r="O211" s="80">
        <f>IFERROR(_xlfn.MAXIFS('Quantl log'!$J:$J,'Quantl log'!$X:$X,'General Analysis'!$A211,'Quantl log'!$G:$G,'General Analysis'!$E$288),"-")</f>
        <v>0</v>
      </c>
      <c r="P211" s="81"/>
      <c r="Q211" s="27"/>
      <c r="R211" s="80" t="str">
        <f>IFERROR(SUMIFS('Quantl log'!$J:$J,'Quantl log'!$X:$X,'General Analysis'!$A211,'Quantl log'!$G:$G,'General Analysis'!$E$288)/E211,"-")</f>
        <v>-</v>
      </c>
      <c r="S211" s="81"/>
      <c r="U211" s="81"/>
      <c r="V211" s="81"/>
      <c r="W211" s="81"/>
      <c r="Y211" s="124">
        <f>COUNTIFS('Quantl log'!$G:$G,'General Analysis'!$Y$288,'Quantl log'!$X:$X,'General Analysis'!A211)</f>
        <v>0</v>
      </c>
      <c r="Z211" s="27"/>
      <c r="AA211" s="80" t="str">
        <f>IFERROR(SUMIFS('Quantl log'!$J:$J,'Quantl log'!$X:$X,'General Analysis'!$A211,'Quantl log'!$G:$G,'General Analysis'!$Y$288)/Y211,"-")</f>
        <v>-</v>
      </c>
      <c r="AB211" s="81"/>
      <c r="AD211" s="186"/>
      <c r="AE211" s="186"/>
      <c r="AF211" s="186"/>
      <c r="AH211" s="85"/>
      <c r="AJ211" s="91" t="str">
        <f t="shared" si="20"/>
        <v>-</v>
      </c>
      <c r="AL211" s="85"/>
      <c r="AM211" s="85"/>
      <c r="AN211" s="85"/>
      <c r="AO211" s="85"/>
    </row>
    <row r="212" spans="1:41" ht="13.5" hidden="1" outlineLevel="1" thickBot="1" x14ac:dyDescent="0.25"/>
    <row r="213" spans="1:41" s="88" customFormat="1" ht="13.5" hidden="1" outlineLevel="1" thickBot="1" x14ac:dyDescent="0.25">
      <c r="A213" s="182" t="s">
        <v>184</v>
      </c>
      <c r="B213" s="173"/>
      <c r="C213" s="174"/>
      <c r="D213" s="27"/>
      <c r="E213" s="168">
        <f>COUNTIFS('Quantl log'!$G:$G,'General Analysis'!$E$288,'Quantl log'!$W:$W,'General Analysis'!A213)</f>
        <v>3</v>
      </c>
      <c r="F213" s="27"/>
      <c r="G213" s="94">
        <f>IFERROR(COUNTIFS('Quantl log'!$G:$G,$E$2,'Quantl log'!$W:$W,'General Analysis'!$A213,'Quantl log'!$K:$K,'General Analysis'!G$2)/$E213,0)</f>
        <v>0.66666666666666663</v>
      </c>
      <c r="H213" s="94">
        <f>IFERROR(COUNTIFS('Quantl log'!$G:$G,$E$2,'Quantl log'!$W:$W,'General Analysis'!$A213,'Quantl log'!$K:$K,'General Analysis'!H$2)/$E213,0)</f>
        <v>0</v>
      </c>
      <c r="I213" s="169">
        <f>IFERROR(COUNTIFS('Quantl log'!$G:$G,$E$2,'Quantl log'!$W:$W,'General Analysis'!$A213,'Quantl log'!$K:$K,'General Analysis'!I$2)/$E213,0)</f>
        <v>0.33333333333333331</v>
      </c>
      <c r="J213" s="170">
        <f>IFERROR(COUNTIFS('Quantl log'!$G:$G,$E$2,'Quantl log'!$W:$W,'General Analysis'!$A213,'Quantl log'!$K:$K,'General Analysis'!J$2)/$E213,0)</f>
        <v>0</v>
      </c>
      <c r="K213" s="27"/>
      <c r="L213" s="171">
        <f>IFERROR(_xlfn.MINIFS('Quantl log'!$J:$J,'Quantl log'!$W:$W,'General Analysis'!$A213,'Quantl log'!$G:$G,'General Analysis'!$E$288),"-")</f>
        <v>2.0833333333333335E-4</v>
      </c>
      <c r="M213" s="172"/>
      <c r="N213" s="27"/>
      <c r="O213" s="171">
        <f>IFERROR(_xlfn.MAXIFS('Quantl log'!$J:$J,'Quantl log'!$W:$W,'General Analysis'!$A213,'Quantl log'!$G:$G,'General Analysis'!$E$288),"-")</f>
        <v>1.5277777777777779E-3</v>
      </c>
      <c r="P213" s="172"/>
      <c r="Q213" s="27"/>
      <c r="R213" s="171">
        <f>IFERROR(SUMIFS('Quantl log'!$J:$J,'Quantl log'!$W:$W,'General Analysis'!$A213,'Quantl log'!$G:$G,'General Analysis'!$E$288)/E213,"-")</f>
        <v>9.6836419753086427E-4</v>
      </c>
      <c r="S213" s="172"/>
      <c r="U213" s="170">
        <f>COUNTIFS(rightwrong,$E$2,first_subarea,$A213,level,U$2)/$E213</f>
        <v>0</v>
      </c>
      <c r="V213" s="170">
        <f>COUNTIFS(rightwrong,$E$2,first_subarea,$A213,level,V$2)/$E213</f>
        <v>0.66666666666666663</v>
      </c>
      <c r="W213" s="170">
        <f>COUNTIFS(rightwrong,$E$2,first_subarea,$A213,level,W$2)/$E213</f>
        <v>0</v>
      </c>
      <c r="Y213" s="178">
        <f>COUNTIFS('Quantl log'!$G:$G,'General Analysis'!$Y$288,'Quantl log'!$W:$W,'General Analysis'!A213)</f>
        <v>2</v>
      </c>
      <c r="Z213" s="27"/>
      <c r="AA213" s="179">
        <f>IFERROR(SUMIFS('Quantl log'!$J:$J,'Quantl log'!$W:$W,'General Analysis'!$A213,'Quantl log'!$G:$G,'General Analysis'!$Y$288)/Y213,"-")</f>
        <v>1.0532407407407407E-3</v>
      </c>
      <c r="AB213" s="180"/>
      <c r="AD213" s="185">
        <f>COUNTIFS(rightwrong,$Y$2,first_subarea,$A213,level,AD$2)/$Y213</f>
        <v>0</v>
      </c>
      <c r="AE213" s="185">
        <f>COUNTIFS(rightwrong,$Y$2,first_subarea,$A213,level,AE$2)/$Y213</f>
        <v>0.5</v>
      </c>
      <c r="AF213" s="185">
        <f>COUNTIFS(rightwrong,$Y$2,first_subarea,$A213,level,AF$2)/$Y213</f>
        <v>0</v>
      </c>
      <c r="AH213" s="181">
        <f>(COUNTIFS('Quantl log'!$G:$G,$Y$2,first_subarea,'General Analysis'!$A213,'Quantl log'!$K:$K,'General Analysis'!AL$2)+COUNTIFS('Quantl log'!$G:$G,$Y$2,first_subarea,'General Analysis'!$A213,'Quantl log'!$K:$K,'General Analysis'!AM$2)+COUNTIFS('Quantl log'!$G:$G,$Y$2,first_subarea,'General Analysis'!$A213,'Quantl log'!$K:$K,'General Analysis'!AO$2))/$Y213</f>
        <v>0.5</v>
      </c>
      <c r="AJ213" s="191">
        <f t="shared" ref="AJ213:AJ221" si="21">IFERROR(E213/(E213+Y213),"-")</f>
        <v>0.6</v>
      </c>
      <c r="AL213" s="92">
        <f>COUNTIFS('Quantl log'!$G:$G,$Y$2,'Quantl log'!$W:$W,'General Analysis'!$A213,'Quantl log'!$K:$K,'General Analysis'!AL$2)</f>
        <v>0</v>
      </c>
      <c r="AM213" s="92">
        <f>COUNTIFS('Quantl log'!$G:$G,$Y$2,'Quantl log'!$W:$W,'General Analysis'!$A213,'Quantl log'!$K:$K,'General Analysis'!AM$2)</f>
        <v>1</v>
      </c>
      <c r="AN213" s="92">
        <f>COUNTIFS('Quantl log'!$G:$G,$Y$2,'Quantl log'!$W:$W,'General Analysis'!$A213,'Quantl log'!$K:$K,'General Analysis'!AN$2)</f>
        <v>1</v>
      </c>
      <c r="AO213" s="92">
        <f>COUNTIFS('Quantl log'!$G:$G,$Y$2,'Quantl log'!$W:$W,'General Analysis'!$A213,'Quantl log'!$K:$K,'General Analysis'!AO$2)</f>
        <v>0</v>
      </c>
    </row>
    <row r="214" spans="1:41" ht="13.5" hidden="1" outlineLevel="2" thickTop="1" x14ac:dyDescent="0.2">
      <c r="A214" s="70" t="s">
        <v>185</v>
      </c>
      <c r="B214" s="71"/>
      <c r="C214" s="72"/>
      <c r="D214" s="27"/>
      <c r="E214" s="124">
        <f>COUNTIFS('Quantl log'!$G:$G,'General Analysis'!$E$288,'Quantl log'!$X:$X,'General Analysis'!A214)</f>
        <v>3</v>
      </c>
      <c r="F214" s="27"/>
      <c r="G214" s="85"/>
      <c r="H214" s="85"/>
      <c r="I214" s="97"/>
      <c r="J214" s="85"/>
      <c r="K214" s="27"/>
      <c r="L214" s="80">
        <f>IFERROR(_xlfn.MINIFS('Quantl log'!$J:$J,'Quantl log'!$X:$X,'General Analysis'!$A214,'Quantl log'!$G:$G,'General Analysis'!$E$288),"-")</f>
        <v>2.0833333333333335E-4</v>
      </c>
      <c r="M214" s="81"/>
      <c r="N214" s="27"/>
      <c r="O214" s="80">
        <f>IFERROR(_xlfn.MAXIFS('Quantl log'!$J:$J,'Quantl log'!$X:$X,'General Analysis'!$A214,'Quantl log'!$G:$G,'General Analysis'!$E$288),"-")</f>
        <v>1.5277777777777779E-3</v>
      </c>
      <c r="P214" s="81"/>
      <c r="Q214" s="27"/>
      <c r="R214" s="80">
        <f>IFERROR(SUMIFS('Quantl log'!$J:$J,'Quantl log'!$X:$X,'General Analysis'!$A214,'Quantl log'!$G:$G,'General Analysis'!$E$288)/E214,"-")</f>
        <v>9.6836419753086427E-4</v>
      </c>
      <c r="S214" s="81"/>
      <c r="U214" s="81"/>
      <c r="V214" s="81"/>
      <c r="W214" s="81"/>
      <c r="Y214" s="124">
        <f>COUNTIFS('Quantl log'!$G:$G,'General Analysis'!$Y$288,'Quantl log'!$X:$X,'General Analysis'!A214)</f>
        <v>2</v>
      </c>
      <c r="Z214" s="27"/>
      <c r="AA214" s="80">
        <f>IFERROR(SUMIFS('Quantl log'!$J:$J,'Quantl log'!$X:$X,'General Analysis'!$A214,'Quantl log'!$G:$G,'General Analysis'!$Y$288)/Y214,"-")</f>
        <v>1.0532407407407407E-3</v>
      </c>
      <c r="AB214" s="81"/>
      <c r="AD214" s="186"/>
      <c r="AE214" s="186"/>
      <c r="AF214" s="186"/>
      <c r="AH214" s="85"/>
      <c r="AJ214" s="91">
        <f t="shared" si="21"/>
        <v>0.6</v>
      </c>
      <c r="AL214" s="85"/>
      <c r="AM214" s="85"/>
      <c r="AN214" s="85"/>
      <c r="AO214" s="85"/>
    </row>
    <row r="215" spans="1:41" hidden="1" outlineLevel="2" x14ac:dyDescent="0.2">
      <c r="A215" s="70" t="s">
        <v>186</v>
      </c>
      <c r="B215" s="71"/>
      <c r="C215" s="72"/>
      <c r="D215" s="27"/>
      <c r="E215" s="124">
        <f>COUNTIFS('Quantl log'!$G:$G,'General Analysis'!$E$288,'Quantl log'!$X:$X,'General Analysis'!A215)</f>
        <v>0</v>
      </c>
      <c r="F215" s="27"/>
      <c r="G215" s="85"/>
      <c r="H215" s="85"/>
      <c r="I215" s="97"/>
      <c r="J215" s="85"/>
      <c r="K215" s="27"/>
      <c r="L215" s="80">
        <f>IFERROR(_xlfn.MINIFS('Quantl log'!$J:$J,'Quantl log'!$X:$X,'General Analysis'!$A215,'Quantl log'!$G:$G,'General Analysis'!$E$288),"-")</f>
        <v>0</v>
      </c>
      <c r="M215" s="81"/>
      <c r="N215" s="27"/>
      <c r="O215" s="80">
        <f>IFERROR(_xlfn.MAXIFS('Quantl log'!$J:$J,'Quantl log'!$X:$X,'General Analysis'!$A215,'Quantl log'!$G:$G,'General Analysis'!$E$288),"-")</f>
        <v>0</v>
      </c>
      <c r="P215" s="81"/>
      <c r="Q215" s="27"/>
      <c r="R215" s="80" t="str">
        <f>IFERROR(SUMIFS('Quantl log'!$J:$J,'Quantl log'!$X:$X,'General Analysis'!$A215,'Quantl log'!$G:$G,'General Analysis'!$E$288)/E215,"-")</f>
        <v>-</v>
      </c>
      <c r="S215" s="81"/>
      <c r="U215" s="81"/>
      <c r="V215" s="81"/>
      <c r="W215" s="81"/>
      <c r="Y215" s="124">
        <f>COUNTIFS('Quantl log'!$G:$G,'General Analysis'!$Y$288,'Quantl log'!$X:$X,'General Analysis'!A215)</f>
        <v>0</v>
      </c>
      <c r="Z215" s="27"/>
      <c r="AA215" s="80" t="str">
        <f>IFERROR(SUMIFS('Quantl log'!$J:$J,'Quantl log'!$X:$X,'General Analysis'!$A215,'Quantl log'!$G:$G,'General Analysis'!$Y$288)/Y215,"-")</f>
        <v>-</v>
      </c>
      <c r="AB215" s="81"/>
      <c r="AD215" s="186"/>
      <c r="AE215" s="186"/>
      <c r="AF215" s="186"/>
      <c r="AH215" s="85"/>
      <c r="AJ215" s="91" t="str">
        <f t="shared" si="21"/>
        <v>-</v>
      </c>
      <c r="AL215" s="85"/>
      <c r="AM215" s="85"/>
      <c r="AN215" s="85"/>
      <c r="AO215" s="85"/>
    </row>
    <row r="216" spans="1:41" hidden="1" outlineLevel="2" x14ac:dyDescent="0.2">
      <c r="A216" s="70" t="s">
        <v>187</v>
      </c>
      <c r="B216" s="71"/>
      <c r="C216" s="72"/>
      <c r="D216" s="27"/>
      <c r="E216" s="124">
        <f>COUNTIFS('Quantl log'!$G:$G,'General Analysis'!$E$288,'Quantl log'!$X:$X,'General Analysis'!A216)</f>
        <v>0</v>
      </c>
      <c r="F216" s="27"/>
      <c r="G216" s="85"/>
      <c r="H216" s="85"/>
      <c r="I216" s="97"/>
      <c r="J216" s="85"/>
      <c r="K216" s="27"/>
      <c r="L216" s="80">
        <f>IFERROR(_xlfn.MINIFS('Quantl log'!$J:$J,'Quantl log'!$X:$X,'General Analysis'!$A216,'Quantl log'!$G:$G,'General Analysis'!$E$288),"-")</f>
        <v>0</v>
      </c>
      <c r="M216" s="81"/>
      <c r="N216" s="27"/>
      <c r="O216" s="80">
        <f>IFERROR(_xlfn.MAXIFS('Quantl log'!$J:$J,'Quantl log'!$X:$X,'General Analysis'!$A216,'Quantl log'!$G:$G,'General Analysis'!$E$288),"-")</f>
        <v>0</v>
      </c>
      <c r="P216" s="81"/>
      <c r="Q216" s="27"/>
      <c r="R216" s="80" t="str">
        <f>IFERROR(SUMIFS('Quantl log'!$J:$J,'Quantl log'!$X:$X,'General Analysis'!$A216,'Quantl log'!$G:$G,'General Analysis'!$E$288)/E216,"-")</f>
        <v>-</v>
      </c>
      <c r="S216" s="81"/>
      <c r="U216" s="81"/>
      <c r="V216" s="81"/>
      <c r="W216" s="81"/>
      <c r="Y216" s="124">
        <f>COUNTIFS('Quantl log'!$G:$G,'General Analysis'!$Y$288,'Quantl log'!$X:$X,'General Analysis'!A216)</f>
        <v>0</v>
      </c>
      <c r="Z216" s="27"/>
      <c r="AA216" s="80" t="str">
        <f>IFERROR(SUMIFS('Quantl log'!$J:$J,'Quantl log'!$X:$X,'General Analysis'!$A216,'Quantl log'!$G:$G,'General Analysis'!$Y$288)/Y216,"-")</f>
        <v>-</v>
      </c>
      <c r="AB216" s="81"/>
      <c r="AD216" s="186"/>
      <c r="AE216" s="186"/>
      <c r="AF216" s="186"/>
      <c r="AH216" s="85"/>
      <c r="AJ216" s="91" t="str">
        <f t="shared" si="21"/>
        <v>-</v>
      </c>
      <c r="AL216" s="85"/>
      <c r="AM216" s="85"/>
      <c r="AN216" s="85"/>
      <c r="AO216" s="85"/>
    </row>
    <row r="217" spans="1:41" hidden="1" outlineLevel="2" x14ac:dyDescent="0.2">
      <c r="A217" s="70" t="s">
        <v>188</v>
      </c>
      <c r="B217" s="71"/>
      <c r="C217" s="72"/>
      <c r="D217" s="27"/>
      <c r="E217" s="124">
        <f>COUNTIFS('Quantl log'!$G:$G,'General Analysis'!$E$288,'Quantl log'!$X:$X,'General Analysis'!A217)</f>
        <v>0</v>
      </c>
      <c r="F217" s="27"/>
      <c r="G217" s="85"/>
      <c r="H217" s="85"/>
      <c r="I217" s="97"/>
      <c r="J217" s="85"/>
      <c r="K217" s="27"/>
      <c r="L217" s="80">
        <f>IFERROR(_xlfn.MINIFS('Quantl log'!$J:$J,'Quantl log'!$X:$X,'General Analysis'!$A217,'Quantl log'!$G:$G,'General Analysis'!$E$288),"-")</f>
        <v>0</v>
      </c>
      <c r="M217" s="81"/>
      <c r="N217" s="27"/>
      <c r="O217" s="80">
        <f>IFERROR(_xlfn.MAXIFS('Quantl log'!$J:$J,'Quantl log'!$X:$X,'General Analysis'!$A217,'Quantl log'!$G:$G,'General Analysis'!$E$288),"-")</f>
        <v>0</v>
      </c>
      <c r="P217" s="81"/>
      <c r="Q217" s="27"/>
      <c r="R217" s="80" t="str">
        <f>IFERROR(SUMIFS('Quantl log'!$J:$J,'Quantl log'!$X:$X,'General Analysis'!$A217,'Quantl log'!$G:$G,'General Analysis'!$E$288)/E217,"-")</f>
        <v>-</v>
      </c>
      <c r="S217" s="81"/>
      <c r="U217" s="81"/>
      <c r="V217" s="81"/>
      <c r="W217" s="81"/>
      <c r="Y217" s="124">
        <f>COUNTIFS('Quantl log'!$G:$G,'General Analysis'!$Y$288,'Quantl log'!$X:$X,'General Analysis'!A217)</f>
        <v>0</v>
      </c>
      <c r="Z217" s="27"/>
      <c r="AA217" s="80" t="str">
        <f>IFERROR(SUMIFS('Quantl log'!$J:$J,'Quantl log'!$X:$X,'General Analysis'!$A217,'Quantl log'!$G:$G,'General Analysis'!$Y$288)/Y217,"-")</f>
        <v>-</v>
      </c>
      <c r="AB217" s="81"/>
      <c r="AD217" s="186"/>
      <c r="AE217" s="186"/>
      <c r="AF217" s="186"/>
      <c r="AH217" s="85"/>
      <c r="AJ217" s="91" t="str">
        <f t="shared" si="21"/>
        <v>-</v>
      </c>
      <c r="AL217" s="85"/>
      <c r="AM217" s="85"/>
      <c r="AN217" s="85"/>
      <c r="AO217" s="85"/>
    </row>
    <row r="218" spans="1:41" hidden="1" outlineLevel="2" x14ac:dyDescent="0.2">
      <c r="A218" s="70" t="s">
        <v>189</v>
      </c>
      <c r="B218" s="71"/>
      <c r="C218" s="72"/>
      <c r="D218" s="27"/>
      <c r="E218" s="124">
        <f>COUNTIFS('Quantl log'!$G:$G,'General Analysis'!$E$288,'Quantl log'!$X:$X,'General Analysis'!A218)</f>
        <v>0</v>
      </c>
      <c r="F218" s="27"/>
      <c r="G218" s="85"/>
      <c r="H218" s="85"/>
      <c r="I218" s="97"/>
      <c r="J218" s="85"/>
      <c r="K218" s="27"/>
      <c r="L218" s="80">
        <f>IFERROR(_xlfn.MINIFS('Quantl log'!$J:$J,'Quantl log'!$X:$X,'General Analysis'!$A218,'Quantl log'!$G:$G,'General Analysis'!$E$288),"-")</f>
        <v>0</v>
      </c>
      <c r="M218" s="81"/>
      <c r="N218" s="27"/>
      <c r="O218" s="80">
        <f>IFERROR(_xlfn.MAXIFS('Quantl log'!$J:$J,'Quantl log'!$X:$X,'General Analysis'!$A218,'Quantl log'!$G:$G,'General Analysis'!$E$288),"-")</f>
        <v>0</v>
      </c>
      <c r="P218" s="81"/>
      <c r="Q218" s="27"/>
      <c r="R218" s="80" t="str">
        <f>IFERROR(SUMIFS('Quantl log'!$J:$J,'Quantl log'!$X:$X,'General Analysis'!$A218,'Quantl log'!$G:$G,'General Analysis'!$E$288)/E218,"-")</f>
        <v>-</v>
      </c>
      <c r="S218" s="81"/>
      <c r="U218" s="81"/>
      <c r="V218" s="81"/>
      <c r="W218" s="81"/>
      <c r="Y218" s="124">
        <f>COUNTIFS('Quantl log'!$G:$G,'General Analysis'!$Y$288,'Quantl log'!$X:$X,'General Analysis'!A218)</f>
        <v>0</v>
      </c>
      <c r="Z218" s="27"/>
      <c r="AA218" s="80" t="str">
        <f>IFERROR(SUMIFS('Quantl log'!$J:$J,'Quantl log'!$X:$X,'General Analysis'!$A218,'Quantl log'!$G:$G,'General Analysis'!$Y$288)/Y218,"-")</f>
        <v>-</v>
      </c>
      <c r="AB218" s="81"/>
      <c r="AD218" s="186"/>
      <c r="AE218" s="186"/>
      <c r="AF218" s="186"/>
      <c r="AH218" s="85"/>
      <c r="AJ218" s="91" t="str">
        <f t="shared" si="21"/>
        <v>-</v>
      </c>
      <c r="AL218" s="85"/>
      <c r="AM218" s="85"/>
      <c r="AN218" s="85"/>
      <c r="AO218" s="85"/>
    </row>
    <row r="219" spans="1:41" hidden="1" outlineLevel="2" x14ac:dyDescent="0.2">
      <c r="A219" s="70" t="s">
        <v>190</v>
      </c>
      <c r="B219" s="71"/>
      <c r="C219" s="72"/>
      <c r="D219" s="27"/>
      <c r="E219" s="124">
        <f>COUNTIFS('Quantl log'!$G:$G,'General Analysis'!$E$288,'Quantl log'!$X:$X,'General Analysis'!A219)</f>
        <v>0</v>
      </c>
      <c r="F219" s="27"/>
      <c r="G219" s="85"/>
      <c r="H219" s="85"/>
      <c r="I219" s="97"/>
      <c r="J219" s="85"/>
      <c r="K219" s="27"/>
      <c r="L219" s="80">
        <f>IFERROR(_xlfn.MINIFS('Quantl log'!$J:$J,'Quantl log'!$X:$X,'General Analysis'!$A219,'Quantl log'!$G:$G,'General Analysis'!$E$288),"-")</f>
        <v>0</v>
      </c>
      <c r="M219" s="81"/>
      <c r="N219" s="27"/>
      <c r="O219" s="80">
        <f>IFERROR(_xlfn.MAXIFS('Quantl log'!$J:$J,'Quantl log'!$X:$X,'General Analysis'!$A219,'Quantl log'!$G:$G,'General Analysis'!$E$288),"-")</f>
        <v>0</v>
      </c>
      <c r="P219" s="81"/>
      <c r="Q219" s="27"/>
      <c r="R219" s="80" t="str">
        <f>IFERROR(SUMIFS('Quantl log'!$J:$J,'Quantl log'!$X:$X,'General Analysis'!$A219,'Quantl log'!$G:$G,'General Analysis'!$E$288)/E219,"-")</f>
        <v>-</v>
      </c>
      <c r="S219" s="81"/>
      <c r="U219" s="81"/>
      <c r="V219" s="81"/>
      <c r="W219" s="81"/>
      <c r="Y219" s="124">
        <f>COUNTIFS('Quantl log'!$G:$G,'General Analysis'!$Y$288,'Quantl log'!$X:$X,'General Analysis'!A219)</f>
        <v>0</v>
      </c>
      <c r="Z219" s="27"/>
      <c r="AA219" s="80" t="str">
        <f>IFERROR(SUMIFS('Quantl log'!$J:$J,'Quantl log'!$X:$X,'General Analysis'!$A219,'Quantl log'!$G:$G,'General Analysis'!$Y$288)/Y219,"-")</f>
        <v>-</v>
      </c>
      <c r="AB219" s="81"/>
      <c r="AD219" s="186"/>
      <c r="AE219" s="186"/>
      <c r="AF219" s="186"/>
      <c r="AH219" s="85"/>
      <c r="AJ219" s="91" t="str">
        <f t="shared" si="21"/>
        <v>-</v>
      </c>
      <c r="AL219" s="85"/>
      <c r="AM219" s="85"/>
      <c r="AN219" s="85"/>
      <c r="AO219" s="85"/>
    </row>
    <row r="220" spans="1:41" hidden="1" outlineLevel="2" x14ac:dyDescent="0.2">
      <c r="A220" s="70" t="s">
        <v>191</v>
      </c>
      <c r="B220" s="71"/>
      <c r="C220" s="72"/>
      <c r="D220" s="27"/>
      <c r="E220" s="124">
        <f>COUNTIFS('Quantl log'!$G:$G,'General Analysis'!$E$288,'Quantl log'!$X:$X,'General Analysis'!A220)</f>
        <v>0</v>
      </c>
      <c r="F220" s="27"/>
      <c r="G220" s="85"/>
      <c r="H220" s="85"/>
      <c r="I220" s="97"/>
      <c r="J220" s="85"/>
      <c r="K220" s="27"/>
      <c r="L220" s="80">
        <f>IFERROR(_xlfn.MINIFS('Quantl log'!$J:$J,'Quantl log'!$X:$X,'General Analysis'!$A220,'Quantl log'!$G:$G,'General Analysis'!$E$288),"-")</f>
        <v>0</v>
      </c>
      <c r="M220" s="81"/>
      <c r="N220" s="27"/>
      <c r="O220" s="80">
        <f>IFERROR(_xlfn.MAXIFS('Quantl log'!$J:$J,'Quantl log'!$X:$X,'General Analysis'!$A220,'Quantl log'!$G:$G,'General Analysis'!$E$288),"-")</f>
        <v>0</v>
      </c>
      <c r="P220" s="81"/>
      <c r="Q220" s="27"/>
      <c r="R220" s="80" t="str">
        <f>IFERROR(SUMIFS('Quantl log'!$J:$J,'Quantl log'!$X:$X,'General Analysis'!$A220,'Quantl log'!$G:$G,'General Analysis'!$E$288)/E220,"-")</f>
        <v>-</v>
      </c>
      <c r="S220" s="81"/>
      <c r="U220" s="81"/>
      <c r="V220" s="81"/>
      <c r="W220" s="81"/>
      <c r="Y220" s="124">
        <f>COUNTIFS('Quantl log'!$G:$G,'General Analysis'!$Y$288,'Quantl log'!$X:$X,'General Analysis'!A220)</f>
        <v>0</v>
      </c>
      <c r="Z220" s="27"/>
      <c r="AA220" s="80" t="str">
        <f>IFERROR(SUMIFS('Quantl log'!$J:$J,'Quantl log'!$X:$X,'General Analysis'!$A220,'Quantl log'!$G:$G,'General Analysis'!$Y$288)/Y220,"-")</f>
        <v>-</v>
      </c>
      <c r="AB220" s="81"/>
      <c r="AD220" s="186"/>
      <c r="AE220" s="186"/>
      <c r="AF220" s="186"/>
      <c r="AH220" s="85"/>
      <c r="AJ220" s="91" t="str">
        <f t="shared" si="21"/>
        <v>-</v>
      </c>
      <c r="AL220" s="85"/>
      <c r="AM220" s="85"/>
      <c r="AN220" s="85"/>
      <c r="AO220" s="85"/>
    </row>
    <row r="221" spans="1:41" hidden="1" outlineLevel="2" x14ac:dyDescent="0.2">
      <c r="A221" s="70" t="s">
        <v>192</v>
      </c>
      <c r="B221" s="71"/>
      <c r="C221" s="72"/>
      <c r="D221" s="27"/>
      <c r="E221" s="124">
        <f>COUNTIFS('Quantl log'!$G:$G,'General Analysis'!$E$288,'Quantl log'!$X:$X,'General Analysis'!A221)</f>
        <v>0</v>
      </c>
      <c r="F221" s="27"/>
      <c r="G221" s="85"/>
      <c r="H221" s="85"/>
      <c r="I221" s="97"/>
      <c r="J221" s="85"/>
      <c r="K221" s="27"/>
      <c r="L221" s="80">
        <f>IFERROR(_xlfn.MINIFS('Quantl log'!$J:$J,'Quantl log'!$X:$X,'General Analysis'!$A221,'Quantl log'!$G:$G,'General Analysis'!$E$288),"-")</f>
        <v>0</v>
      </c>
      <c r="M221" s="81"/>
      <c r="N221" s="27"/>
      <c r="O221" s="80">
        <f>IFERROR(_xlfn.MAXIFS('Quantl log'!$J:$J,'Quantl log'!$X:$X,'General Analysis'!$A221,'Quantl log'!$G:$G,'General Analysis'!$E$288),"-")</f>
        <v>0</v>
      </c>
      <c r="P221" s="81"/>
      <c r="Q221" s="27"/>
      <c r="R221" s="80" t="str">
        <f>IFERROR(SUMIFS('Quantl log'!$J:$J,'Quantl log'!$X:$X,'General Analysis'!$A221,'Quantl log'!$G:$G,'General Analysis'!$E$288)/E221,"-")</f>
        <v>-</v>
      </c>
      <c r="S221" s="81"/>
      <c r="U221" s="81"/>
      <c r="V221" s="81"/>
      <c r="W221" s="81"/>
      <c r="Y221" s="124">
        <f>COUNTIFS('Quantl log'!$G:$G,'General Analysis'!$Y$288,'Quantl log'!$X:$X,'General Analysis'!A221)</f>
        <v>0</v>
      </c>
      <c r="Z221" s="27"/>
      <c r="AA221" s="80" t="str">
        <f>IFERROR(SUMIFS('Quantl log'!$J:$J,'Quantl log'!$X:$X,'General Analysis'!$A221,'Quantl log'!$G:$G,'General Analysis'!$Y$288)/Y221,"-")</f>
        <v>-</v>
      </c>
      <c r="AB221" s="81"/>
      <c r="AD221" s="186"/>
      <c r="AE221" s="186"/>
      <c r="AF221" s="186"/>
      <c r="AH221" s="85"/>
      <c r="AJ221" s="91" t="str">
        <f t="shared" si="21"/>
        <v>-</v>
      </c>
      <c r="AL221" s="85"/>
      <c r="AM221" s="85"/>
      <c r="AN221" s="85"/>
      <c r="AO221" s="85"/>
    </row>
    <row r="222" spans="1:41" hidden="1" outlineLevel="1" x14ac:dyDescent="0.2">
      <c r="A222" s="27"/>
      <c r="B222" s="27"/>
      <c r="C222" s="27"/>
      <c r="D222" s="27"/>
      <c r="E222" s="126"/>
      <c r="F222" s="27"/>
      <c r="G222" s="27"/>
      <c r="H222" s="27"/>
      <c r="I222" s="99"/>
      <c r="J222" s="27"/>
      <c r="K222" s="27"/>
      <c r="L222" s="27"/>
      <c r="M222" s="27"/>
      <c r="N222" s="27"/>
      <c r="O222" s="27"/>
      <c r="P222" s="27"/>
      <c r="Q222" s="27"/>
      <c r="R222" s="27"/>
      <c r="S222" s="27"/>
      <c r="Y222" s="126"/>
      <c r="Z222" s="27"/>
      <c r="AD222" s="188"/>
      <c r="AE222" s="188"/>
      <c r="AF222" s="188"/>
      <c r="AH222" s="27"/>
      <c r="AL222" s="27"/>
      <c r="AM222" s="27"/>
      <c r="AN222" s="27"/>
      <c r="AO222" s="27"/>
    </row>
    <row r="223" spans="1:41" hidden="1" outlineLevel="1" x14ac:dyDescent="0.2">
      <c r="A223" s="27"/>
      <c r="B223" s="27"/>
      <c r="C223" s="27"/>
      <c r="D223" s="27"/>
      <c r="E223" s="126"/>
      <c r="F223" s="27"/>
      <c r="G223" s="27"/>
      <c r="H223" s="27"/>
      <c r="I223" s="99"/>
      <c r="J223" s="27"/>
      <c r="K223" s="27"/>
      <c r="L223" s="27"/>
      <c r="M223" s="27"/>
      <c r="N223" s="27"/>
      <c r="O223" s="27"/>
      <c r="P223" s="27"/>
      <c r="Q223" s="27"/>
      <c r="R223" s="27"/>
      <c r="S223" s="27"/>
      <c r="Y223" s="126"/>
      <c r="Z223" s="27"/>
      <c r="AD223" s="188"/>
      <c r="AE223" s="188"/>
      <c r="AF223" s="188"/>
      <c r="AH223" s="27"/>
      <c r="AL223" s="27"/>
      <c r="AM223" s="27"/>
      <c r="AN223" s="27"/>
      <c r="AO223" s="27"/>
    </row>
    <row r="224" spans="1:41" collapsed="1" x14ac:dyDescent="0.2">
      <c r="A224" s="27"/>
      <c r="B224" s="27"/>
      <c r="C224" s="27"/>
      <c r="D224" s="27"/>
      <c r="E224" s="126"/>
      <c r="F224" s="27"/>
      <c r="G224" s="27"/>
      <c r="H224" s="27"/>
      <c r="I224" s="99"/>
      <c r="J224" s="27"/>
      <c r="K224" s="27"/>
      <c r="L224" s="27"/>
      <c r="M224" s="27"/>
      <c r="N224" s="27"/>
      <c r="O224" s="27"/>
      <c r="P224" s="27"/>
      <c r="Q224" s="27"/>
      <c r="R224" s="27"/>
      <c r="S224" s="27"/>
      <c r="Y224" s="126"/>
      <c r="Z224" s="27"/>
      <c r="AD224" s="188"/>
      <c r="AE224" s="188"/>
      <c r="AF224" s="188"/>
      <c r="AH224" s="27"/>
      <c r="AL224" s="27"/>
      <c r="AM224" s="27"/>
      <c r="AN224" s="27"/>
      <c r="AO224" s="27"/>
    </row>
    <row r="225" spans="1:42" x14ac:dyDescent="0.2">
      <c r="A225" s="27"/>
      <c r="B225" s="27"/>
      <c r="C225" s="27"/>
      <c r="D225" s="27"/>
      <c r="E225" s="126"/>
      <c r="F225" s="27"/>
      <c r="G225" s="27"/>
      <c r="H225" s="27"/>
      <c r="I225" s="99"/>
      <c r="J225" s="27"/>
      <c r="K225" s="27"/>
      <c r="L225" s="27"/>
      <c r="M225" s="27"/>
      <c r="N225" s="27"/>
      <c r="O225" s="27"/>
      <c r="P225" s="27"/>
      <c r="Q225" s="27"/>
      <c r="R225" s="27"/>
      <c r="S225" s="27"/>
      <c r="Y225" s="126"/>
      <c r="Z225" s="27"/>
      <c r="AD225" s="188"/>
      <c r="AE225" s="188"/>
      <c r="AF225" s="188"/>
      <c r="AH225" s="27"/>
      <c r="AL225" s="27"/>
      <c r="AM225" s="27"/>
      <c r="AN225" s="27"/>
      <c r="AO225" s="27"/>
    </row>
    <row r="226" spans="1:42" x14ac:dyDescent="0.2">
      <c r="A226" s="27"/>
      <c r="B226" s="27"/>
      <c r="C226" s="27"/>
      <c r="D226" s="27"/>
      <c r="E226" s="126"/>
      <c r="F226" s="27"/>
      <c r="G226" s="27"/>
      <c r="H226" s="27"/>
      <c r="I226" s="99"/>
      <c r="J226" s="27"/>
      <c r="K226" s="27"/>
      <c r="L226" s="27"/>
      <c r="M226" s="27"/>
      <c r="N226" s="27"/>
      <c r="O226" s="27"/>
      <c r="P226" s="27"/>
      <c r="Q226" s="27"/>
      <c r="R226" s="27"/>
      <c r="S226" s="27"/>
      <c r="Y226" s="126"/>
      <c r="Z226" s="27"/>
      <c r="AD226" s="188"/>
      <c r="AE226" s="188"/>
      <c r="AF226" s="188"/>
      <c r="AH226" s="27"/>
      <c r="AL226" s="27"/>
      <c r="AM226" s="27"/>
      <c r="AN226" s="27"/>
      <c r="AO226" s="27"/>
    </row>
    <row r="233" spans="1:42" x14ac:dyDescent="0.2">
      <c r="AP233" s="53"/>
    </row>
    <row r="288" spans="1:41" x14ac:dyDescent="0.2">
      <c r="A288" s="67" t="s">
        <v>14</v>
      </c>
      <c r="B288" s="68"/>
      <c r="C288" s="69"/>
      <c r="E288" s="123" t="s">
        <v>0</v>
      </c>
      <c r="G288" s="84"/>
      <c r="H288" s="84"/>
      <c r="I288" s="100"/>
      <c r="J288" s="84"/>
      <c r="L288" s="87" t="s">
        <v>7</v>
      </c>
      <c r="M288" s="79"/>
      <c r="O288" s="87" t="s">
        <v>7</v>
      </c>
      <c r="P288" s="79"/>
      <c r="R288" s="87" t="s">
        <v>7</v>
      </c>
      <c r="S288" s="79"/>
      <c r="Y288" s="123" t="s">
        <v>11</v>
      </c>
      <c r="AA288" s="87" t="s">
        <v>7</v>
      </c>
      <c r="AB288" s="79"/>
      <c r="AD288" s="189"/>
      <c r="AE288" s="189"/>
      <c r="AF288" s="189"/>
      <c r="AH288" s="84"/>
      <c r="AL288" s="84"/>
      <c r="AM288" s="84"/>
      <c r="AN288" s="84"/>
      <c r="AO288" s="84"/>
    </row>
    <row r="289" spans="1:41" x14ac:dyDescent="0.2">
      <c r="A289" s="70" t="s">
        <v>15</v>
      </c>
      <c r="B289" s="71"/>
      <c r="C289" s="72"/>
      <c r="E289" s="124">
        <f>COUNTIFS('Quantl log'!$C:$C,'General Analysis'!$A$1,'Quantl log'!$G:$G,'General Analysis'!$E$288,'Quantl log'!$W:$W,'General Analysis'!A289)</f>
        <v>0</v>
      </c>
      <c r="G289" s="85"/>
      <c r="H289" s="85"/>
      <c r="I289" s="97"/>
      <c r="J289" s="85"/>
      <c r="L289" s="80">
        <f>IFERROR(_xlfn.MINIFS('Quantl log'!$J:$J,'Quantl log'!$C:$C,$A$1,'Quantl log'!$W:$W,'General Analysis'!$A289,'Quantl log'!$G:$G,'General Analysis'!$E$288),"-")</f>
        <v>0</v>
      </c>
      <c r="M289" s="81"/>
      <c r="O289" s="80">
        <f>IFERROR(_xlfn.MAXIFS('Quantl log'!$J:$J,'Quantl log'!$C:$C,$A$1,'Quantl log'!$W:$W,'General Analysis'!$A289,'Quantl log'!$G:$G,'General Analysis'!$E$288),"-")</f>
        <v>0</v>
      </c>
      <c r="P289" s="81"/>
      <c r="R289" s="80" t="str">
        <f>IFERROR(SUMIFS('Quantl log'!$J:$J,'Quantl log'!$C:$C,$A$1,'Quantl log'!$W:$W,'General Analysis'!$A289,'Quantl log'!$G:$G,'General Analysis'!$E$288)/E289,"-")</f>
        <v>-</v>
      </c>
      <c r="S289" s="81"/>
      <c r="Y289" s="124">
        <f>COUNTIFS('Quantl log'!$C:$C,'General Analysis'!$A$1,'Quantl log'!$G:$G,'General Analysis'!$Y$288,'Quantl log'!$W:$W,'General Analysis'!A289)</f>
        <v>0</v>
      </c>
      <c r="AA289" s="80" t="str">
        <f>IFERROR(SUMIFS('Quantl log'!$J:$J,'Quantl log'!$C:$C,$A$1,'Quantl log'!$W:$W,'General Analysis'!$A289,'Quantl log'!$G:$G,'General Analysis'!$Y$288)/Y289,"-")</f>
        <v>-</v>
      </c>
      <c r="AB289" s="81"/>
      <c r="AD289" s="186"/>
      <c r="AE289" s="186"/>
      <c r="AF289" s="186"/>
      <c r="AH289" s="85"/>
      <c r="AL289" s="85"/>
      <c r="AM289" s="85"/>
      <c r="AN289" s="85"/>
      <c r="AO289" s="85"/>
    </row>
    <row r="290" spans="1:41" x14ac:dyDescent="0.2">
      <c r="A290" s="73" t="s">
        <v>22</v>
      </c>
      <c r="B290" s="74"/>
      <c r="C290" s="72"/>
      <c r="E290" s="124">
        <f>COUNTIFS('Quantl log'!$C:$C,'General Analysis'!$A$1,'Quantl log'!$G:$G,'General Analysis'!$E$288,'Quantl log'!$W:$W,'General Analysis'!A290)</f>
        <v>0</v>
      </c>
      <c r="G290" s="85"/>
      <c r="H290" s="85"/>
      <c r="I290" s="97"/>
      <c r="J290" s="85"/>
      <c r="L290" s="80">
        <f>IFERROR(_xlfn.MINIFS('Quantl log'!$J:$J,'Quantl log'!$C:$C,$A$1,'Quantl log'!$W:$W,'General Analysis'!$A290,'Quantl log'!$G:$G,'General Analysis'!$E$288),"-")</f>
        <v>0</v>
      </c>
      <c r="M290" s="81"/>
      <c r="O290" s="80">
        <f>IFERROR(_xlfn.MAXIFS('Quantl log'!$J:$J,'Quantl log'!$C:$C,$A$1,'Quantl log'!$W:$W,'General Analysis'!$A290,'Quantl log'!$G:$G,'General Analysis'!$E$288),"-")</f>
        <v>0</v>
      </c>
      <c r="P290" s="81"/>
      <c r="R290" s="80" t="str">
        <f>IFERROR(SUMIFS('Quantl log'!$J:$J,'Quantl log'!$C:$C,$A$1,'Quantl log'!$W:$W,'General Analysis'!$A290,'Quantl log'!$G:$G,'General Analysis'!$E$288)/E290,"-")</f>
        <v>-</v>
      </c>
      <c r="S290" s="81"/>
      <c r="Y290" s="124">
        <f>COUNTIFS('Quantl log'!$C:$C,'General Analysis'!$A$1,'Quantl log'!$G:$G,'General Analysis'!$Y$288,'Quantl log'!$W:$W,'General Analysis'!A290)</f>
        <v>0</v>
      </c>
      <c r="AA290" s="80" t="str">
        <f>IFERROR(SUMIFS('Quantl log'!$J:$J,'Quantl log'!$C:$C,$A$1,'Quantl log'!$W:$W,'General Analysis'!$A290,'Quantl log'!$G:$G,'General Analysis'!$Y$288)/Y290,"-")</f>
        <v>-</v>
      </c>
      <c r="AB290" s="81"/>
      <c r="AD290" s="186"/>
      <c r="AE290" s="186"/>
      <c r="AF290" s="186"/>
      <c r="AH290" s="85"/>
      <c r="AL290" s="85"/>
      <c r="AM290" s="85"/>
      <c r="AN290" s="85"/>
      <c r="AO290" s="85"/>
    </row>
    <row r="291" spans="1:41" x14ac:dyDescent="0.2">
      <c r="A291" s="73" t="s">
        <v>25</v>
      </c>
      <c r="B291" s="74"/>
      <c r="C291" s="72"/>
      <c r="E291" s="124">
        <f>COUNTIFS('Quantl log'!$C:$C,'General Analysis'!$A$1,'Quantl log'!$G:$G,'General Analysis'!$E$288,'Quantl log'!$W:$W,'General Analysis'!A291)</f>
        <v>0</v>
      </c>
      <c r="G291" s="85"/>
      <c r="H291" s="85"/>
      <c r="I291" s="97"/>
      <c r="J291" s="85"/>
      <c r="L291" s="80">
        <f>IFERROR(_xlfn.MINIFS('Quantl log'!$J:$J,'Quantl log'!$C:$C,$A$1,'Quantl log'!$W:$W,'General Analysis'!$A291,'Quantl log'!$G:$G,'General Analysis'!$E$288),"-")</f>
        <v>0</v>
      </c>
      <c r="M291" s="81"/>
      <c r="O291" s="80">
        <f>IFERROR(_xlfn.MAXIFS('Quantl log'!$J:$J,'Quantl log'!$C:$C,$A$1,'Quantl log'!$W:$W,'General Analysis'!$A291,'Quantl log'!$G:$G,'General Analysis'!$E$288),"-")</f>
        <v>0</v>
      </c>
      <c r="P291" s="81"/>
      <c r="R291" s="80" t="str">
        <f>IFERROR(SUMIFS('Quantl log'!$J:$J,'Quantl log'!$C:$C,$A$1,'Quantl log'!$W:$W,'General Analysis'!$A291,'Quantl log'!$G:$G,'General Analysis'!$E$288)/E291,"-")</f>
        <v>-</v>
      </c>
      <c r="S291" s="81"/>
      <c r="Y291" s="124">
        <f>COUNTIFS('Quantl log'!$C:$C,'General Analysis'!$A$1,'Quantl log'!$G:$G,'General Analysis'!$Y$288,'Quantl log'!$W:$W,'General Analysis'!A291)</f>
        <v>0</v>
      </c>
      <c r="AA291" s="80" t="str">
        <f>IFERROR(SUMIFS('Quantl log'!$J:$J,'Quantl log'!$C:$C,$A$1,'Quantl log'!$W:$W,'General Analysis'!$A291,'Quantl log'!$G:$G,'General Analysis'!$Y$288)/Y291,"-")</f>
        <v>-</v>
      </c>
      <c r="AB291" s="81"/>
      <c r="AD291" s="186"/>
      <c r="AE291" s="186"/>
      <c r="AF291" s="186"/>
      <c r="AH291" s="85"/>
      <c r="AL291" s="85"/>
      <c r="AM291" s="85"/>
      <c r="AN291" s="85"/>
      <c r="AO291" s="85"/>
    </row>
    <row r="292" spans="1:41" x14ac:dyDescent="0.2">
      <c r="A292" s="73" t="s">
        <v>29</v>
      </c>
      <c r="B292" s="74"/>
      <c r="C292" s="72"/>
      <c r="E292" s="124">
        <f>COUNTIFS('Quantl log'!$C:$C,'General Analysis'!$A$1,'Quantl log'!$G:$G,'General Analysis'!$E$288,'Quantl log'!$W:$W,'General Analysis'!A292)</f>
        <v>0</v>
      </c>
      <c r="G292" s="85"/>
      <c r="H292" s="85"/>
      <c r="I292" s="97"/>
      <c r="J292" s="85"/>
      <c r="L292" s="80">
        <f>IFERROR(_xlfn.MINIFS('Quantl log'!$J:$J,'Quantl log'!$C:$C,$A$1,'Quantl log'!$W:$W,'General Analysis'!$A292,'Quantl log'!$G:$G,'General Analysis'!$E$288),"-")</f>
        <v>0</v>
      </c>
      <c r="M292" s="81"/>
      <c r="O292" s="80">
        <f>IFERROR(_xlfn.MAXIFS('Quantl log'!$J:$J,'Quantl log'!$C:$C,$A$1,'Quantl log'!$W:$W,'General Analysis'!$A292,'Quantl log'!$G:$G,'General Analysis'!$E$288),"-")</f>
        <v>0</v>
      </c>
      <c r="P292" s="81"/>
      <c r="R292" s="80" t="str">
        <f>IFERROR(SUMIFS('Quantl log'!$J:$J,'Quantl log'!$C:$C,$A$1,'Quantl log'!$W:$W,'General Analysis'!$A292,'Quantl log'!$G:$G,'General Analysis'!$E$288)/E292,"-")</f>
        <v>-</v>
      </c>
      <c r="S292" s="81"/>
      <c r="Y292" s="124">
        <f>COUNTIFS('Quantl log'!$C:$C,'General Analysis'!$A$1,'Quantl log'!$G:$G,'General Analysis'!$Y$288,'Quantl log'!$W:$W,'General Analysis'!A292)</f>
        <v>0</v>
      </c>
      <c r="AA292" s="80" t="str">
        <f>IFERROR(SUMIFS('Quantl log'!$J:$J,'Quantl log'!$C:$C,$A$1,'Quantl log'!$W:$W,'General Analysis'!$A292,'Quantl log'!$G:$G,'General Analysis'!$Y$288)/Y292,"-")</f>
        <v>-</v>
      </c>
      <c r="AB292" s="81"/>
      <c r="AD292" s="186"/>
      <c r="AE292" s="186"/>
      <c r="AF292" s="186"/>
      <c r="AH292" s="85"/>
      <c r="AL292" s="85"/>
      <c r="AM292" s="85"/>
      <c r="AN292" s="85"/>
      <c r="AO292" s="85"/>
    </row>
    <row r="293" spans="1:41" x14ac:dyDescent="0.2">
      <c r="A293" s="75" t="s">
        <v>32</v>
      </c>
      <c r="B293" s="76"/>
      <c r="C293" s="77"/>
      <c r="E293" s="125">
        <f>COUNTIFS('Quantl log'!$C:$C,'General Analysis'!$A$1,'Quantl log'!$G:$G,'General Analysis'!$E$288,'Quantl log'!$W:$W,'General Analysis'!A293)</f>
        <v>0</v>
      </c>
      <c r="G293" s="86"/>
      <c r="H293" s="86"/>
      <c r="I293" s="98"/>
      <c r="J293" s="86"/>
      <c r="L293" s="82">
        <f>IFERROR(_xlfn.MINIFS('Quantl log'!$J:$J,'Quantl log'!$C:$C,$A$1,'Quantl log'!$W:$W,'General Analysis'!$A293,'Quantl log'!$G:$G,'General Analysis'!$E$288),"-")</f>
        <v>0</v>
      </c>
      <c r="M293" s="83"/>
      <c r="O293" s="82">
        <f>IFERROR(_xlfn.MAXIFS('Quantl log'!$J:$J,'Quantl log'!$C:$C,$A$1,'Quantl log'!$W:$W,'General Analysis'!$A293,'Quantl log'!$G:$G,'General Analysis'!$E$288),"-")</f>
        <v>0</v>
      </c>
      <c r="P293" s="83"/>
      <c r="R293" s="82" t="str">
        <f>IFERROR(SUMIFS('Quantl log'!$J:$J,'Quantl log'!$C:$C,$A$1,'Quantl log'!$W:$W,'General Analysis'!$A293,'Quantl log'!$G:$G,'General Analysis'!$E$288)/E293,"-")</f>
        <v>-</v>
      </c>
      <c r="S293" s="83"/>
      <c r="Y293" s="125">
        <f>COUNTIFS('Quantl log'!$C:$C,'General Analysis'!$A$1,'Quantl log'!$G:$G,'General Analysis'!$Y$288,'Quantl log'!$W:$W,'General Analysis'!A293)</f>
        <v>0</v>
      </c>
      <c r="AA293" s="82" t="str">
        <f>IFERROR(SUMIFS('Quantl log'!$J:$J,'Quantl log'!$C:$C,$A$1,'Quantl log'!$W:$W,'General Analysis'!$A293,'Quantl log'!$G:$G,'General Analysis'!$Y$288)/Y293,"-")</f>
        <v>-</v>
      </c>
      <c r="AB293" s="83"/>
      <c r="AD293" s="187"/>
      <c r="AE293" s="187"/>
      <c r="AF293" s="187"/>
      <c r="AH293" s="86"/>
      <c r="AL293" s="86"/>
      <c r="AM293" s="86"/>
      <c r="AN293" s="86"/>
      <c r="AO293" s="86"/>
    </row>
    <row r="294" spans="1:41" x14ac:dyDescent="0.2">
      <c r="A294" s="27"/>
    </row>
    <row r="295" spans="1:41" x14ac:dyDescent="0.2">
      <c r="A295" s="67" t="s">
        <v>193</v>
      </c>
      <c r="B295" s="68"/>
      <c r="C295" s="69"/>
      <c r="E295" s="123" t="s">
        <v>0</v>
      </c>
      <c r="G295" s="84"/>
      <c r="H295" s="84"/>
      <c r="I295" s="100"/>
      <c r="J295" s="84"/>
      <c r="L295" s="78" t="s">
        <v>7</v>
      </c>
      <c r="M295" s="79"/>
      <c r="O295" s="78" t="s">
        <v>7</v>
      </c>
      <c r="P295" s="79"/>
      <c r="R295" s="78" t="s">
        <v>7</v>
      </c>
      <c r="S295" s="79"/>
      <c r="Y295" s="123" t="s">
        <v>11</v>
      </c>
      <c r="AA295" s="87" t="s">
        <v>7</v>
      </c>
      <c r="AB295" s="79"/>
      <c r="AD295" s="189"/>
      <c r="AE295" s="189"/>
      <c r="AF295" s="189"/>
      <c r="AH295" s="84"/>
      <c r="AL295" s="84"/>
      <c r="AM295" s="84"/>
      <c r="AN295" s="84"/>
      <c r="AO295" s="84"/>
    </row>
    <row r="296" spans="1:41" x14ac:dyDescent="0.2">
      <c r="A296" s="70" t="s">
        <v>41</v>
      </c>
      <c r="B296" s="71"/>
      <c r="C296" s="72"/>
      <c r="E296" s="124">
        <f>COUNTIFS('Quantl log'!$C:$C,'General Analysis'!$A$1,'Quantl log'!$G:$G,'General Analysis'!$E$288,'Quantl log'!$W:$W,'General Analysis'!A296)</f>
        <v>0</v>
      </c>
      <c r="G296" s="85"/>
      <c r="H296" s="85"/>
      <c r="I296" s="97"/>
      <c r="J296" s="85"/>
      <c r="L296" s="80">
        <f>IFERROR(_xlfn.MINIFS('Quantl log'!$J:$J,'Quantl log'!$C:$C,$A$1,'Quantl log'!$W:$W,'General Analysis'!$A296,'Quantl log'!$G:$G,'General Analysis'!$E$288),"-")</f>
        <v>0</v>
      </c>
      <c r="M296" s="81"/>
      <c r="O296" s="80">
        <f>IFERROR(_xlfn.MAXIFS('Quantl log'!$J:$J,'Quantl log'!$C:$C,$A$1,'Quantl log'!$W:$W,'General Analysis'!$A296,'Quantl log'!$G:$G,'General Analysis'!$E$288),"-")</f>
        <v>0</v>
      </c>
      <c r="P296" s="81"/>
      <c r="R296" s="80" t="str">
        <f>IFERROR(SUMIFS('Quantl log'!$J:$J,'Quantl log'!$C:$C,$A$1,'Quantl log'!$W:$W,'General Analysis'!$A296,'Quantl log'!$G:$G,'General Analysis'!$E$288)/E296,"-")</f>
        <v>-</v>
      </c>
      <c r="S296" s="81"/>
      <c r="Y296" s="124">
        <f>COUNTIFS('Quantl log'!$C:$C,'General Analysis'!$A$1,'Quantl log'!$G:$G,'General Analysis'!$Y$288,'Quantl log'!$W:$W,'General Analysis'!A296)</f>
        <v>0</v>
      </c>
      <c r="AA296" s="80" t="str">
        <f>IFERROR(SUMIFS('Quantl log'!$J:$J,'Quantl log'!$C:$C,$A$1,'Quantl log'!$W:$W,'General Analysis'!$A296,'Quantl log'!$G:$G,'General Analysis'!$Y$288)/Y296,"-")</f>
        <v>-</v>
      </c>
      <c r="AB296" s="81"/>
      <c r="AD296" s="186"/>
      <c r="AE296" s="186"/>
      <c r="AF296" s="186"/>
      <c r="AH296" s="85"/>
      <c r="AL296" s="85"/>
      <c r="AM296" s="85"/>
      <c r="AN296" s="85"/>
      <c r="AO296" s="85"/>
    </row>
    <row r="297" spans="1:41" x14ac:dyDescent="0.2">
      <c r="A297" s="73" t="s">
        <v>49</v>
      </c>
      <c r="B297" s="74"/>
      <c r="C297" s="72"/>
      <c r="E297" s="124">
        <f>COUNTIFS('Quantl log'!$C:$C,'General Analysis'!$A$1,'Quantl log'!$G:$G,'General Analysis'!$E$288,'Quantl log'!$W:$W,'General Analysis'!A297)</f>
        <v>0</v>
      </c>
      <c r="G297" s="85"/>
      <c r="H297" s="85"/>
      <c r="I297" s="97"/>
      <c r="J297" s="85"/>
      <c r="L297" s="80">
        <f>IFERROR(_xlfn.MINIFS('Quantl log'!$J:$J,'Quantl log'!$C:$C,$A$1,'Quantl log'!$W:$W,'General Analysis'!$A297,'Quantl log'!$G:$G,'General Analysis'!$E$288),"-")</f>
        <v>0</v>
      </c>
      <c r="M297" s="81"/>
      <c r="O297" s="80">
        <f>IFERROR(_xlfn.MAXIFS('Quantl log'!$J:$J,'Quantl log'!$C:$C,$A$1,'Quantl log'!$W:$W,'General Analysis'!$A297,'Quantl log'!$G:$G,'General Analysis'!$E$288),"-")</f>
        <v>0</v>
      </c>
      <c r="P297" s="81"/>
      <c r="R297" s="80" t="str">
        <f>IFERROR(SUMIFS('Quantl log'!$J:$J,'Quantl log'!$C:$C,$A$1,'Quantl log'!$W:$W,'General Analysis'!$A297,'Quantl log'!$G:$G,'General Analysis'!$E$288)/E297,"-")</f>
        <v>-</v>
      </c>
      <c r="S297" s="81"/>
      <c r="Y297" s="124">
        <f>COUNTIFS('Quantl log'!$C:$C,'General Analysis'!$A$1,'Quantl log'!$G:$G,'General Analysis'!$Y$288,'Quantl log'!$W:$W,'General Analysis'!A297)</f>
        <v>0</v>
      </c>
      <c r="AA297" s="80" t="str">
        <f>IFERROR(SUMIFS('Quantl log'!$J:$J,'Quantl log'!$C:$C,$A$1,'Quantl log'!$W:$W,'General Analysis'!$A297,'Quantl log'!$G:$G,'General Analysis'!$Y$288)/Y297,"-")</f>
        <v>-</v>
      </c>
      <c r="AB297" s="81"/>
      <c r="AD297" s="186"/>
      <c r="AE297" s="186"/>
      <c r="AF297" s="186"/>
      <c r="AH297" s="85"/>
      <c r="AL297" s="85"/>
      <c r="AM297" s="85"/>
      <c r="AN297" s="85"/>
      <c r="AO297" s="85"/>
    </row>
    <row r="298" spans="1:41" x14ac:dyDescent="0.2">
      <c r="A298" s="73" t="s">
        <v>53</v>
      </c>
      <c r="B298" s="74"/>
      <c r="C298" s="72"/>
      <c r="E298" s="124">
        <f>COUNTIFS('Quantl log'!$C:$C,'General Analysis'!$A$1,'Quantl log'!$G:$G,'General Analysis'!$E$288,'Quantl log'!$W:$W,'General Analysis'!A298)</f>
        <v>0</v>
      </c>
      <c r="G298" s="85"/>
      <c r="H298" s="85"/>
      <c r="I298" s="97"/>
      <c r="J298" s="85"/>
      <c r="L298" s="80">
        <f>IFERROR(_xlfn.MINIFS('Quantl log'!$J:$J,'Quantl log'!$C:$C,$A$1,'Quantl log'!$W:$W,'General Analysis'!$A298,'Quantl log'!$G:$G,'General Analysis'!$E$288),"-")</f>
        <v>0</v>
      </c>
      <c r="M298" s="81"/>
      <c r="O298" s="80">
        <f>IFERROR(_xlfn.MAXIFS('Quantl log'!$J:$J,'Quantl log'!$C:$C,$A$1,'Quantl log'!$W:$W,'General Analysis'!$A298,'Quantl log'!$G:$G,'General Analysis'!$E$288),"-")</f>
        <v>0</v>
      </c>
      <c r="P298" s="81"/>
      <c r="R298" s="80" t="str">
        <f>IFERROR(SUMIFS('Quantl log'!$J:$J,'Quantl log'!$C:$C,$A$1,'Quantl log'!$W:$W,'General Analysis'!$A298,'Quantl log'!$G:$G,'General Analysis'!$E$288)/E298,"-")</f>
        <v>-</v>
      </c>
      <c r="S298" s="81"/>
      <c r="Y298" s="124">
        <f>COUNTIFS('Quantl log'!$C:$C,'General Analysis'!$A$1,'Quantl log'!$G:$G,'General Analysis'!$Y$288,'Quantl log'!$W:$W,'General Analysis'!A298)</f>
        <v>0</v>
      </c>
      <c r="AA298" s="80" t="str">
        <f>IFERROR(SUMIFS('Quantl log'!$J:$J,'Quantl log'!$C:$C,$A$1,'Quantl log'!$W:$W,'General Analysis'!$A298,'Quantl log'!$G:$G,'General Analysis'!$Y$288)/Y298,"-")</f>
        <v>-</v>
      </c>
      <c r="AB298" s="81"/>
      <c r="AD298" s="186"/>
      <c r="AE298" s="186"/>
      <c r="AF298" s="186"/>
      <c r="AH298" s="85"/>
      <c r="AL298" s="85"/>
      <c r="AM298" s="85"/>
      <c r="AN298" s="85"/>
      <c r="AO298" s="85"/>
    </row>
    <row r="299" spans="1:41" x14ac:dyDescent="0.2">
      <c r="A299" s="73" t="s">
        <v>58</v>
      </c>
      <c r="B299" s="74"/>
      <c r="C299" s="72"/>
      <c r="E299" s="124">
        <f>COUNTIFS('Quantl log'!$C:$C,'General Analysis'!$A$1,'Quantl log'!$G:$G,'General Analysis'!$E$288,'Quantl log'!$W:$W,'General Analysis'!A299)</f>
        <v>0</v>
      </c>
      <c r="G299" s="85"/>
      <c r="H299" s="85"/>
      <c r="I299" s="97"/>
      <c r="J299" s="85"/>
      <c r="L299" s="80">
        <f>IFERROR(_xlfn.MINIFS('Quantl log'!$J:$J,'Quantl log'!$C:$C,$A$1,'Quantl log'!$W:$W,'General Analysis'!$A299,'Quantl log'!$G:$G,'General Analysis'!$E$288),"-")</f>
        <v>0</v>
      </c>
      <c r="M299" s="81"/>
      <c r="O299" s="80">
        <f>IFERROR(_xlfn.MAXIFS('Quantl log'!$J:$J,'Quantl log'!$C:$C,$A$1,'Quantl log'!$W:$W,'General Analysis'!$A299,'Quantl log'!$G:$G,'General Analysis'!$E$288),"-")</f>
        <v>0</v>
      </c>
      <c r="P299" s="81"/>
      <c r="R299" s="80" t="str">
        <f>IFERROR(SUMIFS('Quantl log'!$J:$J,'Quantl log'!$C:$C,$A$1,'Quantl log'!$W:$W,'General Analysis'!$A299,'Quantl log'!$G:$G,'General Analysis'!$E$288)/E299,"-")</f>
        <v>-</v>
      </c>
      <c r="S299" s="81"/>
      <c r="Y299" s="124">
        <f>COUNTIFS('Quantl log'!$C:$C,'General Analysis'!$A$1,'Quantl log'!$G:$G,'General Analysis'!$Y$288,'Quantl log'!$W:$W,'General Analysis'!A299)</f>
        <v>0</v>
      </c>
      <c r="AA299" s="80" t="str">
        <f>IFERROR(SUMIFS('Quantl log'!$J:$J,'Quantl log'!$C:$C,$A$1,'Quantl log'!$W:$W,'General Analysis'!$A299,'Quantl log'!$G:$G,'General Analysis'!$Y$288)/Y299,"-")</f>
        <v>-</v>
      </c>
      <c r="AB299" s="81"/>
      <c r="AD299" s="186"/>
      <c r="AE299" s="186"/>
      <c r="AF299" s="186"/>
      <c r="AH299" s="85"/>
      <c r="AL299" s="85"/>
      <c r="AM299" s="85"/>
      <c r="AN299" s="85"/>
      <c r="AO299" s="85"/>
    </row>
    <row r="300" spans="1:41" x14ac:dyDescent="0.2">
      <c r="A300" s="70" t="s">
        <v>63</v>
      </c>
      <c r="B300" s="74"/>
      <c r="C300" s="72"/>
      <c r="E300" s="124">
        <f>COUNTIFS('Quantl log'!$C:$C,'General Analysis'!$A$1,'Quantl log'!$G:$G,'General Analysis'!$E$288,'Quantl log'!$W:$W,'General Analysis'!A300)</f>
        <v>0</v>
      </c>
      <c r="G300" s="85"/>
      <c r="H300" s="85"/>
      <c r="I300" s="97"/>
      <c r="J300" s="85"/>
      <c r="L300" s="80">
        <f>IFERROR(_xlfn.MINIFS('Quantl log'!$J:$J,'Quantl log'!$C:$C,$A$1,'Quantl log'!$W:$W,'General Analysis'!$A300,'Quantl log'!$G:$G,'General Analysis'!$E$288),"-")</f>
        <v>0</v>
      </c>
      <c r="M300" s="81"/>
      <c r="O300" s="80">
        <f>IFERROR(_xlfn.MAXIFS('Quantl log'!$J:$J,'Quantl log'!$C:$C,$A$1,'Quantl log'!$W:$W,'General Analysis'!$A300,'Quantl log'!$G:$G,'General Analysis'!$E$288),"-")</f>
        <v>0</v>
      </c>
      <c r="P300" s="81"/>
      <c r="R300" s="80" t="str">
        <f>IFERROR(SUMIFS('Quantl log'!$J:$J,'Quantl log'!$C:$C,$A$1,'Quantl log'!$W:$W,'General Analysis'!$A300,'Quantl log'!$G:$G,'General Analysis'!$E$288)/E300,"-")</f>
        <v>-</v>
      </c>
      <c r="S300" s="81"/>
      <c r="Y300" s="124">
        <f>COUNTIFS('Quantl log'!$C:$C,'General Analysis'!$A$1,'Quantl log'!$G:$G,'General Analysis'!$Y$288,'Quantl log'!$W:$W,'General Analysis'!A300)</f>
        <v>0</v>
      </c>
      <c r="AA300" s="80" t="str">
        <f>IFERROR(SUMIFS('Quantl log'!$J:$J,'Quantl log'!$C:$C,$A$1,'Quantl log'!$W:$W,'General Analysis'!$A300,'Quantl log'!$G:$G,'General Analysis'!$Y$288)/Y300,"-")</f>
        <v>-</v>
      </c>
      <c r="AB300" s="81"/>
      <c r="AD300" s="186"/>
      <c r="AE300" s="186"/>
      <c r="AF300" s="186"/>
      <c r="AH300" s="85"/>
      <c r="AL300" s="85"/>
      <c r="AM300" s="85"/>
      <c r="AN300" s="85"/>
      <c r="AO300" s="85"/>
    </row>
    <row r="301" spans="1:41" x14ac:dyDescent="0.2">
      <c r="A301" s="75" t="s">
        <v>67</v>
      </c>
      <c r="B301" s="76"/>
      <c r="C301" s="77"/>
      <c r="E301" s="125">
        <f>COUNTIFS('Quantl log'!$C:$C,'General Analysis'!$A$1,'Quantl log'!$G:$G,'General Analysis'!$E$288,'Quantl log'!$W:$W,'General Analysis'!A301)</f>
        <v>0</v>
      </c>
      <c r="G301" s="86"/>
      <c r="H301" s="86"/>
      <c r="I301" s="98"/>
      <c r="J301" s="86"/>
      <c r="L301" s="82">
        <f>IFERROR(_xlfn.MINIFS('Quantl log'!$J:$J,'Quantl log'!$C:$C,$A$1,'Quantl log'!$W:$W,'General Analysis'!$A301,'Quantl log'!$G:$G,'General Analysis'!$E$288),"-")</f>
        <v>0</v>
      </c>
      <c r="M301" s="83"/>
      <c r="O301" s="82">
        <f>IFERROR(_xlfn.MAXIFS('Quantl log'!$J:$J,'Quantl log'!$C:$C,$A$1,'Quantl log'!$W:$W,'General Analysis'!$A301,'Quantl log'!$G:$G,'General Analysis'!$E$288),"-")</f>
        <v>0</v>
      </c>
      <c r="P301" s="83"/>
      <c r="R301" s="82" t="str">
        <f>IFERROR(SUMIFS('Quantl log'!$J:$J,'Quantl log'!$C:$C,$A$1,'Quantl log'!$W:$W,'General Analysis'!$A301,'Quantl log'!$G:$G,'General Analysis'!$E$288)/E301,"-")</f>
        <v>-</v>
      </c>
      <c r="S301" s="83"/>
      <c r="Y301" s="125">
        <f>COUNTIFS('Quantl log'!$C:$C,'General Analysis'!$A$1,'Quantl log'!$G:$G,'General Analysis'!$Y$288,'Quantl log'!$W:$W,'General Analysis'!A301)</f>
        <v>0</v>
      </c>
      <c r="AA301" s="82" t="str">
        <f>IFERROR(SUMIFS('Quantl log'!$J:$J,'Quantl log'!$C:$C,$A$1,'Quantl log'!$W:$W,'General Analysis'!$A301,'Quantl log'!$G:$G,'General Analysis'!$Y$288)/Y301,"-")</f>
        <v>-</v>
      </c>
      <c r="AB301" s="83"/>
      <c r="AD301" s="187"/>
      <c r="AE301" s="187"/>
      <c r="AF301" s="187"/>
      <c r="AH301" s="86"/>
      <c r="AL301" s="86"/>
      <c r="AM301" s="86"/>
      <c r="AN301" s="86"/>
      <c r="AO301" s="86"/>
    </row>
    <row r="302" spans="1:41" x14ac:dyDescent="0.2">
      <c r="A302" s="27"/>
    </row>
    <row r="303" spans="1:41" x14ac:dyDescent="0.2">
      <c r="A303" s="67" t="s">
        <v>194</v>
      </c>
      <c r="B303" s="68"/>
      <c r="C303" s="69"/>
      <c r="E303" s="123" t="s">
        <v>0</v>
      </c>
      <c r="G303" s="84"/>
      <c r="H303" s="84"/>
      <c r="I303" s="100"/>
      <c r="J303" s="84"/>
      <c r="L303" s="78" t="s">
        <v>7</v>
      </c>
      <c r="M303" s="79"/>
      <c r="O303" s="78" t="s">
        <v>7</v>
      </c>
      <c r="P303" s="79"/>
      <c r="R303" s="78" t="s">
        <v>7</v>
      </c>
      <c r="S303" s="79"/>
      <c r="Y303" s="123" t="s">
        <v>11</v>
      </c>
      <c r="AA303" s="87" t="s">
        <v>7</v>
      </c>
      <c r="AB303" s="79"/>
      <c r="AD303" s="189"/>
      <c r="AE303" s="189"/>
      <c r="AF303" s="189"/>
      <c r="AH303" s="84"/>
      <c r="AL303" s="84"/>
      <c r="AM303" s="84"/>
      <c r="AN303" s="84"/>
      <c r="AO303" s="84"/>
    </row>
    <row r="304" spans="1:41" x14ac:dyDescent="0.2">
      <c r="A304" s="70" t="s">
        <v>76</v>
      </c>
      <c r="B304" s="71"/>
      <c r="C304" s="72"/>
      <c r="E304" s="124">
        <f>COUNTIFS('Quantl log'!$C:$C,'General Analysis'!$A$1,'Quantl log'!$G:$G,'General Analysis'!$E$288,'Quantl log'!$W:$W,'General Analysis'!A304)</f>
        <v>0</v>
      </c>
      <c r="G304" s="85"/>
      <c r="H304" s="85"/>
      <c r="I304" s="97"/>
      <c r="J304" s="85"/>
      <c r="L304" s="80">
        <f>IFERROR(_xlfn.MINIFS('Quantl log'!$J:$J,'Quantl log'!$C:$C,$A$1,'Quantl log'!$W:$W,'General Analysis'!$A304,'Quantl log'!$G:$G,'General Analysis'!$E$288),"-")</f>
        <v>0</v>
      </c>
      <c r="M304" s="81"/>
      <c r="O304" s="80">
        <f>IFERROR(_xlfn.MAXIFS('Quantl log'!$J:$J,'Quantl log'!$C:$C,$A$1,'Quantl log'!$W:$W,'General Analysis'!$A304,'Quantl log'!$G:$G,'General Analysis'!$E$288),"-")</f>
        <v>0</v>
      </c>
      <c r="P304" s="81"/>
      <c r="R304" s="80" t="str">
        <f>IFERROR(SUMIFS('Quantl log'!$J:$J,'Quantl log'!$C:$C,$A$1,'Quantl log'!$W:$W,'General Analysis'!$A304,'Quantl log'!$G:$G,'General Analysis'!$E$288)/E304,"-")</f>
        <v>-</v>
      </c>
      <c r="S304" s="81"/>
      <c r="Y304" s="124">
        <f>COUNTIFS('Quantl log'!$C:$C,'General Analysis'!$A$1,'Quantl log'!$G:$G,'General Analysis'!$Y$288,'Quantl log'!$W:$W,'General Analysis'!A304)</f>
        <v>0</v>
      </c>
      <c r="AA304" s="80" t="str">
        <f>IFERROR(SUMIFS('Quantl log'!$J:$J,'Quantl log'!$C:$C,$A$1,'Quantl log'!$W:$W,'General Analysis'!$A304,'Quantl log'!$G:$G,'General Analysis'!$Y$288)/Y304,"-")</f>
        <v>-</v>
      </c>
      <c r="AB304" s="81"/>
      <c r="AD304" s="186"/>
      <c r="AE304" s="186"/>
      <c r="AF304" s="186"/>
      <c r="AH304" s="85"/>
      <c r="AL304" s="85"/>
      <c r="AM304" s="85"/>
      <c r="AN304" s="85"/>
      <c r="AO304" s="85"/>
    </row>
    <row r="305" spans="1:41" x14ac:dyDescent="0.2">
      <c r="A305" s="73" t="s">
        <v>83</v>
      </c>
      <c r="B305" s="74"/>
      <c r="C305" s="72"/>
      <c r="E305" s="124">
        <f>COUNTIFS('Quantl log'!$C:$C,'General Analysis'!$A$1,'Quantl log'!$G:$G,'General Analysis'!$E$288,'Quantl log'!$W:$W,'General Analysis'!A305)</f>
        <v>0</v>
      </c>
      <c r="G305" s="85"/>
      <c r="H305" s="85"/>
      <c r="I305" s="97"/>
      <c r="J305" s="85"/>
      <c r="L305" s="80">
        <f>IFERROR(_xlfn.MINIFS('Quantl log'!$J:$J,'Quantl log'!$C:$C,$A$1,'Quantl log'!$W:$W,'General Analysis'!$A305,'Quantl log'!$G:$G,'General Analysis'!$E$288),"-")</f>
        <v>0</v>
      </c>
      <c r="M305" s="81"/>
      <c r="O305" s="80">
        <f>IFERROR(_xlfn.MAXIFS('Quantl log'!$J:$J,'Quantl log'!$C:$C,$A$1,'Quantl log'!$W:$W,'General Analysis'!$A305,'Quantl log'!$G:$G,'General Analysis'!$E$288),"-")</f>
        <v>0</v>
      </c>
      <c r="P305" s="81"/>
      <c r="R305" s="80" t="str">
        <f>IFERROR(SUMIFS('Quantl log'!$J:$J,'Quantl log'!$C:$C,$A$1,'Quantl log'!$W:$W,'General Analysis'!$A305,'Quantl log'!$G:$G,'General Analysis'!$E$288)/E305,"-")</f>
        <v>-</v>
      </c>
      <c r="S305" s="81"/>
      <c r="Y305" s="124">
        <f>COUNTIFS('Quantl log'!$C:$C,'General Analysis'!$A$1,'Quantl log'!$G:$G,'General Analysis'!$Y$288,'Quantl log'!$W:$W,'General Analysis'!A305)</f>
        <v>0</v>
      </c>
      <c r="AA305" s="80" t="str">
        <f>IFERROR(SUMIFS('Quantl log'!$J:$J,'Quantl log'!$C:$C,$A$1,'Quantl log'!$W:$W,'General Analysis'!$A305,'Quantl log'!$G:$G,'General Analysis'!$Y$288)/Y305,"-")</f>
        <v>-</v>
      </c>
      <c r="AB305" s="81"/>
      <c r="AD305" s="186"/>
      <c r="AE305" s="186"/>
      <c r="AF305" s="186"/>
      <c r="AH305" s="85"/>
      <c r="AL305" s="85"/>
      <c r="AM305" s="85"/>
      <c r="AN305" s="85"/>
      <c r="AO305" s="85"/>
    </row>
    <row r="306" spans="1:41" x14ac:dyDescent="0.2">
      <c r="A306" s="73" t="s">
        <v>91</v>
      </c>
      <c r="B306" s="74"/>
      <c r="C306" s="72"/>
      <c r="E306" s="124">
        <f>COUNTIFS('Quantl log'!$C:$C,'General Analysis'!$A$1,'Quantl log'!$G:$G,'General Analysis'!$E$288,'Quantl log'!$W:$W,'General Analysis'!A306)</f>
        <v>0</v>
      </c>
      <c r="G306" s="85"/>
      <c r="H306" s="85"/>
      <c r="I306" s="97"/>
      <c r="J306" s="85"/>
      <c r="L306" s="80">
        <f>IFERROR(_xlfn.MINIFS('Quantl log'!$J:$J,'Quantl log'!$C:$C,$A$1,'Quantl log'!$W:$W,'General Analysis'!$A306,'Quantl log'!$G:$G,'General Analysis'!$E$288),"-")</f>
        <v>0</v>
      </c>
      <c r="M306" s="81"/>
      <c r="O306" s="80">
        <f>IFERROR(_xlfn.MAXIFS('Quantl log'!$J:$J,'Quantl log'!$C:$C,$A$1,'Quantl log'!$W:$W,'General Analysis'!$A306,'Quantl log'!$G:$G,'General Analysis'!$E$288),"-")</f>
        <v>0</v>
      </c>
      <c r="P306" s="81"/>
      <c r="R306" s="80" t="str">
        <f>IFERROR(SUMIFS('Quantl log'!$J:$J,'Quantl log'!$C:$C,$A$1,'Quantl log'!$W:$W,'General Analysis'!$A306,'Quantl log'!$G:$G,'General Analysis'!$E$288)/E306,"-")</f>
        <v>-</v>
      </c>
      <c r="S306" s="81"/>
      <c r="Y306" s="124">
        <f>COUNTIFS('Quantl log'!$C:$C,'General Analysis'!$A$1,'Quantl log'!$G:$G,'General Analysis'!$Y$288,'Quantl log'!$W:$W,'General Analysis'!A306)</f>
        <v>0</v>
      </c>
      <c r="AA306" s="80" t="str">
        <f>IFERROR(SUMIFS('Quantl log'!$J:$J,'Quantl log'!$C:$C,$A$1,'Quantl log'!$W:$W,'General Analysis'!$A306,'Quantl log'!$G:$G,'General Analysis'!$Y$288)/Y306,"-")</f>
        <v>-</v>
      </c>
      <c r="AB306" s="81"/>
      <c r="AD306" s="186"/>
      <c r="AE306" s="186"/>
      <c r="AF306" s="186"/>
      <c r="AH306" s="85"/>
      <c r="AL306" s="85"/>
      <c r="AM306" s="85"/>
      <c r="AN306" s="85"/>
      <c r="AO306" s="85"/>
    </row>
    <row r="307" spans="1:41" x14ac:dyDescent="0.2">
      <c r="A307" s="73" t="s">
        <v>97</v>
      </c>
      <c r="B307" s="74"/>
      <c r="C307" s="72"/>
      <c r="E307" s="124">
        <f>COUNTIFS('Quantl log'!$C:$C,'General Analysis'!$A$1,'Quantl log'!$G:$G,'General Analysis'!$E$288,'Quantl log'!$W:$W,'General Analysis'!A307)</f>
        <v>0</v>
      </c>
      <c r="G307" s="85"/>
      <c r="H307" s="85"/>
      <c r="I307" s="97"/>
      <c r="J307" s="85"/>
      <c r="L307" s="80">
        <f>IFERROR(_xlfn.MINIFS('Quantl log'!$J:$J,'Quantl log'!$C:$C,$A$1,'Quantl log'!$W:$W,'General Analysis'!$A307,'Quantl log'!$G:$G,'General Analysis'!$E$288),"-")</f>
        <v>0</v>
      </c>
      <c r="M307" s="81"/>
      <c r="O307" s="80">
        <f>IFERROR(_xlfn.MAXIFS('Quantl log'!$J:$J,'Quantl log'!$C:$C,$A$1,'Quantl log'!$W:$W,'General Analysis'!$A307,'Quantl log'!$G:$G,'General Analysis'!$E$288),"-")</f>
        <v>0</v>
      </c>
      <c r="P307" s="81"/>
      <c r="R307" s="80" t="str">
        <f>IFERROR(SUMIFS('Quantl log'!$J:$J,'Quantl log'!$C:$C,$A$1,'Quantl log'!$W:$W,'General Analysis'!$A307,'Quantl log'!$G:$G,'General Analysis'!$E$288)/E307,"-")</f>
        <v>-</v>
      </c>
      <c r="S307" s="81"/>
      <c r="Y307" s="124">
        <f>COUNTIFS('Quantl log'!$C:$C,'General Analysis'!$A$1,'Quantl log'!$G:$G,'General Analysis'!$Y$288,'Quantl log'!$W:$W,'General Analysis'!A307)</f>
        <v>0</v>
      </c>
      <c r="AA307" s="80" t="str">
        <f>IFERROR(SUMIFS('Quantl log'!$J:$J,'Quantl log'!$C:$C,$A$1,'Quantl log'!$W:$W,'General Analysis'!$A307,'Quantl log'!$G:$G,'General Analysis'!$Y$288)/Y307,"-")</f>
        <v>-</v>
      </c>
      <c r="AB307" s="81"/>
      <c r="AD307" s="186"/>
      <c r="AE307" s="186"/>
      <c r="AF307" s="186"/>
      <c r="AH307" s="85"/>
      <c r="AL307" s="85"/>
      <c r="AM307" s="85"/>
      <c r="AN307" s="85"/>
      <c r="AO307" s="85"/>
    </row>
    <row r="308" spans="1:41" x14ac:dyDescent="0.2">
      <c r="A308" s="70" t="s">
        <v>103</v>
      </c>
      <c r="B308" s="74"/>
      <c r="C308" s="72"/>
      <c r="E308" s="124">
        <f>COUNTIFS('Quantl log'!$C:$C,'General Analysis'!$A$1,'Quantl log'!$G:$G,'General Analysis'!$E$288,'Quantl log'!$W:$W,'General Analysis'!A308)</f>
        <v>0</v>
      </c>
      <c r="G308" s="85"/>
      <c r="H308" s="85"/>
      <c r="I308" s="97"/>
      <c r="J308" s="85"/>
      <c r="L308" s="80">
        <f>IFERROR(_xlfn.MINIFS('Quantl log'!$J:$J,'Quantl log'!$C:$C,$A$1,'Quantl log'!$W:$W,'General Analysis'!$A308,'Quantl log'!$G:$G,'General Analysis'!$E$288),"-")</f>
        <v>0</v>
      </c>
      <c r="M308" s="81"/>
      <c r="O308" s="80">
        <f>IFERROR(_xlfn.MAXIFS('Quantl log'!$J:$J,'Quantl log'!$C:$C,$A$1,'Quantl log'!$W:$W,'General Analysis'!$A308,'Quantl log'!$G:$G,'General Analysis'!$E$288),"-")</f>
        <v>0</v>
      </c>
      <c r="P308" s="81"/>
      <c r="R308" s="80" t="str">
        <f>IFERROR(SUMIFS('Quantl log'!$J:$J,'Quantl log'!$C:$C,$A$1,'Quantl log'!$W:$W,'General Analysis'!$A308,'Quantl log'!$G:$G,'General Analysis'!$E$288)/E308,"-")</f>
        <v>-</v>
      </c>
      <c r="S308" s="81"/>
      <c r="Y308" s="124">
        <f>COUNTIFS('Quantl log'!$C:$C,'General Analysis'!$A$1,'Quantl log'!$G:$G,'General Analysis'!$Y$288,'Quantl log'!$W:$W,'General Analysis'!A308)</f>
        <v>0</v>
      </c>
      <c r="AA308" s="80" t="str">
        <f>IFERROR(SUMIFS('Quantl log'!$J:$J,'Quantl log'!$C:$C,$A$1,'Quantl log'!$W:$W,'General Analysis'!$A308,'Quantl log'!$G:$G,'General Analysis'!$Y$288)/Y308,"-")</f>
        <v>-</v>
      </c>
      <c r="AB308" s="81"/>
      <c r="AD308" s="186"/>
      <c r="AE308" s="186"/>
      <c r="AF308" s="186"/>
      <c r="AH308" s="85"/>
      <c r="AL308" s="85"/>
      <c r="AM308" s="85"/>
      <c r="AN308" s="85"/>
      <c r="AO308" s="85"/>
    </row>
    <row r="309" spans="1:41" x14ac:dyDescent="0.2">
      <c r="A309" s="75" t="s">
        <v>109</v>
      </c>
      <c r="B309" s="76"/>
      <c r="C309" s="77"/>
      <c r="E309" s="125">
        <f>COUNTIFS('Quantl log'!$C:$C,'General Analysis'!$A$1,'Quantl log'!$G:$G,'General Analysis'!$E$288,'Quantl log'!$W:$W,'General Analysis'!A309)</f>
        <v>0</v>
      </c>
      <c r="G309" s="86"/>
      <c r="H309" s="86"/>
      <c r="I309" s="98"/>
      <c r="J309" s="86"/>
      <c r="L309" s="82">
        <f>IFERROR(_xlfn.MINIFS('Quantl log'!$J:$J,'Quantl log'!$C:$C,$A$1,'Quantl log'!$W:$W,'General Analysis'!$A309,'Quantl log'!$G:$G,'General Analysis'!$E$288),"-")</f>
        <v>0</v>
      </c>
      <c r="M309" s="83"/>
      <c r="O309" s="82">
        <f>IFERROR(_xlfn.MAXIFS('Quantl log'!$J:$J,'Quantl log'!$C:$C,$A$1,'Quantl log'!$W:$W,'General Analysis'!$A309,'Quantl log'!$G:$G,'General Analysis'!$E$288),"-")</f>
        <v>0</v>
      </c>
      <c r="P309" s="83"/>
      <c r="R309" s="82" t="str">
        <f>IFERROR(SUMIFS('Quantl log'!$J:$J,'Quantl log'!$C:$C,$A$1,'Quantl log'!$W:$W,'General Analysis'!$A309,'Quantl log'!$G:$G,'General Analysis'!$E$288)/E309,"-")</f>
        <v>-</v>
      </c>
      <c r="S309" s="83"/>
      <c r="Y309" s="125">
        <f>COUNTIFS('Quantl log'!$C:$C,'General Analysis'!$A$1,'Quantl log'!$G:$G,'General Analysis'!$Y$288,'Quantl log'!$W:$W,'General Analysis'!A309)</f>
        <v>0</v>
      </c>
      <c r="AA309" s="82" t="str">
        <f>IFERROR(SUMIFS('Quantl log'!$J:$J,'Quantl log'!$C:$C,$A$1,'Quantl log'!$W:$W,'General Analysis'!$A309,'Quantl log'!$G:$G,'General Analysis'!$Y$288)/Y309,"-")</f>
        <v>-</v>
      </c>
      <c r="AB309" s="83"/>
      <c r="AD309" s="187"/>
      <c r="AE309" s="187"/>
      <c r="AF309" s="187"/>
      <c r="AH309" s="86"/>
      <c r="AL309" s="86"/>
      <c r="AM309" s="86"/>
      <c r="AN309" s="86"/>
      <c r="AO309" s="86"/>
    </row>
    <row r="310" spans="1:41" x14ac:dyDescent="0.2">
      <c r="A310" s="27"/>
    </row>
    <row r="311" spans="1:41" x14ac:dyDescent="0.2">
      <c r="A311" s="67" t="s">
        <v>115</v>
      </c>
      <c r="B311" s="68"/>
      <c r="C311" s="69"/>
      <c r="E311" s="123" t="s">
        <v>0</v>
      </c>
      <c r="G311" s="84"/>
      <c r="H311" s="84"/>
      <c r="I311" s="100"/>
      <c r="J311" s="84"/>
      <c r="L311" s="78" t="s">
        <v>7</v>
      </c>
      <c r="M311" s="79"/>
      <c r="O311" s="78" t="s">
        <v>7</v>
      </c>
      <c r="P311" s="79"/>
      <c r="R311" s="78" t="s">
        <v>7</v>
      </c>
      <c r="S311" s="79"/>
      <c r="Y311" s="123" t="s">
        <v>11</v>
      </c>
      <c r="AA311" s="87" t="s">
        <v>7</v>
      </c>
      <c r="AB311" s="79"/>
      <c r="AD311" s="189"/>
      <c r="AE311" s="189"/>
      <c r="AF311" s="189"/>
      <c r="AH311" s="84"/>
      <c r="AL311" s="84"/>
      <c r="AM311" s="84"/>
      <c r="AN311" s="84"/>
      <c r="AO311" s="84"/>
    </row>
    <row r="312" spans="1:41" x14ac:dyDescent="0.2">
      <c r="A312" s="70" t="s">
        <v>116</v>
      </c>
      <c r="B312" s="71"/>
      <c r="C312" s="72"/>
      <c r="E312" s="124">
        <f>COUNTIFS('Quantl log'!$C:$C,'General Analysis'!$A$1,'Quantl log'!$G:$G,'General Analysis'!$E$288,'Quantl log'!$W:$W,'General Analysis'!A312)</f>
        <v>0</v>
      </c>
      <c r="G312" s="85"/>
      <c r="H312" s="85"/>
      <c r="I312" s="97"/>
      <c r="J312" s="85"/>
      <c r="L312" s="80">
        <f>IFERROR(_xlfn.MINIFS('Quantl log'!$J:$J,'Quantl log'!$C:$C,$A$1,'Quantl log'!$W:$W,'General Analysis'!$A312,'Quantl log'!$G:$G,'General Analysis'!$E$288),"-")</f>
        <v>0</v>
      </c>
      <c r="M312" s="81"/>
      <c r="O312" s="80">
        <f>IFERROR(_xlfn.MAXIFS('Quantl log'!$J:$J,'Quantl log'!$C:$C,$A$1,'Quantl log'!$W:$W,'General Analysis'!$A312,'Quantl log'!$G:$G,'General Analysis'!$E$288),"-")</f>
        <v>0</v>
      </c>
      <c r="P312" s="81"/>
      <c r="R312" s="80" t="str">
        <f>IFERROR(SUMIFS('Quantl log'!$J:$J,'Quantl log'!$C:$C,$A$1,'Quantl log'!$W:$W,'General Analysis'!$A312,'Quantl log'!$G:$G,'General Analysis'!$E$288)/E312,"-")</f>
        <v>-</v>
      </c>
      <c r="S312" s="81"/>
      <c r="Y312" s="124">
        <f>COUNTIFS('Quantl log'!$C:$C,'General Analysis'!$A$1,'Quantl log'!$G:$G,'General Analysis'!$Y$288,'Quantl log'!$W:$W,'General Analysis'!A312)</f>
        <v>0</v>
      </c>
      <c r="AA312" s="80" t="str">
        <f>IFERROR(SUMIFS('Quantl log'!$J:$J,'Quantl log'!$C:$C,$A$1,'Quantl log'!$W:$W,'General Analysis'!$A312,'Quantl log'!$G:$G,'General Analysis'!$Y$288)/Y312,"-")</f>
        <v>-</v>
      </c>
      <c r="AB312" s="81"/>
      <c r="AD312" s="186"/>
      <c r="AE312" s="186"/>
      <c r="AF312" s="186"/>
      <c r="AH312" s="85"/>
      <c r="AL312" s="85"/>
      <c r="AM312" s="85"/>
      <c r="AN312" s="85"/>
      <c r="AO312" s="85"/>
    </row>
    <row r="313" spans="1:41" x14ac:dyDescent="0.2">
      <c r="A313" s="70" t="s">
        <v>121</v>
      </c>
      <c r="B313" s="71"/>
      <c r="C313" s="72"/>
      <c r="E313" s="124">
        <f>COUNTIFS('Quantl log'!$C:$C,'General Analysis'!$A$1,'Quantl log'!$G:$G,'General Analysis'!$E$288,'Quantl log'!$W:$W,'General Analysis'!A313)</f>
        <v>0</v>
      </c>
      <c r="G313" s="85"/>
      <c r="H313" s="85"/>
      <c r="I313" s="97"/>
      <c r="J313" s="85"/>
      <c r="L313" s="80">
        <f>IFERROR(_xlfn.MINIFS('Quantl log'!$J:$J,'Quantl log'!$C:$C,$A$1,'Quantl log'!$W:$W,'General Analysis'!$A313,'Quantl log'!$G:$G,'General Analysis'!$E$288),"-")</f>
        <v>0</v>
      </c>
      <c r="M313" s="81"/>
      <c r="O313" s="80">
        <f>IFERROR(_xlfn.MAXIFS('Quantl log'!$J:$J,'Quantl log'!$C:$C,$A$1,'Quantl log'!$W:$W,'General Analysis'!$A313,'Quantl log'!$G:$G,'General Analysis'!$E$288),"-")</f>
        <v>0</v>
      </c>
      <c r="P313" s="81"/>
      <c r="R313" s="80" t="str">
        <f>IFERROR(SUMIFS('Quantl log'!$J:$J,'Quantl log'!$C:$C,$A$1,'Quantl log'!$W:$W,'General Analysis'!$A313,'Quantl log'!$G:$G,'General Analysis'!$E$288)/E313,"-")</f>
        <v>-</v>
      </c>
      <c r="S313" s="81"/>
      <c r="Y313" s="124">
        <f>COUNTIFS('Quantl log'!$C:$C,'General Analysis'!$A$1,'Quantl log'!$G:$G,'General Analysis'!$Y$288,'Quantl log'!$W:$W,'General Analysis'!A313)</f>
        <v>0</v>
      </c>
      <c r="AA313" s="80" t="str">
        <f>IFERROR(SUMIFS('Quantl log'!$J:$J,'Quantl log'!$C:$C,$A$1,'Quantl log'!$W:$W,'General Analysis'!$A313,'Quantl log'!$G:$G,'General Analysis'!$Y$288)/Y313,"-")</f>
        <v>-</v>
      </c>
      <c r="AB313" s="81"/>
      <c r="AD313" s="186"/>
      <c r="AE313" s="186"/>
      <c r="AF313" s="186"/>
      <c r="AH313" s="85"/>
      <c r="AL313" s="85"/>
      <c r="AM313" s="85"/>
      <c r="AN313" s="85"/>
      <c r="AO313" s="85"/>
    </row>
    <row r="314" spans="1:41" x14ac:dyDescent="0.2">
      <c r="A314" s="70" t="s">
        <v>127</v>
      </c>
      <c r="B314" s="71"/>
      <c r="C314" s="72"/>
      <c r="E314" s="124">
        <f>COUNTIFS('Quantl log'!$C:$C,'General Analysis'!$A$1,'Quantl log'!$G:$G,'General Analysis'!$E$288,'Quantl log'!$W:$W,'General Analysis'!A314)</f>
        <v>0</v>
      </c>
      <c r="G314" s="85"/>
      <c r="H314" s="85"/>
      <c r="I314" s="97"/>
      <c r="J314" s="85"/>
      <c r="L314" s="80">
        <f>IFERROR(_xlfn.MINIFS('Quantl log'!$J:$J,'Quantl log'!$C:$C,$A$1,'Quantl log'!$W:$W,'General Analysis'!$A314,'Quantl log'!$G:$G,'General Analysis'!$E$288),"-")</f>
        <v>0</v>
      </c>
      <c r="M314" s="81"/>
      <c r="O314" s="80">
        <f>IFERROR(_xlfn.MAXIFS('Quantl log'!$J:$J,'Quantl log'!$C:$C,$A$1,'Quantl log'!$W:$W,'General Analysis'!$A314,'Quantl log'!$G:$G,'General Analysis'!$E$288),"-")</f>
        <v>0</v>
      </c>
      <c r="P314" s="81"/>
      <c r="R314" s="80" t="str">
        <f>IFERROR(SUMIFS('Quantl log'!$J:$J,'Quantl log'!$C:$C,$A$1,'Quantl log'!$W:$W,'General Analysis'!$A314,'Quantl log'!$G:$G,'General Analysis'!$E$288)/E314,"-")</f>
        <v>-</v>
      </c>
      <c r="S314" s="81"/>
      <c r="Y314" s="124">
        <f>COUNTIFS('Quantl log'!$C:$C,'General Analysis'!$A$1,'Quantl log'!$G:$G,'General Analysis'!$Y$288,'Quantl log'!$W:$W,'General Analysis'!A314)</f>
        <v>0</v>
      </c>
      <c r="AA314" s="80" t="str">
        <f>IFERROR(SUMIFS('Quantl log'!$J:$J,'Quantl log'!$C:$C,$A$1,'Quantl log'!$W:$W,'General Analysis'!$A314,'Quantl log'!$G:$G,'General Analysis'!$Y$288)/Y314,"-")</f>
        <v>-</v>
      </c>
      <c r="AB314" s="81"/>
      <c r="AD314" s="186"/>
      <c r="AE314" s="186"/>
      <c r="AF314" s="186"/>
      <c r="AH314" s="85"/>
      <c r="AL314" s="85"/>
      <c r="AM314" s="85"/>
      <c r="AN314" s="85"/>
      <c r="AO314" s="85"/>
    </row>
    <row r="315" spans="1:41" x14ac:dyDescent="0.2">
      <c r="A315" s="70" t="s">
        <v>133</v>
      </c>
      <c r="B315" s="71"/>
      <c r="C315" s="72"/>
      <c r="E315" s="124">
        <f>COUNTIFS('Quantl log'!$C:$C,'General Analysis'!$A$1,'Quantl log'!$G:$G,'General Analysis'!$E$288,'Quantl log'!$W:$W,'General Analysis'!A315)</f>
        <v>0</v>
      </c>
      <c r="G315" s="85"/>
      <c r="H315" s="85"/>
      <c r="I315" s="97"/>
      <c r="J315" s="85"/>
      <c r="L315" s="80">
        <f>IFERROR(_xlfn.MINIFS('Quantl log'!$J:$J,'Quantl log'!$C:$C,$A$1,'Quantl log'!$W:$W,'General Analysis'!$A315,'Quantl log'!$G:$G,'General Analysis'!$E$288),"-")</f>
        <v>0</v>
      </c>
      <c r="M315" s="81"/>
      <c r="O315" s="80">
        <f>IFERROR(_xlfn.MAXIFS('Quantl log'!$J:$J,'Quantl log'!$C:$C,$A$1,'Quantl log'!$W:$W,'General Analysis'!$A315,'Quantl log'!$G:$G,'General Analysis'!$E$288),"-")</f>
        <v>0</v>
      </c>
      <c r="P315" s="81"/>
      <c r="R315" s="80" t="str">
        <f>IFERROR(SUMIFS('Quantl log'!$J:$J,'Quantl log'!$C:$C,$A$1,'Quantl log'!$W:$W,'General Analysis'!$A315,'Quantl log'!$G:$G,'General Analysis'!$E$288)/E315,"-")</f>
        <v>-</v>
      </c>
      <c r="S315" s="81"/>
      <c r="Y315" s="124">
        <f>COUNTIFS('Quantl log'!$C:$C,'General Analysis'!$A$1,'Quantl log'!$G:$G,'General Analysis'!$Y$288,'Quantl log'!$W:$W,'General Analysis'!A315)</f>
        <v>0</v>
      </c>
      <c r="AA315" s="80" t="str">
        <f>IFERROR(SUMIFS('Quantl log'!$J:$J,'Quantl log'!$C:$C,$A$1,'Quantl log'!$W:$W,'General Analysis'!$A315,'Quantl log'!$G:$G,'General Analysis'!$Y$288)/Y315,"-")</f>
        <v>-</v>
      </c>
      <c r="AB315" s="81"/>
      <c r="AD315" s="186"/>
      <c r="AE315" s="186"/>
      <c r="AF315" s="186"/>
      <c r="AH315" s="85"/>
      <c r="AL315" s="85"/>
      <c r="AM315" s="85"/>
      <c r="AN315" s="85"/>
      <c r="AO315" s="85"/>
    </row>
    <row r="316" spans="1:41" x14ac:dyDescent="0.2">
      <c r="A316" s="70" t="s">
        <v>138</v>
      </c>
      <c r="B316" s="71"/>
      <c r="C316" s="72"/>
      <c r="E316" s="125">
        <f>COUNTIFS('Quantl log'!$C:$C,'General Analysis'!$A$1,'Quantl log'!$G:$G,'General Analysis'!$E$288,'Quantl log'!$W:$W,'General Analysis'!A316)</f>
        <v>0</v>
      </c>
      <c r="G316" s="86"/>
      <c r="H316" s="86"/>
      <c r="I316" s="98"/>
      <c r="J316" s="86"/>
      <c r="L316" s="82">
        <f>IFERROR(_xlfn.MINIFS('Quantl log'!$J:$J,'Quantl log'!$C:$C,$A$1,'Quantl log'!$W:$W,'General Analysis'!$A316,'Quantl log'!$G:$G,'General Analysis'!$E$288),"-")</f>
        <v>0</v>
      </c>
      <c r="M316" s="83"/>
      <c r="O316" s="82">
        <f>IFERROR(_xlfn.MAXIFS('Quantl log'!$J:$J,'Quantl log'!$C:$C,$A$1,'Quantl log'!$W:$W,'General Analysis'!$A316,'Quantl log'!$G:$G,'General Analysis'!$E$288),"-")</f>
        <v>0</v>
      </c>
      <c r="P316" s="83"/>
      <c r="R316" s="82" t="str">
        <f>IFERROR(SUMIFS('Quantl log'!$J:$J,'Quantl log'!$C:$C,$A$1,'Quantl log'!$W:$W,'General Analysis'!$A316,'Quantl log'!$G:$G,'General Analysis'!$E$288)/E316,"-")</f>
        <v>-</v>
      </c>
      <c r="S316" s="83"/>
      <c r="Y316" s="125">
        <f>COUNTIFS('Quantl log'!$C:$C,'General Analysis'!$A$1,'Quantl log'!$G:$G,'General Analysis'!$Y$288,'Quantl log'!$W:$W,'General Analysis'!A316)</f>
        <v>0</v>
      </c>
      <c r="AA316" s="82" t="str">
        <f>IFERROR(SUMIFS('Quantl log'!$J:$J,'Quantl log'!$C:$C,$A$1,'Quantl log'!$W:$W,'General Analysis'!$A316,'Quantl log'!$G:$G,'General Analysis'!$Y$288)/Y316,"-")</f>
        <v>-</v>
      </c>
      <c r="AB316" s="83"/>
      <c r="AD316" s="187"/>
      <c r="AE316" s="187"/>
      <c r="AF316" s="187"/>
      <c r="AH316" s="86"/>
      <c r="AL316" s="86"/>
      <c r="AM316" s="86"/>
      <c r="AN316" s="86"/>
      <c r="AO316" s="86"/>
    </row>
    <row r="318" spans="1:41" x14ac:dyDescent="0.2">
      <c r="A318" s="67" t="s">
        <v>146</v>
      </c>
      <c r="B318" s="68"/>
      <c r="C318" s="69"/>
      <c r="E318" s="123" t="s">
        <v>0</v>
      </c>
      <c r="G318" s="84"/>
      <c r="H318" s="84"/>
      <c r="I318" s="100"/>
      <c r="J318" s="84"/>
      <c r="L318" s="78" t="s">
        <v>7</v>
      </c>
      <c r="M318" s="79"/>
      <c r="O318" s="78" t="s">
        <v>7</v>
      </c>
      <c r="P318" s="79"/>
      <c r="R318" s="78" t="s">
        <v>7</v>
      </c>
      <c r="S318" s="79"/>
      <c r="Y318" s="123" t="s">
        <v>11</v>
      </c>
      <c r="AA318" s="87" t="s">
        <v>7</v>
      </c>
      <c r="AB318" s="79"/>
      <c r="AD318" s="189"/>
      <c r="AE318" s="189"/>
      <c r="AF318" s="189"/>
      <c r="AH318" s="84"/>
      <c r="AL318" s="84"/>
      <c r="AM318" s="84"/>
      <c r="AN318" s="84"/>
      <c r="AO318" s="84"/>
    </row>
    <row r="319" spans="1:41" x14ac:dyDescent="0.2">
      <c r="A319" s="70" t="s">
        <v>147</v>
      </c>
      <c r="B319" s="71"/>
      <c r="C319" s="72"/>
      <c r="E319" s="124">
        <f>COUNTIFS('Quantl log'!$C:$C,'General Analysis'!$A$1,'Quantl log'!$G:$G,'General Analysis'!$E$288,'Quantl log'!$W:$W,'General Analysis'!A319)</f>
        <v>0</v>
      </c>
      <c r="G319" s="85"/>
      <c r="H319" s="85"/>
      <c r="I319" s="97"/>
      <c r="J319" s="85"/>
      <c r="L319" s="80">
        <f>IFERROR(_xlfn.MINIFS('Quantl log'!$J:$J,'Quantl log'!$C:$C,$A$1,'Quantl log'!$W:$W,'General Analysis'!$A319,'Quantl log'!$G:$G,'General Analysis'!$E$288),"-")</f>
        <v>0</v>
      </c>
      <c r="M319" s="81"/>
      <c r="O319" s="80">
        <f>IFERROR(_xlfn.MAXIFS('Quantl log'!$J:$J,'Quantl log'!$C:$C,$A$1,'Quantl log'!$W:$W,'General Analysis'!$A319,'Quantl log'!$G:$G,'General Analysis'!$E$288),"-")</f>
        <v>0</v>
      </c>
      <c r="P319" s="81"/>
      <c r="R319" s="80" t="str">
        <f>IFERROR(SUMIFS('Quantl log'!$J:$J,'Quantl log'!$C:$C,$A$1,'Quantl log'!$W:$W,'General Analysis'!$A319,'Quantl log'!$G:$G,'General Analysis'!$E$288)/E319,"-")</f>
        <v>-</v>
      </c>
      <c r="S319" s="81"/>
      <c r="Y319" s="124">
        <f>COUNTIFS('Quantl log'!$C:$C,'General Analysis'!$A$1,'Quantl log'!$G:$G,'General Analysis'!$Y$288,'Quantl log'!$W:$W,'General Analysis'!A319)</f>
        <v>0</v>
      </c>
      <c r="AA319" s="80" t="str">
        <f>IFERROR(SUMIFS('Quantl log'!$J:$J,'Quantl log'!$C:$C,$A$1,'Quantl log'!$W:$W,'General Analysis'!$A319,'Quantl log'!$G:$G,'General Analysis'!$Y$288)/Y319,"-")</f>
        <v>-</v>
      </c>
      <c r="AB319" s="81"/>
      <c r="AD319" s="186"/>
      <c r="AE319" s="186"/>
      <c r="AF319" s="186"/>
      <c r="AH319" s="85"/>
      <c r="AL319" s="85"/>
      <c r="AM319" s="85"/>
      <c r="AN319" s="85"/>
      <c r="AO319" s="85"/>
    </row>
    <row r="320" spans="1:41" x14ac:dyDescent="0.2">
      <c r="A320" s="70" t="s">
        <v>153</v>
      </c>
      <c r="B320" s="71"/>
      <c r="C320" s="72"/>
      <c r="E320" s="124">
        <f>COUNTIFS('Quantl log'!$C:$C,'General Analysis'!$A$1,'Quantl log'!$G:$G,'General Analysis'!$E$288,'Quantl log'!$W:$W,'General Analysis'!A320)</f>
        <v>0</v>
      </c>
      <c r="G320" s="85"/>
      <c r="H320" s="85"/>
      <c r="I320" s="97"/>
      <c r="J320" s="85"/>
      <c r="L320" s="80">
        <f>IFERROR(_xlfn.MINIFS('Quantl log'!$J:$J,'Quantl log'!$C:$C,$A$1,'Quantl log'!$W:$W,'General Analysis'!$A320,'Quantl log'!$G:$G,'General Analysis'!$E$288),"-")</f>
        <v>0</v>
      </c>
      <c r="M320" s="81"/>
      <c r="O320" s="80">
        <f>IFERROR(_xlfn.MAXIFS('Quantl log'!$J:$J,'Quantl log'!$C:$C,$A$1,'Quantl log'!$W:$W,'General Analysis'!$A320,'Quantl log'!$G:$G,'General Analysis'!$E$288),"-")</f>
        <v>0</v>
      </c>
      <c r="P320" s="81"/>
      <c r="R320" s="80" t="str">
        <f>IFERROR(SUMIFS('Quantl log'!$J:$J,'Quantl log'!$C:$C,$A$1,'Quantl log'!$W:$W,'General Analysis'!$A320,'Quantl log'!$G:$G,'General Analysis'!$E$288)/E320,"-")</f>
        <v>-</v>
      </c>
      <c r="S320" s="81"/>
      <c r="Y320" s="124">
        <f>COUNTIFS('Quantl log'!$C:$C,'General Analysis'!$A$1,'Quantl log'!$G:$G,'General Analysis'!$Y$288,'Quantl log'!$W:$W,'General Analysis'!A320)</f>
        <v>0</v>
      </c>
      <c r="AA320" s="80" t="str">
        <f>IFERROR(SUMIFS('Quantl log'!$J:$J,'Quantl log'!$C:$C,$A$1,'Quantl log'!$W:$W,'General Analysis'!$A320,'Quantl log'!$G:$G,'General Analysis'!$Y$288)/Y320,"-")</f>
        <v>-</v>
      </c>
      <c r="AB320" s="81"/>
      <c r="AD320" s="186"/>
      <c r="AE320" s="186"/>
      <c r="AF320" s="186"/>
      <c r="AH320" s="85"/>
      <c r="AL320" s="85"/>
      <c r="AM320" s="85"/>
      <c r="AN320" s="85"/>
      <c r="AO320" s="85"/>
    </row>
    <row r="321" spans="1:41" x14ac:dyDescent="0.2">
      <c r="A321" s="70" t="s">
        <v>162</v>
      </c>
      <c r="B321" s="71"/>
      <c r="C321" s="72"/>
      <c r="E321" s="124">
        <f>COUNTIFS('Quantl log'!$C:$C,'General Analysis'!$A$1,'Quantl log'!$G:$G,'General Analysis'!$E$288,'Quantl log'!$W:$W,'General Analysis'!A321)</f>
        <v>0</v>
      </c>
      <c r="G321" s="85"/>
      <c r="H321" s="85"/>
      <c r="I321" s="97"/>
      <c r="J321" s="85"/>
      <c r="L321" s="80">
        <f>IFERROR(_xlfn.MINIFS('Quantl log'!$J:$J,'Quantl log'!$C:$C,$A$1,'Quantl log'!$W:$W,'General Analysis'!$A321,'Quantl log'!$G:$G,'General Analysis'!$E$288),"-")</f>
        <v>0</v>
      </c>
      <c r="M321" s="81"/>
      <c r="O321" s="80">
        <f>IFERROR(_xlfn.MAXIFS('Quantl log'!$J:$J,'Quantl log'!$C:$C,$A$1,'Quantl log'!$W:$W,'General Analysis'!$A321,'Quantl log'!$G:$G,'General Analysis'!$E$288),"-")</f>
        <v>0</v>
      </c>
      <c r="P321" s="81"/>
      <c r="R321" s="80" t="str">
        <f>IFERROR(SUMIFS('Quantl log'!$J:$J,'Quantl log'!$C:$C,$A$1,'Quantl log'!$W:$W,'General Analysis'!$A321,'Quantl log'!$G:$G,'General Analysis'!$E$288)/E321,"-")</f>
        <v>-</v>
      </c>
      <c r="S321" s="81"/>
      <c r="Y321" s="124">
        <f>COUNTIFS('Quantl log'!$C:$C,'General Analysis'!$A$1,'Quantl log'!$G:$G,'General Analysis'!$Y$288,'Quantl log'!$W:$W,'General Analysis'!A321)</f>
        <v>0</v>
      </c>
      <c r="AA321" s="80" t="str">
        <f>IFERROR(SUMIFS('Quantl log'!$J:$J,'Quantl log'!$C:$C,$A$1,'Quantl log'!$W:$W,'General Analysis'!$A321,'Quantl log'!$G:$G,'General Analysis'!$Y$288)/Y321,"-")</f>
        <v>-</v>
      </c>
      <c r="AB321" s="81"/>
      <c r="AD321" s="186"/>
      <c r="AE321" s="186"/>
      <c r="AF321" s="186"/>
      <c r="AH321" s="85"/>
      <c r="AL321" s="85"/>
      <c r="AM321" s="85"/>
      <c r="AN321" s="85"/>
      <c r="AO321" s="85"/>
    </row>
    <row r="322" spans="1:41" x14ac:dyDescent="0.2">
      <c r="A322" s="70" t="s">
        <v>169</v>
      </c>
      <c r="B322" s="71"/>
      <c r="C322" s="72"/>
      <c r="E322" s="124">
        <f>COUNTIFS('Quantl log'!$C:$C,'General Analysis'!$A$1,'Quantl log'!$G:$G,'General Analysis'!$E$288,'Quantl log'!$W:$W,'General Analysis'!A322)</f>
        <v>0</v>
      </c>
      <c r="G322" s="85"/>
      <c r="H322" s="85"/>
      <c r="I322" s="97"/>
      <c r="J322" s="85"/>
      <c r="L322" s="80">
        <f>IFERROR(_xlfn.MINIFS('Quantl log'!$J:$J,'Quantl log'!$C:$C,$A$1,'Quantl log'!$W:$W,'General Analysis'!$A322,'Quantl log'!$G:$G,'General Analysis'!$E$288),"-")</f>
        <v>0</v>
      </c>
      <c r="M322" s="81"/>
      <c r="O322" s="80">
        <f>IFERROR(_xlfn.MAXIFS('Quantl log'!$J:$J,'Quantl log'!$C:$C,$A$1,'Quantl log'!$W:$W,'General Analysis'!$A322,'Quantl log'!$G:$G,'General Analysis'!$E$288),"-")</f>
        <v>0</v>
      </c>
      <c r="P322" s="81"/>
      <c r="R322" s="80" t="str">
        <f>IFERROR(SUMIFS('Quantl log'!$J:$J,'Quantl log'!$C:$C,$A$1,'Quantl log'!$W:$W,'General Analysis'!$A322,'Quantl log'!$G:$G,'General Analysis'!$E$288)/E322,"-")</f>
        <v>-</v>
      </c>
      <c r="S322" s="81"/>
      <c r="Y322" s="124">
        <f>COUNTIFS('Quantl log'!$C:$C,'General Analysis'!$A$1,'Quantl log'!$G:$G,'General Analysis'!$Y$288,'Quantl log'!$W:$W,'General Analysis'!A322)</f>
        <v>0</v>
      </c>
      <c r="AA322" s="80" t="str">
        <f>IFERROR(SUMIFS('Quantl log'!$J:$J,'Quantl log'!$C:$C,$A$1,'Quantl log'!$W:$W,'General Analysis'!$A322,'Quantl log'!$G:$G,'General Analysis'!$Y$288)/Y322,"-")</f>
        <v>-</v>
      </c>
      <c r="AB322" s="81"/>
      <c r="AD322" s="186"/>
      <c r="AE322" s="186"/>
      <c r="AF322" s="186"/>
      <c r="AH322" s="85"/>
      <c r="AL322" s="85"/>
      <c r="AM322" s="85"/>
      <c r="AN322" s="85"/>
      <c r="AO322" s="85"/>
    </row>
    <row r="323" spans="1:41" x14ac:dyDescent="0.2">
      <c r="A323" s="70" t="s">
        <v>176</v>
      </c>
      <c r="B323" s="71"/>
      <c r="C323" s="72"/>
      <c r="E323" s="124">
        <f>COUNTIFS('Quantl log'!$C:$C,'General Analysis'!$A$1,'Quantl log'!$G:$G,'General Analysis'!$E$288,'Quantl log'!$W:$W,'General Analysis'!A323)</f>
        <v>0</v>
      </c>
      <c r="G323" s="85"/>
      <c r="H323" s="85"/>
      <c r="I323" s="97"/>
      <c r="J323" s="85"/>
      <c r="L323" s="80">
        <f>IFERROR(_xlfn.MINIFS('Quantl log'!$J:$J,'Quantl log'!$C:$C,$A$1,'Quantl log'!$W:$W,'General Analysis'!$A323,'Quantl log'!$G:$G,'General Analysis'!$E$288),"-")</f>
        <v>0</v>
      </c>
      <c r="M323" s="81"/>
      <c r="O323" s="80">
        <f>IFERROR(_xlfn.MAXIFS('Quantl log'!$J:$J,'Quantl log'!$C:$C,$A$1,'Quantl log'!$W:$W,'General Analysis'!$A323,'Quantl log'!$G:$G,'General Analysis'!$E$288),"-")</f>
        <v>0</v>
      </c>
      <c r="P323" s="81"/>
      <c r="R323" s="80" t="str">
        <f>IFERROR(SUMIFS('Quantl log'!$J:$J,'Quantl log'!$C:$C,$A$1,'Quantl log'!$W:$W,'General Analysis'!$A323,'Quantl log'!$G:$G,'General Analysis'!$E$288)/E323,"-")</f>
        <v>-</v>
      </c>
      <c r="S323" s="81"/>
      <c r="Y323" s="124">
        <f>COUNTIFS('Quantl log'!$C:$C,'General Analysis'!$A$1,'Quantl log'!$G:$G,'General Analysis'!$Y$288,'Quantl log'!$W:$W,'General Analysis'!A323)</f>
        <v>0</v>
      </c>
      <c r="AA323" s="80" t="str">
        <f>IFERROR(SUMIFS('Quantl log'!$J:$J,'Quantl log'!$C:$C,$A$1,'Quantl log'!$W:$W,'General Analysis'!$A323,'Quantl log'!$G:$G,'General Analysis'!$Y$288)/Y323,"-")</f>
        <v>-</v>
      </c>
      <c r="AB323" s="81"/>
      <c r="AD323" s="186"/>
      <c r="AE323" s="186"/>
      <c r="AF323" s="186"/>
      <c r="AH323" s="85"/>
      <c r="AL323" s="85"/>
      <c r="AM323" s="85"/>
      <c r="AN323" s="85"/>
      <c r="AO323" s="85"/>
    </row>
    <row r="324" spans="1:41" x14ac:dyDescent="0.2">
      <c r="A324" s="70" t="s">
        <v>184</v>
      </c>
      <c r="B324" s="71"/>
      <c r="C324" s="72"/>
      <c r="E324" s="125">
        <f>COUNTIFS('Quantl log'!$C:$C,'General Analysis'!$A$1,'Quantl log'!$G:$G,'General Analysis'!$E$288,'Quantl log'!$W:$W,'General Analysis'!A324)</f>
        <v>0</v>
      </c>
      <c r="G324" s="86"/>
      <c r="H324" s="86"/>
      <c r="I324" s="98"/>
      <c r="J324" s="86"/>
      <c r="L324" s="82">
        <f>IFERROR(_xlfn.MINIFS('Quantl log'!$J:$J,'Quantl log'!$C:$C,$A$1,'Quantl log'!$W:$W,'General Analysis'!$A324,'Quantl log'!$G:$G,'General Analysis'!$E$288),"-")</f>
        <v>0</v>
      </c>
      <c r="M324" s="83"/>
      <c r="O324" s="82">
        <f>IFERROR(_xlfn.MAXIFS('Quantl log'!$J:$J,'Quantl log'!$C:$C,$A$1,'Quantl log'!$W:$W,'General Analysis'!$A324,'Quantl log'!$G:$G,'General Analysis'!$E$288),"-")</f>
        <v>0</v>
      </c>
      <c r="P324" s="83"/>
      <c r="R324" s="82" t="str">
        <f>IFERROR(SUMIFS('Quantl log'!$J:$J,'Quantl log'!$C:$C,$A$1,'Quantl log'!$W:$W,'General Analysis'!$A324,'Quantl log'!$G:$G,'General Analysis'!$E$288)/E324,"-")</f>
        <v>-</v>
      </c>
      <c r="S324" s="83"/>
      <c r="Y324" s="125">
        <f>COUNTIFS('Quantl log'!$C:$C,'General Analysis'!$A$1,'Quantl log'!$G:$G,'General Analysis'!$Y$288,'Quantl log'!$W:$W,'General Analysis'!A324)</f>
        <v>0</v>
      </c>
      <c r="AA324" s="82" t="str">
        <f>IFERROR(SUMIFS('Quantl log'!$J:$J,'Quantl log'!$C:$C,$A$1,'Quantl log'!$W:$W,'General Analysis'!$A324,'Quantl log'!$G:$G,'General Analysis'!$Y$288)/Y324,"-")</f>
        <v>-</v>
      </c>
      <c r="AB324" s="83"/>
      <c r="AD324" s="187"/>
      <c r="AE324" s="187"/>
      <c r="AF324" s="187"/>
      <c r="AH324" s="86"/>
      <c r="AL324" s="86"/>
      <c r="AM324" s="86"/>
      <c r="AN324" s="86"/>
      <c r="AO324" s="86"/>
    </row>
  </sheetData>
  <conditionalFormatting sqref="Y288">
    <cfRule type="iconSet" priority="2462">
      <iconSet iconSet="4RedToBlack">
        <cfvo type="percent" val="0"/>
        <cfvo type="percent" val="25"/>
        <cfvo type="percent" val="50"/>
        <cfvo type="percent" val="75"/>
      </iconSet>
    </cfRule>
  </conditionalFormatting>
  <conditionalFormatting sqref="Y289:Y295 Y302:Y303 Y310:Y311 Y317:Y318">
    <cfRule type="dataBar" priority="2461">
      <dataBar>
        <cfvo type="min"/>
        <cfvo type="max"/>
        <color rgb="FFFF555A"/>
      </dataBar>
      <extLst>
        <ext xmlns:x14="http://schemas.microsoft.com/office/spreadsheetml/2009/9/main" uri="{B025F937-C7B1-47D3-B67F-A62EFF666E3E}">
          <x14:id>{40D59139-E76F-4255-BD56-45AB92BF03A0}</x14:id>
        </ext>
      </extLst>
    </cfRule>
  </conditionalFormatting>
  <conditionalFormatting sqref="E289:E324">
    <cfRule type="dataBar" priority="2460">
      <dataBar>
        <cfvo type="min"/>
        <cfvo type="max"/>
        <color rgb="FF63C384"/>
      </dataBar>
      <extLst>
        <ext xmlns:x14="http://schemas.microsoft.com/office/spreadsheetml/2009/9/main" uri="{B025F937-C7B1-47D3-B67F-A62EFF666E3E}">
          <x14:id>{AD3C4A27-A9FE-4174-B569-CBFFC66A60D6}</x14:id>
        </ext>
      </extLst>
    </cfRule>
  </conditionalFormatting>
  <conditionalFormatting sqref="Y296:Y301">
    <cfRule type="dataBar" priority="2452">
      <dataBar>
        <cfvo type="min"/>
        <cfvo type="max"/>
        <color rgb="FFFF555A"/>
      </dataBar>
      <extLst>
        <ext xmlns:x14="http://schemas.microsoft.com/office/spreadsheetml/2009/9/main" uri="{B025F937-C7B1-47D3-B67F-A62EFF666E3E}">
          <x14:id>{A1F9E504-44AD-4570-A0BB-25953970750A}</x14:id>
        </ext>
      </extLst>
    </cfRule>
  </conditionalFormatting>
  <conditionalFormatting sqref="Y304:Y309">
    <cfRule type="dataBar" priority="2450">
      <dataBar>
        <cfvo type="min"/>
        <cfvo type="max"/>
        <color rgb="FFFF555A"/>
      </dataBar>
      <extLst>
        <ext xmlns:x14="http://schemas.microsoft.com/office/spreadsheetml/2009/9/main" uri="{B025F937-C7B1-47D3-B67F-A62EFF666E3E}">
          <x14:id>{0A9CC3C4-5990-4BC7-85AF-67AF3B00C155}</x14:id>
        </ext>
      </extLst>
    </cfRule>
  </conditionalFormatting>
  <conditionalFormatting sqref="Y312:Y316">
    <cfRule type="dataBar" priority="2448">
      <dataBar>
        <cfvo type="min"/>
        <cfvo type="max"/>
        <color rgb="FFFF555A"/>
      </dataBar>
      <extLst>
        <ext xmlns:x14="http://schemas.microsoft.com/office/spreadsheetml/2009/9/main" uri="{B025F937-C7B1-47D3-B67F-A62EFF666E3E}">
          <x14:id>{7BE93CE6-D2B8-46B8-A4E2-A853C35B2353}</x14:id>
        </ext>
      </extLst>
    </cfRule>
  </conditionalFormatting>
  <conditionalFormatting sqref="Y319:Y324">
    <cfRule type="dataBar" priority="2446">
      <dataBar>
        <cfvo type="min"/>
        <cfvo type="max"/>
        <color rgb="FFFF555A"/>
      </dataBar>
      <extLst>
        <ext xmlns:x14="http://schemas.microsoft.com/office/spreadsheetml/2009/9/main" uri="{B025F937-C7B1-47D3-B67F-A62EFF666E3E}">
          <x14:id>{8D799A36-9DB2-4E0C-9357-A88A8FAE0CD6}</x14:id>
        </ext>
      </extLst>
    </cfRule>
  </conditionalFormatting>
  <conditionalFormatting sqref="Y2">
    <cfRule type="iconSet" priority="2435">
      <iconSet iconSet="4RedToBlack">
        <cfvo type="percent" val="0"/>
        <cfvo type="percent" val="25"/>
        <cfvo type="percent" val="50"/>
        <cfvo type="percent" val="75"/>
      </iconSet>
    </cfRule>
  </conditionalFormatting>
  <conditionalFormatting sqref="Y170:Y174">
    <cfRule type="dataBar" priority="2203">
      <dataBar>
        <cfvo type="min"/>
        <cfvo type="max"/>
        <color rgb="FFFF555A"/>
      </dataBar>
      <extLst>
        <ext xmlns:x14="http://schemas.microsoft.com/office/spreadsheetml/2009/9/main" uri="{B025F937-C7B1-47D3-B67F-A62EFF666E3E}">
          <x14:id>{7478375D-7DE8-417F-9DB5-387F843609DA}</x14:id>
        </ext>
      </extLst>
    </cfRule>
  </conditionalFormatting>
  <conditionalFormatting sqref="E170:E174">
    <cfRule type="dataBar" priority="2202">
      <dataBar>
        <cfvo type="min"/>
        <cfvo type="max"/>
        <color rgb="FF63C384"/>
      </dataBar>
      <extLst>
        <ext xmlns:x14="http://schemas.microsoft.com/office/spreadsheetml/2009/9/main" uri="{B025F937-C7B1-47D3-B67F-A62EFF666E3E}">
          <x14:id>{362EFA70-AF5E-4968-BAFD-BA1C10100C4C}</x14:id>
        </ext>
      </extLst>
    </cfRule>
  </conditionalFormatting>
  <conditionalFormatting sqref="Y177:Y184">
    <cfRule type="dataBar" priority="2095">
      <dataBar>
        <cfvo type="min"/>
        <cfvo type="max"/>
        <color rgb="FFFF555A"/>
      </dataBar>
      <extLst>
        <ext xmlns:x14="http://schemas.microsoft.com/office/spreadsheetml/2009/9/main" uri="{B025F937-C7B1-47D3-B67F-A62EFF666E3E}">
          <x14:id>{912B6B4C-4CFF-4966-8697-1CA7A13751E1}</x14:id>
        </ext>
      </extLst>
    </cfRule>
  </conditionalFormatting>
  <conditionalFormatting sqref="E177:E184">
    <cfRule type="dataBar" priority="2094">
      <dataBar>
        <cfvo type="min"/>
        <cfvo type="max"/>
        <color rgb="FF63C384"/>
      </dataBar>
      <extLst>
        <ext xmlns:x14="http://schemas.microsoft.com/office/spreadsheetml/2009/9/main" uri="{B025F937-C7B1-47D3-B67F-A62EFF666E3E}">
          <x14:id>{3BFA7C40-EF8C-4F49-B74D-E3A53C855AE3}</x14:id>
        </ext>
      </extLst>
    </cfRule>
  </conditionalFormatting>
  <conditionalFormatting sqref="Y187:Y193">
    <cfRule type="dataBar" priority="2091">
      <dataBar>
        <cfvo type="min"/>
        <cfvo type="max"/>
        <color rgb="FFFF555A"/>
      </dataBar>
      <extLst>
        <ext xmlns:x14="http://schemas.microsoft.com/office/spreadsheetml/2009/9/main" uri="{B025F937-C7B1-47D3-B67F-A62EFF666E3E}">
          <x14:id>{3B3D9896-279B-499B-ADB0-B85C44BBC066}</x14:id>
        </ext>
      </extLst>
    </cfRule>
  </conditionalFormatting>
  <conditionalFormatting sqref="E187:E193">
    <cfRule type="dataBar" priority="2090">
      <dataBar>
        <cfvo type="min"/>
        <cfvo type="max"/>
        <color rgb="FF63C384"/>
      </dataBar>
      <extLst>
        <ext xmlns:x14="http://schemas.microsoft.com/office/spreadsheetml/2009/9/main" uri="{B025F937-C7B1-47D3-B67F-A62EFF666E3E}">
          <x14:id>{0A58E955-E07B-4C4C-836E-C4AB3EAF048F}</x14:id>
        </ext>
      </extLst>
    </cfRule>
  </conditionalFormatting>
  <conditionalFormatting sqref="Y196:Y201">
    <cfRule type="dataBar" priority="2087">
      <dataBar>
        <cfvo type="min"/>
        <cfvo type="max"/>
        <color rgb="FFFF555A"/>
      </dataBar>
      <extLst>
        <ext xmlns:x14="http://schemas.microsoft.com/office/spreadsheetml/2009/9/main" uri="{B025F937-C7B1-47D3-B67F-A62EFF666E3E}">
          <x14:id>{3FEB7044-C476-4226-BB0C-C52755DA8378}</x14:id>
        </ext>
      </extLst>
    </cfRule>
  </conditionalFormatting>
  <conditionalFormatting sqref="E196:E201">
    <cfRule type="dataBar" priority="2086">
      <dataBar>
        <cfvo type="min"/>
        <cfvo type="max"/>
        <color rgb="FF63C384"/>
      </dataBar>
      <extLst>
        <ext xmlns:x14="http://schemas.microsoft.com/office/spreadsheetml/2009/9/main" uri="{B025F937-C7B1-47D3-B67F-A62EFF666E3E}">
          <x14:id>{D79F02DB-D7BC-484F-8B9F-E9195DE824F8}</x14:id>
        </ext>
      </extLst>
    </cfRule>
  </conditionalFormatting>
  <conditionalFormatting sqref="Y204:Y211">
    <cfRule type="dataBar" priority="2083">
      <dataBar>
        <cfvo type="min"/>
        <cfvo type="max"/>
        <color rgb="FFFF555A"/>
      </dataBar>
      <extLst>
        <ext xmlns:x14="http://schemas.microsoft.com/office/spreadsheetml/2009/9/main" uri="{B025F937-C7B1-47D3-B67F-A62EFF666E3E}">
          <x14:id>{C76A1919-FFF8-45FC-8303-7A4DF4EF1FC7}</x14:id>
        </ext>
      </extLst>
    </cfRule>
  </conditionalFormatting>
  <conditionalFormatting sqref="E204:E211">
    <cfRule type="dataBar" priority="2082">
      <dataBar>
        <cfvo type="min"/>
        <cfvo type="max"/>
        <color rgb="FF63C384"/>
      </dataBar>
      <extLst>
        <ext xmlns:x14="http://schemas.microsoft.com/office/spreadsheetml/2009/9/main" uri="{B025F937-C7B1-47D3-B67F-A62EFF666E3E}">
          <x14:id>{CDDC071F-23CB-4B0D-A5E6-8C743257EE33}</x14:id>
        </ext>
      </extLst>
    </cfRule>
  </conditionalFormatting>
  <conditionalFormatting sqref="Y214:Y221">
    <cfRule type="dataBar" priority="2079">
      <dataBar>
        <cfvo type="min"/>
        <cfvo type="max"/>
        <color rgb="FFFF555A"/>
      </dataBar>
      <extLst>
        <ext xmlns:x14="http://schemas.microsoft.com/office/spreadsheetml/2009/9/main" uri="{B025F937-C7B1-47D3-B67F-A62EFF666E3E}">
          <x14:id>{9F113855-2A34-4F9B-AC37-BC113D2DA614}</x14:id>
        </ext>
      </extLst>
    </cfRule>
  </conditionalFormatting>
  <conditionalFormatting sqref="E214:E221">
    <cfRule type="dataBar" priority="2078">
      <dataBar>
        <cfvo type="min"/>
        <cfvo type="max"/>
        <color rgb="FF63C384"/>
      </dataBar>
      <extLst>
        <ext xmlns:x14="http://schemas.microsoft.com/office/spreadsheetml/2009/9/main" uri="{B025F937-C7B1-47D3-B67F-A62EFF666E3E}">
          <x14:id>{6AC500DA-75C6-46E0-8340-9FBE8B2432D3}</x14:id>
        </ext>
      </extLst>
    </cfRule>
  </conditionalFormatting>
  <conditionalFormatting sqref="E1">
    <cfRule type="dataBar" priority="1120">
      <dataBar>
        <cfvo type="min"/>
        <cfvo type="max"/>
        <color rgb="FF63C384"/>
      </dataBar>
      <extLst>
        <ext xmlns:x14="http://schemas.microsoft.com/office/spreadsheetml/2009/9/main" uri="{B025F937-C7B1-47D3-B67F-A62EFF666E3E}">
          <x14:id>{4BAAFC0E-A4BF-4B4F-BF77-4C5F8C1F062C}</x14:id>
        </ext>
      </extLst>
    </cfRule>
  </conditionalFormatting>
  <conditionalFormatting sqref="Y1">
    <cfRule type="dataBar" priority="1359">
      <dataBar>
        <cfvo type="min"/>
        <cfvo type="max"/>
        <color rgb="FFFF555A"/>
      </dataBar>
      <extLst>
        <ext xmlns:x14="http://schemas.microsoft.com/office/spreadsheetml/2009/9/main" uri="{B025F937-C7B1-47D3-B67F-A62EFF666E3E}">
          <x14:id>{5E8BF001-0CBE-456D-A4DA-0592663645A3}</x14:id>
        </ext>
      </extLst>
    </cfRule>
  </conditionalFormatting>
  <conditionalFormatting sqref="Y1">
    <cfRule type="dataBar" priority="1358">
      <dataBar>
        <cfvo type="min"/>
        <cfvo type="max"/>
        <color rgb="FFFF555A"/>
      </dataBar>
      <extLst>
        <ext xmlns:x14="http://schemas.microsoft.com/office/spreadsheetml/2009/9/main" uri="{B025F937-C7B1-47D3-B67F-A62EFF666E3E}">
          <x14:id>{53306096-9BB4-4DD4-95FE-7CBE0152D16E}</x14:id>
        </ext>
      </extLst>
    </cfRule>
  </conditionalFormatting>
  <conditionalFormatting sqref="Y1 E1">
    <cfRule type="dataBar" priority="1357">
      <dataBar>
        <cfvo type="min"/>
        <cfvo type="max"/>
        <color rgb="FF638EC6"/>
      </dataBar>
      <extLst>
        <ext xmlns:x14="http://schemas.microsoft.com/office/spreadsheetml/2009/9/main" uri="{B025F937-C7B1-47D3-B67F-A62EFF666E3E}">
          <x14:id>{B589D768-E523-40E4-9843-3328C92370B6}</x14:id>
        </ext>
      </extLst>
    </cfRule>
  </conditionalFormatting>
  <conditionalFormatting sqref="G289:H324 J289:J324">
    <cfRule type="dataBar" priority="1353">
      <dataBar>
        <cfvo type="min"/>
        <cfvo type="max"/>
        <color rgb="FF63C384"/>
      </dataBar>
      <extLst>
        <ext xmlns:x14="http://schemas.microsoft.com/office/spreadsheetml/2009/9/main" uri="{B025F937-C7B1-47D3-B67F-A62EFF666E3E}">
          <x14:id>{14C68082-9AA7-48E3-A844-A1CE0CCFA906}</x14:id>
        </ext>
      </extLst>
    </cfRule>
  </conditionalFormatting>
  <conditionalFormatting sqref="G4:H10 J4:J10">
    <cfRule type="dataBar" priority="1352">
      <dataBar>
        <cfvo type="min"/>
        <cfvo type="max"/>
        <color rgb="FF63C384"/>
      </dataBar>
      <extLst>
        <ext xmlns:x14="http://schemas.microsoft.com/office/spreadsheetml/2009/9/main" uri="{B025F937-C7B1-47D3-B67F-A62EFF666E3E}">
          <x14:id>{7A9F86DC-E2D4-4838-8728-A22D34D2EA70}</x14:id>
        </ext>
      </extLst>
    </cfRule>
  </conditionalFormatting>
  <conditionalFormatting sqref="G170:H174 J170:J174">
    <cfRule type="dataBar" priority="1350">
      <dataBar>
        <cfvo type="min"/>
        <cfvo type="max"/>
        <color rgb="FF63C384"/>
      </dataBar>
      <extLst>
        <ext xmlns:x14="http://schemas.microsoft.com/office/spreadsheetml/2009/9/main" uri="{B025F937-C7B1-47D3-B67F-A62EFF666E3E}">
          <x14:id>{5953BF78-D37F-413B-A48F-6F43C2A76125}</x14:id>
        </ext>
      </extLst>
    </cfRule>
  </conditionalFormatting>
  <conditionalFormatting sqref="G13:H14 J13:J14">
    <cfRule type="dataBar" priority="1349">
      <dataBar>
        <cfvo type="min"/>
        <cfvo type="max"/>
        <color rgb="FF63C384"/>
      </dataBar>
      <extLst>
        <ext xmlns:x14="http://schemas.microsoft.com/office/spreadsheetml/2009/9/main" uri="{B025F937-C7B1-47D3-B67F-A62EFF666E3E}">
          <x14:id>{A4758B2F-D6F3-433B-99DF-4C4499148E97}</x14:id>
        </ext>
      </extLst>
    </cfRule>
  </conditionalFormatting>
  <conditionalFormatting sqref="G17:H19 J17:J19">
    <cfRule type="dataBar" priority="1348">
      <dataBar>
        <cfvo type="min"/>
        <cfvo type="max"/>
        <color rgb="FF63C384"/>
      </dataBar>
      <extLst>
        <ext xmlns:x14="http://schemas.microsoft.com/office/spreadsheetml/2009/9/main" uri="{B025F937-C7B1-47D3-B67F-A62EFF666E3E}">
          <x14:id>{DBF2C11C-B70F-4F71-BF4A-560FF05FAEFF}</x14:id>
        </ext>
      </extLst>
    </cfRule>
  </conditionalFormatting>
  <conditionalFormatting sqref="G22:H23 J22:J23">
    <cfRule type="dataBar" priority="1347">
      <dataBar>
        <cfvo type="min"/>
        <cfvo type="max"/>
        <color rgb="FF63C384"/>
      </dataBar>
      <extLst>
        <ext xmlns:x14="http://schemas.microsoft.com/office/spreadsheetml/2009/9/main" uri="{B025F937-C7B1-47D3-B67F-A62EFF666E3E}">
          <x14:id>{A802226F-DD66-403B-B595-4416399D7CB7}</x14:id>
        </ext>
      </extLst>
    </cfRule>
  </conditionalFormatting>
  <conditionalFormatting sqref="G26:H32 J26:J32">
    <cfRule type="dataBar" priority="1346">
      <dataBar>
        <cfvo type="min"/>
        <cfvo type="max"/>
        <color rgb="FF63C384"/>
      </dataBar>
      <extLst>
        <ext xmlns:x14="http://schemas.microsoft.com/office/spreadsheetml/2009/9/main" uri="{B025F937-C7B1-47D3-B67F-A62EFF666E3E}">
          <x14:id>{29F45116-9B5A-486A-96A9-97599066DFA0}</x14:id>
        </ext>
      </extLst>
    </cfRule>
  </conditionalFormatting>
  <conditionalFormatting sqref="G38:H44 J38:J44">
    <cfRule type="dataBar" priority="1318">
      <dataBar>
        <cfvo type="min"/>
        <cfvo type="max"/>
        <color rgb="FF63C384"/>
      </dataBar>
      <extLst>
        <ext xmlns:x14="http://schemas.microsoft.com/office/spreadsheetml/2009/9/main" uri="{B025F937-C7B1-47D3-B67F-A62EFF666E3E}">
          <x14:id>{F42B2AEB-1007-42E4-BF10-1D933D079C17}</x14:id>
        </ext>
      </extLst>
    </cfRule>
  </conditionalFormatting>
  <conditionalFormatting sqref="G47:H49 J47:J49">
    <cfRule type="dataBar" priority="1345">
      <dataBar>
        <cfvo type="min"/>
        <cfvo type="max"/>
        <color rgb="FF63C384"/>
      </dataBar>
      <extLst>
        <ext xmlns:x14="http://schemas.microsoft.com/office/spreadsheetml/2009/9/main" uri="{B025F937-C7B1-47D3-B67F-A62EFF666E3E}">
          <x14:id>{081D3B94-ACEF-408B-B86A-C7F0E9E8A7BF}</x14:id>
        </ext>
      </extLst>
    </cfRule>
  </conditionalFormatting>
  <conditionalFormatting sqref="G52:H56 J52:J56">
    <cfRule type="dataBar" priority="1344">
      <dataBar>
        <cfvo type="min"/>
        <cfvo type="max"/>
        <color rgb="FF63C384"/>
      </dataBar>
      <extLst>
        <ext xmlns:x14="http://schemas.microsoft.com/office/spreadsheetml/2009/9/main" uri="{B025F937-C7B1-47D3-B67F-A62EFF666E3E}">
          <x14:id>{26647018-DAD0-4E37-810E-D32F6C59867A}</x14:id>
        </ext>
      </extLst>
    </cfRule>
  </conditionalFormatting>
  <conditionalFormatting sqref="G59:H62 J59:J62">
    <cfRule type="dataBar" priority="1343">
      <dataBar>
        <cfvo type="min"/>
        <cfvo type="max"/>
        <color rgb="FF63C384"/>
      </dataBar>
      <extLst>
        <ext xmlns:x14="http://schemas.microsoft.com/office/spreadsheetml/2009/9/main" uri="{B025F937-C7B1-47D3-B67F-A62EFF666E3E}">
          <x14:id>{0C3F91D5-0D26-4D30-A411-C5F7AC416BCE}</x14:id>
        </ext>
      </extLst>
    </cfRule>
  </conditionalFormatting>
  <conditionalFormatting sqref="G65:H67 J65:J67">
    <cfRule type="dataBar" priority="1342">
      <dataBar>
        <cfvo type="min"/>
        <cfvo type="max"/>
        <color rgb="FF63C384"/>
      </dataBar>
      <extLst>
        <ext xmlns:x14="http://schemas.microsoft.com/office/spreadsheetml/2009/9/main" uri="{B025F937-C7B1-47D3-B67F-A62EFF666E3E}">
          <x14:id>{9B44C4FF-C4AD-4E52-AE5B-23627B8052C7}</x14:id>
        </ext>
      </extLst>
    </cfRule>
  </conditionalFormatting>
  <conditionalFormatting sqref="G70:H77 J70:J77">
    <cfRule type="dataBar" priority="1341">
      <dataBar>
        <cfvo type="min"/>
        <cfvo type="max"/>
        <color rgb="FF63C384"/>
      </dataBar>
      <extLst>
        <ext xmlns:x14="http://schemas.microsoft.com/office/spreadsheetml/2009/9/main" uri="{B025F937-C7B1-47D3-B67F-A62EFF666E3E}">
          <x14:id>{5C87C8FC-A1B3-4DC4-B269-FC6F3BE75CDA}</x14:id>
        </ext>
      </extLst>
    </cfRule>
  </conditionalFormatting>
  <conditionalFormatting sqref="G82:H87 J82:J87">
    <cfRule type="dataBar" priority="1340">
      <dataBar>
        <cfvo type="min"/>
        <cfvo type="max"/>
        <color rgb="FF63C384"/>
      </dataBar>
      <extLst>
        <ext xmlns:x14="http://schemas.microsoft.com/office/spreadsheetml/2009/9/main" uri="{B025F937-C7B1-47D3-B67F-A62EFF666E3E}">
          <x14:id>{E6732667-2D28-41B8-B8E1-0B15C7E45245}</x14:id>
        </ext>
      </extLst>
    </cfRule>
  </conditionalFormatting>
  <conditionalFormatting sqref="G90:H96 J90:J96">
    <cfRule type="dataBar" priority="1339">
      <dataBar>
        <cfvo type="min"/>
        <cfvo type="max"/>
        <color rgb="FF63C384"/>
      </dataBar>
      <extLst>
        <ext xmlns:x14="http://schemas.microsoft.com/office/spreadsheetml/2009/9/main" uri="{B025F937-C7B1-47D3-B67F-A62EFF666E3E}">
          <x14:id>{AAE04475-5DC3-41CD-9ED1-505985CC103F}</x14:id>
        </ext>
      </extLst>
    </cfRule>
  </conditionalFormatting>
  <conditionalFormatting sqref="G99:H103 J99:J103">
    <cfRule type="dataBar" priority="1338">
      <dataBar>
        <cfvo type="min"/>
        <cfvo type="max"/>
        <color rgb="FF63C384"/>
      </dataBar>
      <extLst>
        <ext xmlns:x14="http://schemas.microsoft.com/office/spreadsheetml/2009/9/main" uri="{B025F937-C7B1-47D3-B67F-A62EFF666E3E}">
          <x14:id>{F1030BBC-A860-45AE-B6E2-F164F2ADE4C6}</x14:id>
        </ext>
      </extLst>
    </cfRule>
  </conditionalFormatting>
  <conditionalFormatting sqref="G106:H110 J106:J110">
    <cfRule type="dataBar" priority="1337">
      <dataBar>
        <cfvo type="min"/>
        <cfvo type="max"/>
        <color rgb="FF63C384"/>
      </dataBar>
      <extLst>
        <ext xmlns:x14="http://schemas.microsoft.com/office/spreadsheetml/2009/9/main" uri="{B025F937-C7B1-47D3-B67F-A62EFF666E3E}">
          <x14:id>{58AC22E3-9812-4CAE-8168-F5B1BCE99E0E}</x14:id>
        </ext>
      </extLst>
    </cfRule>
  </conditionalFormatting>
  <conditionalFormatting sqref="G113:H117 J113:J117">
    <cfRule type="dataBar" priority="1336">
      <dataBar>
        <cfvo type="min"/>
        <cfvo type="max"/>
        <color rgb="FF63C384"/>
      </dataBar>
      <extLst>
        <ext xmlns:x14="http://schemas.microsoft.com/office/spreadsheetml/2009/9/main" uri="{B025F937-C7B1-47D3-B67F-A62EFF666E3E}">
          <x14:id>{599F3E58-6918-4DB2-B7BA-8783EE10C608}</x14:id>
        </ext>
      </extLst>
    </cfRule>
  </conditionalFormatting>
  <conditionalFormatting sqref="G120:H124 J120:J124">
    <cfRule type="dataBar" priority="1335">
      <dataBar>
        <cfvo type="min"/>
        <cfvo type="max"/>
        <color rgb="FF63C384"/>
      </dataBar>
      <extLst>
        <ext xmlns:x14="http://schemas.microsoft.com/office/spreadsheetml/2009/9/main" uri="{B025F937-C7B1-47D3-B67F-A62EFF666E3E}">
          <x14:id>{EC00CFE8-9A5D-462C-98D0-319E8124615C}</x14:id>
        </ext>
      </extLst>
    </cfRule>
  </conditionalFormatting>
  <conditionalFormatting sqref="G129:H132 J129:J132">
    <cfRule type="dataBar" priority="1334">
      <dataBar>
        <cfvo type="min"/>
        <cfvo type="max"/>
        <color rgb="FF63C384"/>
      </dataBar>
      <extLst>
        <ext xmlns:x14="http://schemas.microsoft.com/office/spreadsheetml/2009/9/main" uri="{B025F937-C7B1-47D3-B67F-A62EFF666E3E}">
          <x14:id>{1F05F254-1EF0-4762-9144-F59A900F4FD6}</x14:id>
        </ext>
      </extLst>
    </cfRule>
  </conditionalFormatting>
  <conditionalFormatting sqref="G135:H141 J135:J141">
    <cfRule type="dataBar" priority="1333">
      <dataBar>
        <cfvo type="min"/>
        <cfvo type="max"/>
        <color rgb="FF63C384"/>
      </dataBar>
      <extLst>
        <ext xmlns:x14="http://schemas.microsoft.com/office/spreadsheetml/2009/9/main" uri="{B025F937-C7B1-47D3-B67F-A62EFF666E3E}">
          <x14:id>{99BF6421-C2ED-4EA3-B8C5-4A91B521EEB6}</x14:id>
        </ext>
      </extLst>
    </cfRule>
  </conditionalFormatting>
  <conditionalFormatting sqref="G144:H150 J144:J150">
    <cfRule type="dataBar" priority="1332">
      <dataBar>
        <cfvo type="min"/>
        <cfvo type="max"/>
        <color rgb="FF63C384"/>
      </dataBar>
      <extLst>
        <ext xmlns:x14="http://schemas.microsoft.com/office/spreadsheetml/2009/9/main" uri="{B025F937-C7B1-47D3-B67F-A62EFF666E3E}">
          <x14:id>{7BEA18FC-61AA-4BFF-8AE2-D21D8E4BE498}</x14:id>
        </ext>
      </extLst>
    </cfRule>
  </conditionalFormatting>
  <conditionalFormatting sqref="G153:H156 J153:J156">
    <cfRule type="dataBar" priority="1331">
      <dataBar>
        <cfvo type="min"/>
        <cfvo type="max"/>
        <color rgb="FF63C384"/>
      </dataBar>
      <extLst>
        <ext xmlns:x14="http://schemas.microsoft.com/office/spreadsheetml/2009/9/main" uri="{B025F937-C7B1-47D3-B67F-A62EFF666E3E}">
          <x14:id>{5EDA66CD-A221-4C7B-8EE8-7A4450B7316E}</x14:id>
        </ext>
      </extLst>
    </cfRule>
  </conditionalFormatting>
  <conditionalFormatting sqref="G159:H165 J159:J165">
    <cfRule type="dataBar" priority="1330">
      <dataBar>
        <cfvo type="min"/>
        <cfvo type="max"/>
        <color rgb="FF63C384"/>
      </dataBar>
      <extLst>
        <ext xmlns:x14="http://schemas.microsoft.com/office/spreadsheetml/2009/9/main" uri="{B025F937-C7B1-47D3-B67F-A62EFF666E3E}">
          <x14:id>{6698CF92-4447-404A-94EB-13432197CF82}</x14:id>
        </ext>
      </extLst>
    </cfRule>
  </conditionalFormatting>
  <conditionalFormatting sqref="G177:H184 J177:J184">
    <cfRule type="dataBar" priority="1329">
      <dataBar>
        <cfvo type="min"/>
        <cfvo type="max"/>
        <color rgb="FF63C384"/>
      </dataBar>
      <extLst>
        <ext xmlns:x14="http://schemas.microsoft.com/office/spreadsheetml/2009/9/main" uri="{B025F937-C7B1-47D3-B67F-A62EFF666E3E}">
          <x14:id>{BE2010F0-B020-4490-8E7F-3C810B841C88}</x14:id>
        </ext>
      </extLst>
    </cfRule>
  </conditionalFormatting>
  <conditionalFormatting sqref="G187:H193 J187:J193">
    <cfRule type="dataBar" priority="1328">
      <dataBar>
        <cfvo type="min"/>
        <cfvo type="max"/>
        <color rgb="FF63C384"/>
      </dataBar>
      <extLst>
        <ext xmlns:x14="http://schemas.microsoft.com/office/spreadsheetml/2009/9/main" uri="{B025F937-C7B1-47D3-B67F-A62EFF666E3E}">
          <x14:id>{1F24BCC1-D792-4D91-A911-70F88CCCF2C2}</x14:id>
        </ext>
      </extLst>
    </cfRule>
  </conditionalFormatting>
  <conditionalFormatting sqref="G196:H201 J196:J201">
    <cfRule type="dataBar" priority="1327">
      <dataBar>
        <cfvo type="min"/>
        <cfvo type="max"/>
        <color rgb="FF63C384"/>
      </dataBar>
      <extLst>
        <ext xmlns:x14="http://schemas.microsoft.com/office/spreadsheetml/2009/9/main" uri="{B025F937-C7B1-47D3-B67F-A62EFF666E3E}">
          <x14:id>{BD250012-2E53-4DE1-BF58-DF0B1427FF80}</x14:id>
        </ext>
      </extLst>
    </cfRule>
  </conditionalFormatting>
  <conditionalFormatting sqref="G204:H211 J204:J211">
    <cfRule type="dataBar" priority="1326">
      <dataBar>
        <cfvo type="min"/>
        <cfvo type="max"/>
        <color rgb="FF63C384"/>
      </dataBar>
      <extLst>
        <ext xmlns:x14="http://schemas.microsoft.com/office/spreadsheetml/2009/9/main" uri="{B025F937-C7B1-47D3-B67F-A62EFF666E3E}">
          <x14:id>{3F3BC54E-6610-4DB7-871F-DB13436B80E9}</x14:id>
        </ext>
      </extLst>
    </cfRule>
  </conditionalFormatting>
  <conditionalFormatting sqref="G214:H221 J214:J221">
    <cfRule type="dataBar" priority="1325">
      <dataBar>
        <cfvo type="min"/>
        <cfvo type="max"/>
        <color rgb="FF63C384"/>
      </dataBar>
      <extLst>
        <ext xmlns:x14="http://schemas.microsoft.com/office/spreadsheetml/2009/9/main" uri="{B025F937-C7B1-47D3-B67F-A62EFF666E3E}">
          <x14:id>{7E418860-462D-40B1-B262-99389334D2B7}</x14:id>
        </ext>
      </extLst>
    </cfRule>
  </conditionalFormatting>
  <conditionalFormatting sqref="G4:H4 J4">
    <cfRule type="dataBar" priority="1319">
      <dataBar>
        <cfvo type="min"/>
        <cfvo type="max"/>
        <color rgb="FF63C384"/>
      </dataBar>
      <extLst>
        <ext xmlns:x14="http://schemas.microsoft.com/office/spreadsheetml/2009/9/main" uri="{B025F937-C7B1-47D3-B67F-A62EFF666E3E}">
          <x14:id>{E86B33B3-97C3-4BB2-A381-0E086854D818}</x14:id>
        </ext>
      </extLst>
    </cfRule>
  </conditionalFormatting>
  <conditionalFormatting sqref="G4:H4 J4">
    <cfRule type="dataBar" priority="1263">
      <dataBar>
        <cfvo type="min"/>
        <cfvo type="max"/>
        <color rgb="FF63C384"/>
      </dataBar>
      <extLst>
        <ext xmlns:x14="http://schemas.microsoft.com/office/spreadsheetml/2009/9/main" uri="{B025F937-C7B1-47D3-B67F-A62EFF666E3E}">
          <x14:id>{C80668D8-6E66-4E0F-8A0A-681DB960E214}</x14:id>
        </ext>
      </extLst>
    </cfRule>
  </conditionalFormatting>
  <conditionalFormatting sqref="G1:H1 J1">
    <cfRule type="dataBar" priority="1257">
      <dataBar>
        <cfvo type="min"/>
        <cfvo type="max"/>
        <color rgb="FF63C384"/>
      </dataBar>
      <extLst>
        <ext xmlns:x14="http://schemas.microsoft.com/office/spreadsheetml/2009/9/main" uri="{B025F937-C7B1-47D3-B67F-A62EFF666E3E}">
          <x14:id>{E76C854C-E42F-448B-B2FB-4B1BC9F3940D}</x14:id>
        </ext>
      </extLst>
    </cfRule>
  </conditionalFormatting>
  <conditionalFormatting sqref="G1:H1 J1">
    <cfRule type="dataBar" priority="1256">
      <dataBar>
        <cfvo type="min"/>
        <cfvo type="max"/>
        <color rgb="FF638EC6"/>
      </dataBar>
      <extLst>
        <ext xmlns:x14="http://schemas.microsoft.com/office/spreadsheetml/2009/9/main" uri="{B025F937-C7B1-47D3-B67F-A62EFF666E3E}">
          <x14:id>{D46F3D7E-D82A-4C03-8AB0-F7C34876ABD1}</x14:id>
        </ext>
      </extLst>
    </cfRule>
  </conditionalFormatting>
  <conditionalFormatting sqref="AL289:AO324">
    <cfRule type="dataBar" priority="1255">
      <dataBar>
        <cfvo type="min"/>
        <cfvo type="max"/>
        <color rgb="FF63C384"/>
      </dataBar>
      <extLst>
        <ext xmlns:x14="http://schemas.microsoft.com/office/spreadsheetml/2009/9/main" uri="{B025F937-C7B1-47D3-B67F-A62EFF666E3E}">
          <x14:id>{0B38ED8B-C2CB-4ADD-84AD-FB4D0BFCCFF6}</x14:id>
        </ext>
      </extLst>
    </cfRule>
  </conditionalFormatting>
  <conditionalFormatting sqref="AL5:AO10">
    <cfRule type="dataBar" priority="1254">
      <dataBar>
        <cfvo type="min"/>
        <cfvo type="max"/>
        <color rgb="FF63C384"/>
      </dataBar>
      <extLst>
        <ext xmlns:x14="http://schemas.microsoft.com/office/spreadsheetml/2009/9/main" uri="{B025F937-C7B1-47D3-B67F-A62EFF666E3E}">
          <x14:id>{FC069892-4520-43D1-B4BC-C325679B8D96}</x14:id>
        </ext>
      </extLst>
    </cfRule>
  </conditionalFormatting>
  <conditionalFormatting sqref="AL170:AO174">
    <cfRule type="dataBar" priority="1252">
      <dataBar>
        <cfvo type="min"/>
        <cfvo type="max"/>
        <color rgb="FF63C384"/>
      </dataBar>
      <extLst>
        <ext xmlns:x14="http://schemas.microsoft.com/office/spreadsheetml/2009/9/main" uri="{B025F937-C7B1-47D3-B67F-A62EFF666E3E}">
          <x14:id>{1ED613B3-C5D7-4A0C-B18C-ED354A09F52B}</x14:id>
        </ext>
      </extLst>
    </cfRule>
  </conditionalFormatting>
  <conditionalFormatting sqref="AL13:AO14">
    <cfRule type="dataBar" priority="1251">
      <dataBar>
        <cfvo type="min"/>
        <cfvo type="max"/>
        <color rgb="FF63C384"/>
      </dataBar>
      <extLst>
        <ext xmlns:x14="http://schemas.microsoft.com/office/spreadsheetml/2009/9/main" uri="{B025F937-C7B1-47D3-B67F-A62EFF666E3E}">
          <x14:id>{5A3A16BB-88CF-44E5-A681-0F97DB5928E1}</x14:id>
        </ext>
      </extLst>
    </cfRule>
  </conditionalFormatting>
  <conditionalFormatting sqref="AL17:AO19">
    <cfRule type="dataBar" priority="1250">
      <dataBar>
        <cfvo type="min"/>
        <cfvo type="max"/>
        <color rgb="FF63C384"/>
      </dataBar>
      <extLst>
        <ext xmlns:x14="http://schemas.microsoft.com/office/spreadsheetml/2009/9/main" uri="{B025F937-C7B1-47D3-B67F-A62EFF666E3E}">
          <x14:id>{6EF40444-308B-43F0-B062-6568C1C7AD79}</x14:id>
        </ext>
      </extLst>
    </cfRule>
  </conditionalFormatting>
  <conditionalFormatting sqref="AL22:AO23">
    <cfRule type="dataBar" priority="1249">
      <dataBar>
        <cfvo type="min"/>
        <cfvo type="max"/>
        <color rgb="FF63C384"/>
      </dataBar>
      <extLst>
        <ext xmlns:x14="http://schemas.microsoft.com/office/spreadsheetml/2009/9/main" uri="{B025F937-C7B1-47D3-B67F-A62EFF666E3E}">
          <x14:id>{64695B16-700F-4107-B3E9-CFE9A7F26EF0}</x14:id>
        </ext>
      </extLst>
    </cfRule>
  </conditionalFormatting>
  <conditionalFormatting sqref="AL26:AO32">
    <cfRule type="dataBar" priority="1248">
      <dataBar>
        <cfvo type="min"/>
        <cfvo type="max"/>
        <color rgb="FF63C384"/>
      </dataBar>
      <extLst>
        <ext xmlns:x14="http://schemas.microsoft.com/office/spreadsheetml/2009/9/main" uri="{B025F937-C7B1-47D3-B67F-A62EFF666E3E}">
          <x14:id>{193EDF1F-0A8C-4D9A-90AE-067346720270}</x14:id>
        </ext>
      </extLst>
    </cfRule>
  </conditionalFormatting>
  <conditionalFormatting sqref="AL38:AO44">
    <cfRule type="dataBar" priority="1220">
      <dataBar>
        <cfvo type="min"/>
        <cfvo type="max"/>
        <color rgb="FF63C384"/>
      </dataBar>
      <extLst>
        <ext xmlns:x14="http://schemas.microsoft.com/office/spreadsheetml/2009/9/main" uri="{B025F937-C7B1-47D3-B67F-A62EFF666E3E}">
          <x14:id>{3F82E4DB-76E8-4772-9EEC-B4AC9D39807E}</x14:id>
        </ext>
      </extLst>
    </cfRule>
  </conditionalFormatting>
  <conditionalFormatting sqref="AL47:AO49">
    <cfRule type="dataBar" priority="1247">
      <dataBar>
        <cfvo type="min"/>
        <cfvo type="max"/>
        <color rgb="FF63C384"/>
      </dataBar>
      <extLst>
        <ext xmlns:x14="http://schemas.microsoft.com/office/spreadsheetml/2009/9/main" uri="{B025F937-C7B1-47D3-B67F-A62EFF666E3E}">
          <x14:id>{4E9D731A-8F40-41A2-9BBD-C5AAF491EF70}</x14:id>
        </ext>
      </extLst>
    </cfRule>
  </conditionalFormatting>
  <conditionalFormatting sqref="AL52:AO56">
    <cfRule type="dataBar" priority="1246">
      <dataBar>
        <cfvo type="min"/>
        <cfvo type="max"/>
        <color rgb="FF63C384"/>
      </dataBar>
      <extLst>
        <ext xmlns:x14="http://schemas.microsoft.com/office/spreadsheetml/2009/9/main" uri="{B025F937-C7B1-47D3-B67F-A62EFF666E3E}">
          <x14:id>{EE087339-3F32-4D1C-A40C-BE7E1C24D2CF}</x14:id>
        </ext>
      </extLst>
    </cfRule>
  </conditionalFormatting>
  <conditionalFormatting sqref="AL59:AO62">
    <cfRule type="dataBar" priority="1245">
      <dataBar>
        <cfvo type="min"/>
        <cfvo type="max"/>
        <color rgb="FF63C384"/>
      </dataBar>
      <extLst>
        <ext xmlns:x14="http://schemas.microsoft.com/office/spreadsheetml/2009/9/main" uri="{B025F937-C7B1-47D3-B67F-A62EFF666E3E}">
          <x14:id>{6D978AEC-98BD-4514-8718-6A438C3F9348}</x14:id>
        </ext>
      </extLst>
    </cfRule>
  </conditionalFormatting>
  <conditionalFormatting sqref="AL65:AO67">
    <cfRule type="dataBar" priority="1244">
      <dataBar>
        <cfvo type="min"/>
        <cfvo type="max"/>
        <color rgb="FF63C384"/>
      </dataBar>
      <extLst>
        <ext xmlns:x14="http://schemas.microsoft.com/office/spreadsheetml/2009/9/main" uri="{B025F937-C7B1-47D3-B67F-A62EFF666E3E}">
          <x14:id>{66243F2D-D4A2-4280-BC94-ACF04AD90679}</x14:id>
        </ext>
      </extLst>
    </cfRule>
  </conditionalFormatting>
  <conditionalFormatting sqref="AL70:AO77">
    <cfRule type="dataBar" priority="1243">
      <dataBar>
        <cfvo type="min"/>
        <cfvo type="max"/>
        <color rgb="FF63C384"/>
      </dataBar>
      <extLst>
        <ext xmlns:x14="http://schemas.microsoft.com/office/spreadsheetml/2009/9/main" uri="{B025F937-C7B1-47D3-B67F-A62EFF666E3E}">
          <x14:id>{21E5787E-BCD3-43EE-B851-4F7FBA05D2D2}</x14:id>
        </ext>
      </extLst>
    </cfRule>
  </conditionalFormatting>
  <conditionalFormatting sqref="AL82:AO87">
    <cfRule type="dataBar" priority="1242">
      <dataBar>
        <cfvo type="min"/>
        <cfvo type="max"/>
        <color rgb="FF63C384"/>
      </dataBar>
      <extLst>
        <ext xmlns:x14="http://schemas.microsoft.com/office/spreadsheetml/2009/9/main" uri="{B025F937-C7B1-47D3-B67F-A62EFF666E3E}">
          <x14:id>{1BD436A2-6108-4D0C-808E-5CB2F786B53A}</x14:id>
        </ext>
      </extLst>
    </cfRule>
  </conditionalFormatting>
  <conditionalFormatting sqref="AL90:AO96">
    <cfRule type="dataBar" priority="1241">
      <dataBar>
        <cfvo type="min"/>
        <cfvo type="max"/>
        <color rgb="FF63C384"/>
      </dataBar>
      <extLst>
        <ext xmlns:x14="http://schemas.microsoft.com/office/spreadsheetml/2009/9/main" uri="{B025F937-C7B1-47D3-B67F-A62EFF666E3E}">
          <x14:id>{D1C9BC6A-3A90-463F-991D-AB6F99887E8A}</x14:id>
        </ext>
      </extLst>
    </cfRule>
  </conditionalFormatting>
  <conditionalFormatting sqref="AL99:AO103">
    <cfRule type="dataBar" priority="1240">
      <dataBar>
        <cfvo type="min"/>
        <cfvo type="max"/>
        <color rgb="FF63C384"/>
      </dataBar>
      <extLst>
        <ext xmlns:x14="http://schemas.microsoft.com/office/spreadsheetml/2009/9/main" uri="{B025F937-C7B1-47D3-B67F-A62EFF666E3E}">
          <x14:id>{4331941F-3E22-4F16-AB66-F2E466B4713E}</x14:id>
        </ext>
      </extLst>
    </cfRule>
  </conditionalFormatting>
  <conditionalFormatting sqref="AL106:AO110">
    <cfRule type="dataBar" priority="1239">
      <dataBar>
        <cfvo type="min"/>
        <cfvo type="max"/>
        <color rgb="FF63C384"/>
      </dataBar>
      <extLst>
        <ext xmlns:x14="http://schemas.microsoft.com/office/spreadsheetml/2009/9/main" uri="{B025F937-C7B1-47D3-B67F-A62EFF666E3E}">
          <x14:id>{14B279C1-3E1B-4DC8-9339-31FF37FF3A7C}</x14:id>
        </ext>
      </extLst>
    </cfRule>
  </conditionalFormatting>
  <conditionalFormatting sqref="AL113:AO117">
    <cfRule type="dataBar" priority="1238">
      <dataBar>
        <cfvo type="min"/>
        <cfvo type="max"/>
        <color rgb="FF63C384"/>
      </dataBar>
      <extLst>
        <ext xmlns:x14="http://schemas.microsoft.com/office/spreadsheetml/2009/9/main" uri="{B025F937-C7B1-47D3-B67F-A62EFF666E3E}">
          <x14:id>{EA551B16-52DE-4461-AB6C-377017E33571}</x14:id>
        </ext>
      </extLst>
    </cfRule>
  </conditionalFormatting>
  <conditionalFormatting sqref="AL120:AO124">
    <cfRule type="dataBar" priority="1237">
      <dataBar>
        <cfvo type="min"/>
        <cfvo type="max"/>
        <color rgb="FF63C384"/>
      </dataBar>
      <extLst>
        <ext xmlns:x14="http://schemas.microsoft.com/office/spreadsheetml/2009/9/main" uri="{B025F937-C7B1-47D3-B67F-A62EFF666E3E}">
          <x14:id>{77F01CD4-DCEC-47F1-A39F-794C8E968E61}</x14:id>
        </ext>
      </extLst>
    </cfRule>
  </conditionalFormatting>
  <conditionalFormatting sqref="AL129:AO132">
    <cfRule type="dataBar" priority="1236">
      <dataBar>
        <cfvo type="min"/>
        <cfvo type="max"/>
        <color rgb="FF63C384"/>
      </dataBar>
      <extLst>
        <ext xmlns:x14="http://schemas.microsoft.com/office/spreadsheetml/2009/9/main" uri="{B025F937-C7B1-47D3-B67F-A62EFF666E3E}">
          <x14:id>{21CDD712-FA89-4D30-91C1-04FB3EEBAA9B}</x14:id>
        </ext>
      </extLst>
    </cfRule>
  </conditionalFormatting>
  <conditionalFormatting sqref="AL135:AO141">
    <cfRule type="dataBar" priority="1235">
      <dataBar>
        <cfvo type="min"/>
        <cfvo type="max"/>
        <color rgb="FF63C384"/>
      </dataBar>
      <extLst>
        <ext xmlns:x14="http://schemas.microsoft.com/office/spreadsheetml/2009/9/main" uri="{B025F937-C7B1-47D3-B67F-A62EFF666E3E}">
          <x14:id>{B564E895-B79D-4AA5-865A-4B1F88ADBE96}</x14:id>
        </ext>
      </extLst>
    </cfRule>
  </conditionalFormatting>
  <conditionalFormatting sqref="AL144:AO150">
    <cfRule type="dataBar" priority="1234">
      <dataBar>
        <cfvo type="min"/>
        <cfvo type="max"/>
        <color rgb="FF63C384"/>
      </dataBar>
      <extLst>
        <ext xmlns:x14="http://schemas.microsoft.com/office/spreadsheetml/2009/9/main" uri="{B025F937-C7B1-47D3-B67F-A62EFF666E3E}">
          <x14:id>{630D1C4B-073D-4C7A-9112-32C798924193}</x14:id>
        </ext>
      </extLst>
    </cfRule>
  </conditionalFormatting>
  <conditionalFormatting sqref="AL153:AO156">
    <cfRule type="dataBar" priority="1233">
      <dataBar>
        <cfvo type="min"/>
        <cfvo type="max"/>
        <color rgb="FF63C384"/>
      </dataBar>
      <extLst>
        <ext xmlns:x14="http://schemas.microsoft.com/office/spreadsheetml/2009/9/main" uri="{B025F937-C7B1-47D3-B67F-A62EFF666E3E}">
          <x14:id>{4F036389-EE54-49DE-9435-3706428650B2}</x14:id>
        </ext>
      </extLst>
    </cfRule>
  </conditionalFormatting>
  <conditionalFormatting sqref="AL159:AO165">
    <cfRule type="dataBar" priority="1232">
      <dataBar>
        <cfvo type="min"/>
        <cfvo type="max"/>
        <color rgb="FF63C384"/>
      </dataBar>
      <extLst>
        <ext xmlns:x14="http://schemas.microsoft.com/office/spreadsheetml/2009/9/main" uri="{B025F937-C7B1-47D3-B67F-A62EFF666E3E}">
          <x14:id>{5D4E850C-29BF-495E-839E-CB4C8A92506B}</x14:id>
        </ext>
      </extLst>
    </cfRule>
  </conditionalFormatting>
  <conditionalFormatting sqref="AL177:AO184">
    <cfRule type="dataBar" priority="1231">
      <dataBar>
        <cfvo type="min"/>
        <cfvo type="max"/>
        <color rgb="FF63C384"/>
      </dataBar>
      <extLst>
        <ext xmlns:x14="http://schemas.microsoft.com/office/spreadsheetml/2009/9/main" uri="{B025F937-C7B1-47D3-B67F-A62EFF666E3E}">
          <x14:id>{1D360169-EC17-4AE3-94B5-BFB2C8DEDDD6}</x14:id>
        </ext>
      </extLst>
    </cfRule>
  </conditionalFormatting>
  <conditionalFormatting sqref="AL187:AO193">
    <cfRule type="dataBar" priority="1230">
      <dataBar>
        <cfvo type="min"/>
        <cfvo type="max"/>
        <color rgb="FF63C384"/>
      </dataBar>
      <extLst>
        <ext xmlns:x14="http://schemas.microsoft.com/office/spreadsheetml/2009/9/main" uri="{B025F937-C7B1-47D3-B67F-A62EFF666E3E}">
          <x14:id>{0C35E995-C5E9-4432-BB6E-23C0D7753E22}</x14:id>
        </ext>
      </extLst>
    </cfRule>
  </conditionalFormatting>
  <conditionalFormatting sqref="AL196:AO201">
    <cfRule type="dataBar" priority="1229">
      <dataBar>
        <cfvo type="min"/>
        <cfvo type="max"/>
        <color rgb="FF63C384"/>
      </dataBar>
      <extLst>
        <ext xmlns:x14="http://schemas.microsoft.com/office/spreadsheetml/2009/9/main" uri="{B025F937-C7B1-47D3-B67F-A62EFF666E3E}">
          <x14:id>{5972920B-1C3B-4B57-B4C2-234EB50E7386}</x14:id>
        </ext>
      </extLst>
    </cfRule>
  </conditionalFormatting>
  <conditionalFormatting sqref="AL204:AO211">
    <cfRule type="dataBar" priority="1228">
      <dataBar>
        <cfvo type="min"/>
        <cfvo type="max"/>
        <color rgb="FF63C384"/>
      </dataBar>
      <extLst>
        <ext xmlns:x14="http://schemas.microsoft.com/office/spreadsheetml/2009/9/main" uri="{B025F937-C7B1-47D3-B67F-A62EFF666E3E}">
          <x14:id>{E9386FDF-D098-41D6-8F97-09E1059ED681}</x14:id>
        </ext>
      </extLst>
    </cfRule>
  </conditionalFormatting>
  <conditionalFormatting sqref="AL214:AO221">
    <cfRule type="dataBar" priority="1227">
      <dataBar>
        <cfvo type="min"/>
        <cfvo type="max"/>
        <color rgb="FF63C384"/>
      </dataBar>
      <extLst>
        <ext xmlns:x14="http://schemas.microsoft.com/office/spreadsheetml/2009/9/main" uri="{B025F937-C7B1-47D3-B67F-A62EFF666E3E}">
          <x14:id>{175037F3-1B32-47A8-A54B-95E97DBE777E}</x14:id>
        </ext>
      </extLst>
    </cfRule>
  </conditionalFormatting>
  <conditionalFormatting sqref="AL1:AO1">
    <cfRule type="dataBar" priority="1159">
      <dataBar>
        <cfvo type="min"/>
        <cfvo type="max"/>
        <color rgb="FF63C384"/>
      </dataBar>
      <extLst>
        <ext xmlns:x14="http://schemas.microsoft.com/office/spreadsheetml/2009/9/main" uri="{B025F937-C7B1-47D3-B67F-A62EFF666E3E}">
          <x14:id>{9EA1971E-395D-4ECB-B827-3794E1A150BD}</x14:id>
        </ext>
      </extLst>
    </cfRule>
  </conditionalFormatting>
  <conditionalFormatting sqref="AL1:AO1">
    <cfRule type="dataBar" priority="1158">
      <dataBar>
        <cfvo type="min"/>
        <cfvo type="max"/>
        <color rgb="FF638EC6"/>
      </dataBar>
      <extLst>
        <ext xmlns:x14="http://schemas.microsoft.com/office/spreadsheetml/2009/9/main" uri="{B025F937-C7B1-47D3-B67F-A62EFF666E3E}">
          <x14:id>{7993A34E-D5BB-46CF-BA07-7A95F3434CE3}</x14:id>
        </ext>
      </extLst>
    </cfRule>
  </conditionalFormatting>
  <conditionalFormatting sqref="Y1">
    <cfRule type="dataBar" priority="1121">
      <dataBar>
        <cfvo type="min"/>
        <cfvo type="max"/>
        <color rgb="FFFF555A"/>
      </dataBar>
      <extLst>
        <ext xmlns:x14="http://schemas.microsoft.com/office/spreadsheetml/2009/9/main" uri="{B025F937-C7B1-47D3-B67F-A62EFF666E3E}">
          <x14:id>{48CE311D-AC0F-4998-B126-78D2F5CCCC26}</x14:id>
        </ext>
      </extLst>
    </cfRule>
  </conditionalFormatting>
  <conditionalFormatting sqref="AL4:AO4">
    <cfRule type="dataBar" priority="1114">
      <dataBar>
        <cfvo type="min"/>
        <cfvo type="max"/>
        <color rgb="FF63C384"/>
      </dataBar>
      <extLst>
        <ext xmlns:x14="http://schemas.microsoft.com/office/spreadsheetml/2009/9/main" uri="{B025F937-C7B1-47D3-B67F-A62EFF666E3E}">
          <x14:id>{083F03FE-DED7-4C9C-816E-E919C09B8D34}</x14:id>
        </ext>
      </extLst>
    </cfRule>
  </conditionalFormatting>
  <conditionalFormatting sqref="AL4:AO4">
    <cfRule type="dataBar" priority="1113">
      <dataBar>
        <cfvo type="min"/>
        <cfvo type="max"/>
        <color rgb="FF63C384"/>
      </dataBar>
      <extLst>
        <ext xmlns:x14="http://schemas.microsoft.com/office/spreadsheetml/2009/9/main" uri="{B025F937-C7B1-47D3-B67F-A62EFF666E3E}">
          <x14:id>{0FB787FA-DC92-4CE7-A837-702246F5FA94}</x14:id>
        </ext>
      </extLst>
    </cfRule>
  </conditionalFormatting>
  <conditionalFormatting sqref="AL4:AO4">
    <cfRule type="dataBar" priority="1112">
      <dataBar>
        <cfvo type="min"/>
        <cfvo type="max"/>
        <color rgb="FF63C384"/>
      </dataBar>
      <extLst>
        <ext xmlns:x14="http://schemas.microsoft.com/office/spreadsheetml/2009/9/main" uri="{B025F937-C7B1-47D3-B67F-A62EFF666E3E}">
          <x14:id>{ADE8CBDB-00FE-4913-8BCA-2B1B1FD795BD}</x14:id>
        </ext>
      </extLst>
    </cfRule>
  </conditionalFormatting>
  <conditionalFormatting sqref="G3">
    <cfRule type="colorScale" priority="1030">
      <colorScale>
        <cfvo type="min"/>
        <cfvo type="max"/>
        <color rgb="FFFCFCFF"/>
        <color rgb="FFF8696B"/>
      </colorScale>
    </cfRule>
  </conditionalFormatting>
  <conditionalFormatting sqref="H3:J3">
    <cfRule type="iconSet" priority="955">
      <iconSet iconSet="4RedToBlack">
        <cfvo type="percent" val="0"/>
        <cfvo type="percent" val="25"/>
        <cfvo type="percent" val="50"/>
        <cfvo type="percent" val="75"/>
      </iconSet>
    </cfRule>
  </conditionalFormatting>
  <conditionalFormatting sqref="AL3:AO3">
    <cfRule type="iconSet" priority="954">
      <iconSet iconSet="4RedToBlack">
        <cfvo type="percent" val="0"/>
        <cfvo type="percent" val="25"/>
        <cfvo type="percent" val="50"/>
        <cfvo type="percent" val="75"/>
      </iconSet>
    </cfRule>
  </conditionalFormatting>
  <conditionalFormatting sqref="AH289:AH324">
    <cfRule type="dataBar" priority="953">
      <dataBar>
        <cfvo type="min"/>
        <cfvo type="max"/>
        <color rgb="FF63C384"/>
      </dataBar>
      <extLst>
        <ext xmlns:x14="http://schemas.microsoft.com/office/spreadsheetml/2009/9/main" uri="{B025F937-C7B1-47D3-B67F-A62EFF666E3E}">
          <x14:id>{7B5CA77E-A7B1-4A73-9783-458607C84CF6}</x14:id>
        </ext>
      </extLst>
    </cfRule>
  </conditionalFormatting>
  <conditionalFormatting sqref="AH5:AH10">
    <cfRule type="dataBar" priority="952">
      <dataBar>
        <cfvo type="min"/>
        <cfvo type="max"/>
        <color rgb="FF63C384"/>
      </dataBar>
      <extLst>
        <ext xmlns:x14="http://schemas.microsoft.com/office/spreadsheetml/2009/9/main" uri="{B025F937-C7B1-47D3-B67F-A62EFF666E3E}">
          <x14:id>{4D1B0FCA-B144-4128-B5F5-B0D0C617FF9F}</x14:id>
        </ext>
      </extLst>
    </cfRule>
  </conditionalFormatting>
  <conditionalFormatting sqref="AH170:AH174">
    <cfRule type="dataBar" priority="951">
      <dataBar>
        <cfvo type="min"/>
        <cfvo type="max"/>
        <color rgb="FF63C384"/>
      </dataBar>
      <extLst>
        <ext xmlns:x14="http://schemas.microsoft.com/office/spreadsheetml/2009/9/main" uri="{B025F937-C7B1-47D3-B67F-A62EFF666E3E}">
          <x14:id>{72A17278-0E3F-47AE-A62F-A175C113261C}</x14:id>
        </ext>
      </extLst>
    </cfRule>
  </conditionalFormatting>
  <conditionalFormatting sqref="AH13:AH14">
    <cfRule type="dataBar" priority="950">
      <dataBar>
        <cfvo type="min"/>
        <cfvo type="max"/>
        <color rgb="FF63C384"/>
      </dataBar>
      <extLst>
        <ext xmlns:x14="http://schemas.microsoft.com/office/spreadsheetml/2009/9/main" uri="{B025F937-C7B1-47D3-B67F-A62EFF666E3E}">
          <x14:id>{97669DF5-E670-4C99-8521-7FE7CDD621E4}</x14:id>
        </ext>
      </extLst>
    </cfRule>
  </conditionalFormatting>
  <conditionalFormatting sqref="AH17:AH19">
    <cfRule type="dataBar" priority="949">
      <dataBar>
        <cfvo type="min"/>
        <cfvo type="max"/>
        <color rgb="FF63C384"/>
      </dataBar>
      <extLst>
        <ext xmlns:x14="http://schemas.microsoft.com/office/spreadsheetml/2009/9/main" uri="{B025F937-C7B1-47D3-B67F-A62EFF666E3E}">
          <x14:id>{5755743B-FAEC-49A8-9FBE-F095FA503655}</x14:id>
        </ext>
      </extLst>
    </cfRule>
  </conditionalFormatting>
  <conditionalFormatting sqref="AH22:AH23">
    <cfRule type="dataBar" priority="948">
      <dataBar>
        <cfvo type="min"/>
        <cfvo type="max"/>
        <color rgb="FF63C384"/>
      </dataBar>
      <extLst>
        <ext xmlns:x14="http://schemas.microsoft.com/office/spreadsheetml/2009/9/main" uri="{B025F937-C7B1-47D3-B67F-A62EFF666E3E}">
          <x14:id>{7181301E-3171-4072-86E8-E2BF805A9382}</x14:id>
        </ext>
      </extLst>
    </cfRule>
  </conditionalFormatting>
  <conditionalFormatting sqref="AH26:AH32">
    <cfRule type="dataBar" priority="947">
      <dataBar>
        <cfvo type="min"/>
        <cfvo type="max"/>
        <color rgb="FF63C384"/>
      </dataBar>
      <extLst>
        <ext xmlns:x14="http://schemas.microsoft.com/office/spreadsheetml/2009/9/main" uri="{B025F937-C7B1-47D3-B67F-A62EFF666E3E}">
          <x14:id>{0E43D8F9-4685-447B-B685-6B5FF670119B}</x14:id>
        </ext>
      </extLst>
    </cfRule>
  </conditionalFormatting>
  <conditionalFormatting sqref="AH38:AH44">
    <cfRule type="dataBar" priority="925">
      <dataBar>
        <cfvo type="min"/>
        <cfvo type="max"/>
        <color rgb="FF63C384"/>
      </dataBar>
      <extLst>
        <ext xmlns:x14="http://schemas.microsoft.com/office/spreadsheetml/2009/9/main" uri="{B025F937-C7B1-47D3-B67F-A62EFF666E3E}">
          <x14:id>{0AA6327C-6DE3-48A7-9016-F5054F5C6B90}</x14:id>
        </ext>
      </extLst>
    </cfRule>
  </conditionalFormatting>
  <conditionalFormatting sqref="AH47:AH49">
    <cfRule type="dataBar" priority="946">
      <dataBar>
        <cfvo type="min"/>
        <cfvo type="max"/>
        <color rgb="FF63C384"/>
      </dataBar>
      <extLst>
        <ext xmlns:x14="http://schemas.microsoft.com/office/spreadsheetml/2009/9/main" uri="{B025F937-C7B1-47D3-B67F-A62EFF666E3E}">
          <x14:id>{3A614B3F-BF1C-4E28-AEA6-CE37DA6146F8}</x14:id>
        </ext>
      </extLst>
    </cfRule>
  </conditionalFormatting>
  <conditionalFormatting sqref="AH52:AH56">
    <cfRule type="dataBar" priority="945">
      <dataBar>
        <cfvo type="min"/>
        <cfvo type="max"/>
        <color rgb="FF63C384"/>
      </dataBar>
      <extLst>
        <ext xmlns:x14="http://schemas.microsoft.com/office/spreadsheetml/2009/9/main" uri="{B025F937-C7B1-47D3-B67F-A62EFF666E3E}">
          <x14:id>{688F8F8D-676A-489D-9755-8EC654FC17F2}</x14:id>
        </ext>
      </extLst>
    </cfRule>
  </conditionalFormatting>
  <conditionalFormatting sqref="AH59:AH62">
    <cfRule type="dataBar" priority="944">
      <dataBar>
        <cfvo type="min"/>
        <cfvo type="max"/>
        <color rgb="FF63C384"/>
      </dataBar>
      <extLst>
        <ext xmlns:x14="http://schemas.microsoft.com/office/spreadsheetml/2009/9/main" uri="{B025F937-C7B1-47D3-B67F-A62EFF666E3E}">
          <x14:id>{E3DD36A6-8457-435F-889F-B6AE19793144}</x14:id>
        </ext>
      </extLst>
    </cfRule>
  </conditionalFormatting>
  <conditionalFormatting sqref="AH65:AH67">
    <cfRule type="dataBar" priority="943">
      <dataBar>
        <cfvo type="min"/>
        <cfvo type="max"/>
        <color rgb="FF63C384"/>
      </dataBar>
      <extLst>
        <ext xmlns:x14="http://schemas.microsoft.com/office/spreadsheetml/2009/9/main" uri="{B025F937-C7B1-47D3-B67F-A62EFF666E3E}">
          <x14:id>{CC1BDFCD-10BE-461D-805B-8EE85173E7E6}</x14:id>
        </ext>
      </extLst>
    </cfRule>
  </conditionalFormatting>
  <conditionalFormatting sqref="AH70:AH77">
    <cfRule type="dataBar" priority="942">
      <dataBar>
        <cfvo type="min"/>
        <cfvo type="max"/>
        <color rgb="FF63C384"/>
      </dataBar>
      <extLst>
        <ext xmlns:x14="http://schemas.microsoft.com/office/spreadsheetml/2009/9/main" uri="{B025F937-C7B1-47D3-B67F-A62EFF666E3E}">
          <x14:id>{6F4A5113-18B3-48E7-921E-FF70121C6B6A}</x14:id>
        </ext>
      </extLst>
    </cfRule>
  </conditionalFormatting>
  <conditionalFormatting sqref="AH82:AH87">
    <cfRule type="dataBar" priority="941">
      <dataBar>
        <cfvo type="min"/>
        <cfvo type="max"/>
        <color rgb="FF63C384"/>
      </dataBar>
      <extLst>
        <ext xmlns:x14="http://schemas.microsoft.com/office/spreadsheetml/2009/9/main" uri="{B025F937-C7B1-47D3-B67F-A62EFF666E3E}">
          <x14:id>{CC54AA47-34FE-46D5-801B-B74CECAF4388}</x14:id>
        </ext>
      </extLst>
    </cfRule>
  </conditionalFormatting>
  <conditionalFormatting sqref="AH90:AH96">
    <cfRule type="dataBar" priority="940">
      <dataBar>
        <cfvo type="min"/>
        <cfvo type="max"/>
        <color rgb="FF63C384"/>
      </dataBar>
      <extLst>
        <ext xmlns:x14="http://schemas.microsoft.com/office/spreadsheetml/2009/9/main" uri="{B025F937-C7B1-47D3-B67F-A62EFF666E3E}">
          <x14:id>{74F82283-9BC9-441D-9F8D-FA1C063A0E30}</x14:id>
        </ext>
      </extLst>
    </cfRule>
  </conditionalFormatting>
  <conditionalFormatting sqref="AH99:AH103">
    <cfRule type="dataBar" priority="939">
      <dataBar>
        <cfvo type="min"/>
        <cfvo type="max"/>
        <color rgb="FF63C384"/>
      </dataBar>
      <extLst>
        <ext xmlns:x14="http://schemas.microsoft.com/office/spreadsheetml/2009/9/main" uri="{B025F937-C7B1-47D3-B67F-A62EFF666E3E}">
          <x14:id>{1F1550FE-C176-4A62-8DA0-CE636CB82DE8}</x14:id>
        </ext>
      </extLst>
    </cfRule>
  </conditionalFormatting>
  <conditionalFormatting sqref="AH106:AH110">
    <cfRule type="dataBar" priority="938">
      <dataBar>
        <cfvo type="min"/>
        <cfvo type="max"/>
        <color rgb="FF63C384"/>
      </dataBar>
      <extLst>
        <ext xmlns:x14="http://schemas.microsoft.com/office/spreadsheetml/2009/9/main" uri="{B025F937-C7B1-47D3-B67F-A62EFF666E3E}">
          <x14:id>{A30B70C0-E2A1-415C-ADC1-AC883CB27BB7}</x14:id>
        </ext>
      </extLst>
    </cfRule>
  </conditionalFormatting>
  <conditionalFormatting sqref="AH113:AH117">
    <cfRule type="dataBar" priority="937">
      <dataBar>
        <cfvo type="min"/>
        <cfvo type="max"/>
        <color rgb="FF63C384"/>
      </dataBar>
      <extLst>
        <ext xmlns:x14="http://schemas.microsoft.com/office/spreadsheetml/2009/9/main" uri="{B025F937-C7B1-47D3-B67F-A62EFF666E3E}">
          <x14:id>{3A886A28-545A-4B57-8BA1-53B461B6BBCF}</x14:id>
        </ext>
      </extLst>
    </cfRule>
  </conditionalFormatting>
  <conditionalFormatting sqref="AH120:AH124">
    <cfRule type="dataBar" priority="936">
      <dataBar>
        <cfvo type="min"/>
        <cfvo type="max"/>
        <color rgb="FF63C384"/>
      </dataBar>
      <extLst>
        <ext xmlns:x14="http://schemas.microsoft.com/office/spreadsheetml/2009/9/main" uri="{B025F937-C7B1-47D3-B67F-A62EFF666E3E}">
          <x14:id>{C0BD43F5-4F0C-4D64-80BD-9B72B486C41F}</x14:id>
        </ext>
      </extLst>
    </cfRule>
  </conditionalFormatting>
  <conditionalFormatting sqref="AH129:AH132">
    <cfRule type="dataBar" priority="935">
      <dataBar>
        <cfvo type="min"/>
        <cfvo type="max"/>
        <color rgb="FF63C384"/>
      </dataBar>
      <extLst>
        <ext xmlns:x14="http://schemas.microsoft.com/office/spreadsheetml/2009/9/main" uri="{B025F937-C7B1-47D3-B67F-A62EFF666E3E}">
          <x14:id>{4F1FDF81-C6FE-476C-A2C7-3F7E4E3921BF}</x14:id>
        </ext>
      </extLst>
    </cfRule>
  </conditionalFormatting>
  <conditionalFormatting sqref="AH135:AH141">
    <cfRule type="dataBar" priority="934">
      <dataBar>
        <cfvo type="min"/>
        <cfvo type="max"/>
        <color rgb="FF63C384"/>
      </dataBar>
      <extLst>
        <ext xmlns:x14="http://schemas.microsoft.com/office/spreadsheetml/2009/9/main" uri="{B025F937-C7B1-47D3-B67F-A62EFF666E3E}">
          <x14:id>{7A7730D2-8039-4D79-A5FC-907681296AEF}</x14:id>
        </ext>
      </extLst>
    </cfRule>
  </conditionalFormatting>
  <conditionalFormatting sqref="AH144:AH150">
    <cfRule type="dataBar" priority="933">
      <dataBar>
        <cfvo type="min"/>
        <cfvo type="max"/>
        <color rgb="FF63C384"/>
      </dataBar>
      <extLst>
        <ext xmlns:x14="http://schemas.microsoft.com/office/spreadsheetml/2009/9/main" uri="{B025F937-C7B1-47D3-B67F-A62EFF666E3E}">
          <x14:id>{972E2FD7-6BE8-45F3-AA3E-6811EADF4CB6}</x14:id>
        </ext>
      </extLst>
    </cfRule>
  </conditionalFormatting>
  <conditionalFormatting sqref="AH153:AH156">
    <cfRule type="dataBar" priority="932">
      <dataBar>
        <cfvo type="min"/>
        <cfvo type="max"/>
        <color rgb="FF63C384"/>
      </dataBar>
      <extLst>
        <ext xmlns:x14="http://schemas.microsoft.com/office/spreadsheetml/2009/9/main" uri="{B025F937-C7B1-47D3-B67F-A62EFF666E3E}">
          <x14:id>{30FFC934-5B53-44B9-9500-455F533CF70B}</x14:id>
        </ext>
      </extLst>
    </cfRule>
  </conditionalFormatting>
  <conditionalFormatting sqref="AH159:AH165">
    <cfRule type="dataBar" priority="931">
      <dataBar>
        <cfvo type="min"/>
        <cfvo type="max"/>
        <color rgb="FF63C384"/>
      </dataBar>
      <extLst>
        <ext xmlns:x14="http://schemas.microsoft.com/office/spreadsheetml/2009/9/main" uri="{B025F937-C7B1-47D3-B67F-A62EFF666E3E}">
          <x14:id>{07D20B96-4287-4204-9F0A-BE94E7578AD2}</x14:id>
        </ext>
      </extLst>
    </cfRule>
  </conditionalFormatting>
  <conditionalFormatting sqref="AH177:AH184">
    <cfRule type="dataBar" priority="930">
      <dataBar>
        <cfvo type="min"/>
        <cfvo type="max"/>
        <color rgb="FF63C384"/>
      </dataBar>
      <extLst>
        <ext xmlns:x14="http://schemas.microsoft.com/office/spreadsheetml/2009/9/main" uri="{B025F937-C7B1-47D3-B67F-A62EFF666E3E}">
          <x14:id>{5232BB2B-7288-46F9-A724-0C4ACAE4D2C3}</x14:id>
        </ext>
      </extLst>
    </cfRule>
  </conditionalFormatting>
  <conditionalFormatting sqref="AH187:AH193">
    <cfRule type="dataBar" priority="929">
      <dataBar>
        <cfvo type="min"/>
        <cfvo type="max"/>
        <color rgb="FF63C384"/>
      </dataBar>
      <extLst>
        <ext xmlns:x14="http://schemas.microsoft.com/office/spreadsheetml/2009/9/main" uri="{B025F937-C7B1-47D3-B67F-A62EFF666E3E}">
          <x14:id>{E048F8C8-D8B4-435D-9836-E04972F122EB}</x14:id>
        </ext>
      </extLst>
    </cfRule>
  </conditionalFormatting>
  <conditionalFormatting sqref="AH196:AH201">
    <cfRule type="dataBar" priority="928">
      <dataBar>
        <cfvo type="min"/>
        <cfvo type="max"/>
        <color rgb="FF63C384"/>
      </dataBar>
      <extLst>
        <ext xmlns:x14="http://schemas.microsoft.com/office/spreadsheetml/2009/9/main" uri="{B025F937-C7B1-47D3-B67F-A62EFF666E3E}">
          <x14:id>{DF410DB9-9119-4D36-9FDC-0D97B1AFF03D}</x14:id>
        </ext>
      </extLst>
    </cfRule>
  </conditionalFormatting>
  <conditionalFormatting sqref="AH204:AH211">
    <cfRule type="dataBar" priority="927">
      <dataBar>
        <cfvo type="min"/>
        <cfvo type="max"/>
        <color rgb="FF63C384"/>
      </dataBar>
      <extLst>
        <ext xmlns:x14="http://schemas.microsoft.com/office/spreadsheetml/2009/9/main" uri="{B025F937-C7B1-47D3-B67F-A62EFF666E3E}">
          <x14:id>{8794D84D-86DF-469E-820F-C625CB932192}</x14:id>
        </ext>
      </extLst>
    </cfRule>
  </conditionalFormatting>
  <conditionalFormatting sqref="AH214:AH221">
    <cfRule type="dataBar" priority="926">
      <dataBar>
        <cfvo type="min"/>
        <cfvo type="max"/>
        <color rgb="FF63C384"/>
      </dataBar>
      <extLst>
        <ext xmlns:x14="http://schemas.microsoft.com/office/spreadsheetml/2009/9/main" uri="{B025F937-C7B1-47D3-B67F-A62EFF666E3E}">
          <x14:id>{AE20AB28-BA82-457D-8DB5-1E167EB34149}</x14:id>
        </ext>
      </extLst>
    </cfRule>
  </conditionalFormatting>
  <conditionalFormatting sqref="AH1">
    <cfRule type="dataBar" priority="924">
      <dataBar>
        <cfvo type="min"/>
        <cfvo type="max"/>
        <color rgb="FF63C384"/>
      </dataBar>
      <extLst>
        <ext xmlns:x14="http://schemas.microsoft.com/office/spreadsheetml/2009/9/main" uri="{B025F937-C7B1-47D3-B67F-A62EFF666E3E}">
          <x14:id>{1705ABB3-D433-483A-90AE-BD0EA246D138}</x14:id>
        </ext>
      </extLst>
    </cfRule>
  </conditionalFormatting>
  <conditionalFormatting sqref="AH1">
    <cfRule type="dataBar" priority="923">
      <dataBar>
        <cfvo type="min"/>
        <cfvo type="max"/>
        <color rgb="FF638EC6"/>
      </dataBar>
      <extLst>
        <ext xmlns:x14="http://schemas.microsoft.com/office/spreadsheetml/2009/9/main" uri="{B025F937-C7B1-47D3-B67F-A62EFF666E3E}">
          <x14:id>{78D0445E-0945-40B9-BBF7-F358746F5667}</x14:id>
        </ext>
      </extLst>
    </cfRule>
  </conditionalFormatting>
  <conditionalFormatting sqref="AH3">
    <cfRule type="iconSet" priority="838">
      <iconSet iconSet="4RedToBlack">
        <cfvo type="percent" val="0"/>
        <cfvo type="percent" val="25"/>
        <cfvo type="percent" val="50"/>
        <cfvo type="percent" val="75"/>
      </iconSet>
    </cfRule>
  </conditionalFormatting>
  <conditionalFormatting sqref="AH4">
    <cfRule type="colorScale" priority="776">
      <colorScale>
        <cfvo type="min"/>
        <cfvo type="max"/>
        <color rgb="FFFCFCFF"/>
        <color rgb="FFF8696B"/>
      </colorScale>
    </cfRule>
  </conditionalFormatting>
  <conditionalFormatting sqref="AA2:AB2">
    <cfRule type="iconSet" priority="753">
      <iconSet iconSet="4RedToBlack">
        <cfvo type="percent" val="0"/>
        <cfvo type="percent" val="25"/>
        <cfvo type="percent" val="50"/>
        <cfvo type="percent" val="75"/>
      </iconSet>
    </cfRule>
  </conditionalFormatting>
  <conditionalFormatting sqref="AH2">
    <cfRule type="iconSet" priority="751">
      <iconSet iconSet="4RedToBlack">
        <cfvo type="percent" val="0"/>
        <cfvo type="percent" val="25"/>
        <cfvo type="percent" val="50"/>
        <cfvo type="percent" val="75"/>
      </iconSet>
    </cfRule>
  </conditionalFormatting>
  <conditionalFormatting sqref="AD288:AF288">
    <cfRule type="iconSet" priority="346">
      <iconSet iconSet="4RedToBlack">
        <cfvo type="percent" val="0"/>
        <cfvo type="percent" val="25"/>
        <cfvo type="percent" val="50"/>
        <cfvo type="percent" val="75"/>
      </iconSet>
    </cfRule>
  </conditionalFormatting>
  <conditionalFormatting sqref="AD289:AF295 AD302:AF303 AD310:AF311 AD317:AF318">
    <cfRule type="dataBar" priority="345">
      <dataBar>
        <cfvo type="min"/>
        <cfvo type="max"/>
        <color rgb="FFFF555A"/>
      </dataBar>
      <extLst>
        <ext xmlns:x14="http://schemas.microsoft.com/office/spreadsheetml/2009/9/main" uri="{B025F937-C7B1-47D3-B67F-A62EFF666E3E}">
          <x14:id>{EFF93B7C-4678-4615-85DE-10D693C95021}</x14:id>
        </ext>
      </extLst>
    </cfRule>
  </conditionalFormatting>
  <conditionalFormatting sqref="AD296:AF301">
    <cfRule type="dataBar" priority="344">
      <dataBar>
        <cfvo type="min"/>
        <cfvo type="max"/>
        <color rgb="FFFF555A"/>
      </dataBar>
      <extLst>
        <ext xmlns:x14="http://schemas.microsoft.com/office/spreadsheetml/2009/9/main" uri="{B025F937-C7B1-47D3-B67F-A62EFF666E3E}">
          <x14:id>{C20098DA-FE7E-40D0-A11D-184F01D7129C}</x14:id>
        </ext>
      </extLst>
    </cfRule>
  </conditionalFormatting>
  <conditionalFormatting sqref="AD304:AF309">
    <cfRule type="dataBar" priority="343">
      <dataBar>
        <cfvo type="min"/>
        <cfvo type="max"/>
        <color rgb="FFFF555A"/>
      </dataBar>
      <extLst>
        <ext xmlns:x14="http://schemas.microsoft.com/office/spreadsheetml/2009/9/main" uri="{B025F937-C7B1-47D3-B67F-A62EFF666E3E}">
          <x14:id>{92C383C7-AB3D-4E80-8995-60A5E6F298DE}</x14:id>
        </ext>
      </extLst>
    </cfRule>
  </conditionalFormatting>
  <conditionalFormatting sqref="AD312:AF316">
    <cfRule type="dataBar" priority="342">
      <dataBar>
        <cfvo type="min"/>
        <cfvo type="max"/>
        <color rgb="FFFF555A"/>
      </dataBar>
      <extLst>
        <ext xmlns:x14="http://schemas.microsoft.com/office/spreadsheetml/2009/9/main" uri="{B025F937-C7B1-47D3-B67F-A62EFF666E3E}">
          <x14:id>{6553B90C-EC91-4D85-B0CE-99CE8907F529}</x14:id>
        </ext>
      </extLst>
    </cfRule>
  </conditionalFormatting>
  <conditionalFormatting sqref="AD319:AF324">
    <cfRule type="dataBar" priority="341">
      <dataBar>
        <cfvo type="min"/>
        <cfvo type="max"/>
        <color rgb="FFFF555A"/>
      </dataBar>
      <extLst>
        <ext xmlns:x14="http://schemas.microsoft.com/office/spreadsheetml/2009/9/main" uri="{B025F937-C7B1-47D3-B67F-A62EFF666E3E}">
          <x14:id>{1C2400BD-6198-4B6E-AA62-224E2A50842C}</x14:id>
        </ext>
      </extLst>
    </cfRule>
  </conditionalFormatting>
  <conditionalFormatting sqref="AD2:AF2">
    <cfRule type="iconSet" priority="340">
      <iconSet iconSet="4RedToBlack">
        <cfvo type="percent" val="0"/>
        <cfvo type="percent" val="25"/>
        <cfvo type="percent" val="50"/>
        <cfvo type="percent" val="75"/>
      </iconSet>
    </cfRule>
  </conditionalFormatting>
  <conditionalFormatting sqref="AD170:AF174">
    <cfRule type="dataBar" priority="339">
      <dataBar>
        <cfvo type="min"/>
        <cfvo type="max"/>
        <color rgb="FFFF555A"/>
      </dataBar>
      <extLst>
        <ext xmlns:x14="http://schemas.microsoft.com/office/spreadsheetml/2009/9/main" uri="{B025F937-C7B1-47D3-B67F-A62EFF666E3E}">
          <x14:id>{DF57CAF7-1F68-4EC4-B25B-9ECF9F408DD4}</x14:id>
        </ext>
      </extLst>
    </cfRule>
  </conditionalFormatting>
  <conditionalFormatting sqref="AD177:AF184">
    <cfRule type="dataBar" priority="338">
      <dataBar>
        <cfvo type="min"/>
        <cfvo type="max"/>
        <color rgb="FFFF555A"/>
      </dataBar>
      <extLst>
        <ext xmlns:x14="http://schemas.microsoft.com/office/spreadsheetml/2009/9/main" uri="{B025F937-C7B1-47D3-B67F-A62EFF666E3E}">
          <x14:id>{0AFE84F5-A1FC-49CC-B2D0-18D2EAF23272}</x14:id>
        </ext>
      </extLst>
    </cfRule>
  </conditionalFormatting>
  <conditionalFormatting sqref="AD187:AF193">
    <cfRule type="dataBar" priority="337">
      <dataBar>
        <cfvo type="min"/>
        <cfvo type="max"/>
        <color rgb="FFFF555A"/>
      </dataBar>
      <extLst>
        <ext xmlns:x14="http://schemas.microsoft.com/office/spreadsheetml/2009/9/main" uri="{B025F937-C7B1-47D3-B67F-A62EFF666E3E}">
          <x14:id>{26C19107-5BD7-415D-AB65-B211C908B8A1}</x14:id>
        </ext>
      </extLst>
    </cfRule>
  </conditionalFormatting>
  <conditionalFormatting sqref="AD196:AF201">
    <cfRule type="dataBar" priority="336">
      <dataBar>
        <cfvo type="min"/>
        <cfvo type="max"/>
        <color rgb="FFFF555A"/>
      </dataBar>
      <extLst>
        <ext xmlns:x14="http://schemas.microsoft.com/office/spreadsheetml/2009/9/main" uri="{B025F937-C7B1-47D3-B67F-A62EFF666E3E}">
          <x14:id>{793093DC-EA1D-4288-A02E-E0EA7FD5262F}</x14:id>
        </ext>
      </extLst>
    </cfRule>
  </conditionalFormatting>
  <conditionalFormatting sqref="AD204:AF211">
    <cfRule type="dataBar" priority="335">
      <dataBar>
        <cfvo type="min"/>
        <cfvo type="max"/>
        <color rgb="FFFF555A"/>
      </dataBar>
      <extLst>
        <ext xmlns:x14="http://schemas.microsoft.com/office/spreadsheetml/2009/9/main" uri="{B025F937-C7B1-47D3-B67F-A62EFF666E3E}">
          <x14:id>{4C787FA7-2693-4411-B2B3-AA8D064423EC}</x14:id>
        </ext>
      </extLst>
    </cfRule>
  </conditionalFormatting>
  <conditionalFormatting sqref="AD214:AF221">
    <cfRule type="dataBar" priority="334">
      <dataBar>
        <cfvo type="min"/>
        <cfvo type="max"/>
        <color rgb="FFFF555A"/>
      </dataBar>
      <extLst>
        <ext xmlns:x14="http://schemas.microsoft.com/office/spreadsheetml/2009/9/main" uri="{B025F937-C7B1-47D3-B67F-A62EFF666E3E}">
          <x14:id>{10BE9F06-F99B-47A3-90B9-B04EE862A0BB}</x14:id>
        </ext>
      </extLst>
    </cfRule>
  </conditionalFormatting>
  <conditionalFormatting sqref="AD1:AF1">
    <cfRule type="dataBar" priority="333">
      <dataBar>
        <cfvo type="min"/>
        <cfvo type="max"/>
        <color rgb="FFFF555A"/>
      </dataBar>
      <extLst>
        <ext xmlns:x14="http://schemas.microsoft.com/office/spreadsheetml/2009/9/main" uri="{B025F937-C7B1-47D3-B67F-A62EFF666E3E}">
          <x14:id>{9D383E59-4ED2-41FC-B6A0-E379858DEA5F}</x14:id>
        </ext>
      </extLst>
    </cfRule>
  </conditionalFormatting>
  <conditionalFormatting sqref="AD1:AF1">
    <cfRule type="dataBar" priority="332">
      <dataBar>
        <cfvo type="min"/>
        <cfvo type="max"/>
        <color rgb="FFFF555A"/>
      </dataBar>
      <extLst>
        <ext xmlns:x14="http://schemas.microsoft.com/office/spreadsheetml/2009/9/main" uri="{B025F937-C7B1-47D3-B67F-A62EFF666E3E}">
          <x14:id>{536805BE-D85B-4389-ADB6-ABE32A0F6869}</x14:id>
        </ext>
      </extLst>
    </cfRule>
  </conditionalFormatting>
  <conditionalFormatting sqref="AD1:AF1">
    <cfRule type="dataBar" priority="331">
      <dataBar>
        <cfvo type="min"/>
        <cfvo type="max"/>
        <color rgb="FF638EC6"/>
      </dataBar>
      <extLst>
        <ext xmlns:x14="http://schemas.microsoft.com/office/spreadsheetml/2009/9/main" uri="{B025F937-C7B1-47D3-B67F-A62EFF666E3E}">
          <x14:id>{09508FAB-2949-4ACA-98E5-5AB483DA9C19}</x14:id>
        </ext>
      </extLst>
    </cfRule>
  </conditionalFormatting>
  <conditionalFormatting sqref="AD1:AF1">
    <cfRule type="dataBar" priority="330">
      <dataBar>
        <cfvo type="min"/>
        <cfvo type="max"/>
        <color rgb="FFFF555A"/>
      </dataBar>
      <extLst>
        <ext xmlns:x14="http://schemas.microsoft.com/office/spreadsheetml/2009/9/main" uri="{B025F937-C7B1-47D3-B67F-A62EFF666E3E}">
          <x14:id>{C8ABC4C5-D625-42CD-98B6-517EB8CAE88E}</x14:id>
        </ext>
      </extLst>
    </cfRule>
  </conditionalFormatting>
  <conditionalFormatting sqref="G35">
    <cfRule type="colorScale" priority="325">
      <colorScale>
        <cfvo type="min"/>
        <cfvo type="max"/>
        <color rgb="FFFCFCFF"/>
        <color rgb="FFF8696B"/>
      </colorScale>
    </cfRule>
  </conditionalFormatting>
  <conditionalFormatting sqref="H35:J35">
    <cfRule type="iconSet" priority="324">
      <iconSet iconSet="4RedToBlack">
        <cfvo type="percent" val="0"/>
        <cfvo type="percent" val="25"/>
        <cfvo type="percent" val="50"/>
        <cfvo type="percent" val="75"/>
      </iconSet>
    </cfRule>
  </conditionalFormatting>
  <conditionalFormatting sqref="AL35:AO35">
    <cfRule type="iconSet" priority="323">
      <iconSet iconSet="4RedToBlack">
        <cfvo type="percent" val="0"/>
        <cfvo type="percent" val="25"/>
        <cfvo type="percent" val="50"/>
        <cfvo type="percent" val="75"/>
      </iconSet>
    </cfRule>
  </conditionalFormatting>
  <conditionalFormatting sqref="AH35">
    <cfRule type="iconSet" priority="322">
      <iconSet iconSet="4RedToBlack">
        <cfvo type="percent" val="0"/>
        <cfvo type="percent" val="25"/>
        <cfvo type="percent" val="50"/>
        <cfvo type="percent" val="75"/>
      </iconSet>
    </cfRule>
  </conditionalFormatting>
  <conditionalFormatting sqref="G80">
    <cfRule type="colorScale" priority="317">
      <colorScale>
        <cfvo type="min"/>
        <cfvo type="max"/>
        <color rgb="FFFCFCFF"/>
        <color rgb="FFF8696B"/>
      </colorScale>
    </cfRule>
  </conditionalFormatting>
  <conditionalFormatting sqref="H80:J80">
    <cfRule type="iconSet" priority="316">
      <iconSet iconSet="4RedToBlack">
        <cfvo type="percent" val="0"/>
        <cfvo type="percent" val="25"/>
        <cfvo type="percent" val="50"/>
        <cfvo type="percent" val="75"/>
      </iconSet>
    </cfRule>
  </conditionalFormatting>
  <conditionalFormatting sqref="AL80:AO80">
    <cfRule type="iconSet" priority="315">
      <iconSet iconSet="4RedToBlack">
        <cfvo type="percent" val="0"/>
        <cfvo type="percent" val="25"/>
        <cfvo type="percent" val="50"/>
        <cfvo type="percent" val="75"/>
      </iconSet>
    </cfRule>
  </conditionalFormatting>
  <conditionalFormatting sqref="AH80">
    <cfRule type="iconSet" priority="314">
      <iconSet iconSet="4RedToBlack">
        <cfvo type="percent" val="0"/>
        <cfvo type="percent" val="25"/>
        <cfvo type="percent" val="50"/>
        <cfvo type="percent" val="75"/>
      </iconSet>
    </cfRule>
  </conditionalFormatting>
  <conditionalFormatting sqref="G127">
    <cfRule type="colorScale" priority="309">
      <colorScale>
        <cfvo type="min"/>
        <cfvo type="max"/>
        <color rgb="FFFCFCFF"/>
        <color rgb="FFF8696B"/>
      </colorScale>
    </cfRule>
  </conditionalFormatting>
  <conditionalFormatting sqref="H127:J127">
    <cfRule type="iconSet" priority="308">
      <iconSet iconSet="4RedToBlack">
        <cfvo type="percent" val="0"/>
        <cfvo type="percent" val="25"/>
        <cfvo type="percent" val="50"/>
        <cfvo type="percent" val="75"/>
      </iconSet>
    </cfRule>
  </conditionalFormatting>
  <conditionalFormatting sqref="AL127:AO127">
    <cfRule type="iconSet" priority="307">
      <iconSet iconSet="4RedToBlack">
        <cfvo type="percent" val="0"/>
        <cfvo type="percent" val="25"/>
        <cfvo type="percent" val="50"/>
        <cfvo type="percent" val="75"/>
      </iconSet>
    </cfRule>
  </conditionalFormatting>
  <conditionalFormatting sqref="AH127">
    <cfRule type="iconSet" priority="306">
      <iconSet iconSet="4RedToBlack">
        <cfvo type="percent" val="0"/>
        <cfvo type="percent" val="25"/>
        <cfvo type="percent" val="50"/>
        <cfvo type="percent" val="75"/>
      </iconSet>
    </cfRule>
  </conditionalFormatting>
  <conditionalFormatting sqref="G168">
    <cfRule type="colorScale" priority="301">
      <colorScale>
        <cfvo type="min"/>
        <cfvo type="max"/>
        <color rgb="FFFCFCFF"/>
        <color rgb="FFF8696B"/>
      </colorScale>
    </cfRule>
  </conditionalFormatting>
  <conditionalFormatting sqref="H168:J168">
    <cfRule type="iconSet" priority="300">
      <iconSet iconSet="4RedToBlack">
        <cfvo type="percent" val="0"/>
        <cfvo type="percent" val="25"/>
        <cfvo type="percent" val="50"/>
        <cfvo type="percent" val="75"/>
      </iconSet>
    </cfRule>
  </conditionalFormatting>
  <conditionalFormatting sqref="AL168:AO168">
    <cfRule type="iconSet" priority="299">
      <iconSet iconSet="4RedToBlack">
        <cfvo type="percent" val="0"/>
        <cfvo type="percent" val="25"/>
        <cfvo type="percent" val="50"/>
        <cfvo type="percent" val="75"/>
      </iconSet>
    </cfRule>
  </conditionalFormatting>
  <conditionalFormatting sqref="AH168">
    <cfRule type="iconSet" priority="298">
      <iconSet iconSet="4RedToBlack">
        <cfvo type="percent" val="0"/>
        <cfvo type="percent" val="25"/>
        <cfvo type="percent" val="50"/>
        <cfvo type="percent" val="75"/>
      </iconSet>
    </cfRule>
  </conditionalFormatting>
  <conditionalFormatting sqref="G12:H12 J12">
    <cfRule type="dataBar" priority="293">
      <dataBar>
        <cfvo type="min"/>
        <cfvo type="max"/>
        <color rgb="FF63C384"/>
      </dataBar>
      <extLst>
        <ext xmlns:x14="http://schemas.microsoft.com/office/spreadsheetml/2009/9/main" uri="{B025F937-C7B1-47D3-B67F-A62EFF666E3E}">
          <x14:id>{D2D7FFD5-0E7C-48C3-8C98-E4A90F3AD92B}</x14:id>
        </ext>
      </extLst>
    </cfRule>
  </conditionalFormatting>
  <conditionalFormatting sqref="G12:H12 J12">
    <cfRule type="dataBar" priority="292">
      <dataBar>
        <cfvo type="min"/>
        <cfvo type="max"/>
        <color rgb="FF63C384"/>
      </dataBar>
      <extLst>
        <ext xmlns:x14="http://schemas.microsoft.com/office/spreadsheetml/2009/9/main" uri="{B025F937-C7B1-47D3-B67F-A62EFF666E3E}">
          <x14:id>{DA92AC69-B9E3-49F0-A36F-FF5C2FA37FD4}</x14:id>
        </ext>
      </extLst>
    </cfRule>
  </conditionalFormatting>
  <conditionalFormatting sqref="G12:H12 J12">
    <cfRule type="dataBar" priority="291">
      <dataBar>
        <cfvo type="min"/>
        <cfvo type="max"/>
        <color rgb="FF63C384"/>
      </dataBar>
      <extLst>
        <ext xmlns:x14="http://schemas.microsoft.com/office/spreadsheetml/2009/9/main" uri="{B025F937-C7B1-47D3-B67F-A62EFF666E3E}">
          <x14:id>{02FD0CB5-4A5A-45E4-A271-9DAD1C8534CC}</x14:id>
        </ext>
      </extLst>
    </cfRule>
  </conditionalFormatting>
  <conditionalFormatting sqref="AL12:AO12">
    <cfRule type="dataBar" priority="290">
      <dataBar>
        <cfvo type="min"/>
        <cfvo type="max"/>
        <color rgb="FF63C384"/>
      </dataBar>
      <extLst>
        <ext xmlns:x14="http://schemas.microsoft.com/office/spreadsheetml/2009/9/main" uri="{B025F937-C7B1-47D3-B67F-A62EFF666E3E}">
          <x14:id>{888A31E1-AC5D-4ED8-A1B0-034C15ED53D4}</x14:id>
        </ext>
      </extLst>
    </cfRule>
  </conditionalFormatting>
  <conditionalFormatting sqref="AL12:AO12">
    <cfRule type="dataBar" priority="289">
      <dataBar>
        <cfvo type="min"/>
        <cfvo type="max"/>
        <color rgb="FF63C384"/>
      </dataBar>
      <extLst>
        <ext xmlns:x14="http://schemas.microsoft.com/office/spreadsheetml/2009/9/main" uri="{B025F937-C7B1-47D3-B67F-A62EFF666E3E}">
          <x14:id>{C4C4870B-522E-4570-B3A2-9438B7A652D1}</x14:id>
        </ext>
      </extLst>
    </cfRule>
  </conditionalFormatting>
  <conditionalFormatting sqref="AL12:AO12">
    <cfRule type="dataBar" priority="288">
      <dataBar>
        <cfvo type="min"/>
        <cfvo type="max"/>
        <color rgb="FF63C384"/>
      </dataBar>
      <extLst>
        <ext xmlns:x14="http://schemas.microsoft.com/office/spreadsheetml/2009/9/main" uri="{B025F937-C7B1-47D3-B67F-A62EFF666E3E}">
          <x14:id>{E158DC45-F399-43D3-B304-D8246910C1F9}</x14:id>
        </ext>
      </extLst>
    </cfRule>
  </conditionalFormatting>
  <conditionalFormatting sqref="AH12">
    <cfRule type="colorScale" priority="287">
      <colorScale>
        <cfvo type="min"/>
        <cfvo type="max"/>
        <color rgb="FFFCFCFF"/>
        <color rgb="FFF8696B"/>
      </colorScale>
    </cfRule>
  </conditionalFormatting>
  <conditionalFormatting sqref="G16:H16 J16">
    <cfRule type="dataBar" priority="282">
      <dataBar>
        <cfvo type="min"/>
        <cfvo type="max"/>
        <color rgb="FF63C384"/>
      </dataBar>
      <extLst>
        <ext xmlns:x14="http://schemas.microsoft.com/office/spreadsheetml/2009/9/main" uri="{B025F937-C7B1-47D3-B67F-A62EFF666E3E}">
          <x14:id>{48B3BEFE-2E7C-4481-8D68-5D67B9115A46}</x14:id>
        </ext>
      </extLst>
    </cfRule>
  </conditionalFormatting>
  <conditionalFormatting sqref="G16:H16 J16">
    <cfRule type="dataBar" priority="281">
      <dataBar>
        <cfvo type="min"/>
        <cfvo type="max"/>
        <color rgb="FF63C384"/>
      </dataBar>
      <extLst>
        <ext xmlns:x14="http://schemas.microsoft.com/office/spreadsheetml/2009/9/main" uri="{B025F937-C7B1-47D3-B67F-A62EFF666E3E}">
          <x14:id>{15D6939B-2E43-4B5E-8394-07DD886FDCE9}</x14:id>
        </ext>
      </extLst>
    </cfRule>
  </conditionalFormatting>
  <conditionalFormatting sqref="G16:H16 J16">
    <cfRule type="dataBar" priority="280">
      <dataBar>
        <cfvo type="min"/>
        <cfvo type="max"/>
        <color rgb="FF63C384"/>
      </dataBar>
      <extLst>
        <ext xmlns:x14="http://schemas.microsoft.com/office/spreadsheetml/2009/9/main" uri="{B025F937-C7B1-47D3-B67F-A62EFF666E3E}">
          <x14:id>{F963902F-9D1D-44D3-9749-58AFD77E6C0F}</x14:id>
        </ext>
      </extLst>
    </cfRule>
  </conditionalFormatting>
  <conditionalFormatting sqref="AL16:AO16">
    <cfRule type="dataBar" priority="279">
      <dataBar>
        <cfvo type="min"/>
        <cfvo type="max"/>
        <color rgb="FF63C384"/>
      </dataBar>
      <extLst>
        <ext xmlns:x14="http://schemas.microsoft.com/office/spreadsheetml/2009/9/main" uri="{B025F937-C7B1-47D3-B67F-A62EFF666E3E}">
          <x14:id>{64255AD8-D873-45AC-9FE0-E4932A614427}</x14:id>
        </ext>
      </extLst>
    </cfRule>
  </conditionalFormatting>
  <conditionalFormatting sqref="AL16:AO16">
    <cfRule type="dataBar" priority="278">
      <dataBar>
        <cfvo type="min"/>
        <cfvo type="max"/>
        <color rgb="FF63C384"/>
      </dataBar>
      <extLst>
        <ext xmlns:x14="http://schemas.microsoft.com/office/spreadsheetml/2009/9/main" uri="{B025F937-C7B1-47D3-B67F-A62EFF666E3E}">
          <x14:id>{10E8CE50-4174-4BE5-BB4A-E62A1EBC2267}</x14:id>
        </ext>
      </extLst>
    </cfRule>
  </conditionalFormatting>
  <conditionalFormatting sqref="AL16:AO16">
    <cfRule type="dataBar" priority="277">
      <dataBar>
        <cfvo type="min"/>
        <cfvo type="max"/>
        <color rgb="FF63C384"/>
      </dataBar>
      <extLst>
        <ext xmlns:x14="http://schemas.microsoft.com/office/spreadsheetml/2009/9/main" uri="{B025F937-C7B1-47D3-B67F-A62EFF666E3E}">
          <x14:id>{81AC8B5A-41A7-457C-B75D-7623BDD956CA}</x14:id>
        </ext>
      </extLst>
    </cfRule>
  </conditionalFormatting>
  <conditionalFormatting sqref="AH16">
    <cfRule type="colorScale" priority="276">
      <colorScale>
        <cfvo type="min"/>
        <cfvo type="max"/>
        <color rgb="FFFCFCFF"/>
        <color rgb="FFF8696B"/>
      </colorScale>
    </cfRule>
  </conditionalFormatting>
  <conditionalFormatting sqref="G21:H21 J21">
    <cfRule type="dataBar" priority="271">
      <dataBar>
        <cfvo type="min"/>
        <cfvo type="max"/>
        <color rgb="FF63C384"/>
      </dataBar>
      <extLst>
        <ext xmlns:x14="http://schemas.microsoft.com/office/spreadsheetml/2009/9/main" uri="{B025F937-C7B1-47D3-B67F-A62EFF666E3E}">
          <x14:id>{CF36722B-F57C-4695-A528-C210ABC8880A}</x14:id>
        </ext>
      </extLst>
    </cfRule>
  </conditionalFormatting>
  <conditionalFormatting sqref="G21:H21 J21">
    <cfRule type="dataBar" priority="270">
      <dataBar>
        <cfvo type="min"/>
        <cfvo type="max"/>
        <color rgb="FF63C384"/>
      </dataBar>
      <extLst>
        <ext xmlns:x14="http://schemas.microsoft.com/office/spreadsheetml/2009/9/main" uri="{B025F937-C7B1-47D3-B67F-A62EFF666E3E}">
          <x14:id>{74A49E32-37BF-4AC7-8F6C-3B18D16C0620}</x14:id>
        </ext>
      </extLst>
    </cfRule>
  </conditionalFormatting>
  <conditionalFormatting sqref="G21:H21 J21">
    <cfRule type="dataBar" priority="269">
      <dataBar>
        <cfvo type="min"/>
        <cfvo type="max"/>
        <color rgb="FF63C384"/>
      </dataBar>
      <extLst>
        <ext xmlns:x14="http://schemas.microsoft.com/office/spreadsheetml/2009/9/main" uri="{B025F937-C7B1-47D3-B67F-A62EFF666E3E}">
          <x14:id>{B5ABEBBA-91D9-4422-BE45-02C58CDCF2BC}</x14:id>
        </ext>
      </extLst>
    </cfRule>
  </conditionalFormatting>
  <conditionalFormatting sqref="AL21:AO21">
    <cfRule type="dataBar" priority="268">
      <dataBar>
        <cfvo type="min"/>
        <cfvo type="max"/>
        <color rgb="FF63C384"/>
      </dataBar>
      <extLst>
        <ext xmlns:x14="http://schemas.microsoft.com/office/spreadsheetml/2009/9/main" uri="{B025F937-C7B1-47D3-B67F-A62EFF666E3E}">
          <x14:id>{2E18718F-E657-4C37-976F-909EF78BED7B}</x14:id>
        </ext>
      </extLst>
    </cfRule>
  </conditionalFormatting>
  <conditionalFormatting sqref="AL21:AO21">
    <cfRule type="dataBar" priority="267">
      <dataBar>
        <cfvo type="min"/>
        <cfvo type="max"/>
        <color rgb="FF63C384"/>
      </dataBar>
      <extLst>
        <ext xmlns:x14="http://schemas.microsoft.com/office/spreadsheetml/2009/9/main" uri="{B025F937-C7B1-47D3-B67F-A62EFF666E3E}">
          <x14:id>{1C850754-A27B-4FD9-BCA3-752CE22334B1}</x14:id>
        </ext>
      </extLst>
    </cfRule>
  </conditionalFormatting>
  <conditionalFormatting sqref="AL21:AO21">
    <cfRule type="dataBar" priority="266">
      <dataBar>
        <cfvo type="min"/>
        <cfvo type="max"/>
        <color rgb="FF63C384"/>
      </dataBar>
      <extLst>
        <ext xmlns:x14="http://schemas.microsoft.com/office/spreadsheetml/2009/9/main" uri="{B025F937-C7B1-47D3-B67F-A62EFF666E3E}">
          <x14:id>{88D5AC46-B86B-4E89-99A8-69A7A2EA381A}</x14:id>
        </ext>
      </extLst>
    </cfRule>
  </conditionalFormatting>
  <conditionalFormatting sqref="AH21">
    <cfRule type="colorScale" priority="265">
      <colorScale>
        <cfvo type="min"/>
        <cfvo type="max"/>
        <color rgb="FFFCFCFF"/>
        <color rgb="FFF8696B"/>
      </colorScale>
    </cfRule>
  </conditionalFormatting>
  <conditionalFormatting sqref="G25:H25 J25">
    <cfRule type="dataBar" priority="260">
      <dataBar>
        <cfvo type="min"/>
        <cfvo type="max"/>
        <color rgb="FF63C384"/>
      </dataBar>
      <extLst>
        <ext xmlns:x14="http://schemas.microsoft.com/office/spreadsheetml/2009/9/main" uri="{B025F937-C7B1-47D3-B67F-A62EFF666E3E}">
          <x14:id>{A955E20C-3ECC-4CC8-9E11-9ABBD1848C7D}</x14:id>
        </ext>
      </extLst>
    </cfRule>
  </conditionalFormatting>
  <conditionalFormatting sqref="G25:H25 J25">
    <cfRule type="dataBar" priority="259">
      <dataBar>
        <cfvo type="min"/>
        <cfvo type="max"/>
        <color rgb="FF63C384"/>
      </dataBar>
      <extLst>
        <ext xmlns:x14="http://schemas.microsoft.com/office/spreadsheetml/2009/9/main" uri="{B025F937-C7B1-47D3-B67F-A62EFF666E3E}">
          <x14:id>{565D5FE1-C688-4C98-81E0-F4B1E24C1185}</x14:id>
        </ext>
      </extLst>
    </cfRule>
  </conditionalFormatting>
  <conditionalFormatting sqref="G25:H25 J25">
    <cfRule type="dataBar" priority="258">
      <dataBar>
        <cfvo type="min"/>
        <cfvo type="max"/>
        <color rgb="FF63C384"/>
      </dataBar>
      <extLst>
        <ext xmlns:x14="http://schemas.microsoft.com/office/spreadsheetml/2009/9/main" uri="{B025F937-C7B1-47D3-B67F-A62EFF666E3E}">
          <x14:id>{F4B65F50-84AA-44EA-830A-B81B8AA3EBE0}</x14:id>
        </ext>
      </extLst>
    </cfRule>
  </conditionalFormatting>
  <conditionalFormatting sqref="AL25:AO25">
    <cfRule type="dataBar" priority="257">
      <dataBar>
        <cfvo type="min"/>
        <cfvo type="max"/>
        <color rgb="FF63C384"/>
      </dataBar>
      <extLst>
        <ext xmlns:x14="http://schemas.microsoft.com/office/spreadsheetml/2009/9/main" uri="{B025F937-C7B1-47D3-B67F-A62EFF666E3E}">
          <x14:id>{216CC2DB-98D5-4D47-9535-825572936E8E}</x14:id>
        </ext>
      </extLst>
    </cfRule>
  </conditionalFormatting>
  <conditionalFormatting sqref="AL25:AO25">
    <cfRule type="dataBar" priority="256">
      <dataBar>
        <cfvo type="min"/>
        <cfvo type="max"/>
        <color rgb="FF63C384"/>
      </dataBar>
      <extLst>
        <ext xmlns:x14="http://schemas.microsoft.com/office/spreadsheetml/2009/9/main" uri="{B025F937-C7B1-47D3-B67F-A62EFF666E3E}">
          <x14:id>{394594CC-2992-45EC-A5E4-5BDEA06F90EB}</x14:id>
        </ext>
      </extLst>
    </cfRule>
  </conditionalFormatting>
  <conditionalFormatting sqref="AL25:AO25">
    <cfRule type="dataBar" priority="255">
      <dataBar>
        <cfvo type="min"/>
        <cfvo type="max"/>
        <color rgb="FF63C384"/>
      </dataBar>
      <extLst>
        <ext xmlns:x14="http://schemas.microsoft.com/office/spreadsheetml/2009/9/main" uri="{B025F937-C7B1-47D3-B67F-A62EFF666E3E}">
          <x14:id>{A5DDF03B-ED98-46F9-8A39-0C8C2B2011A3}</x14:id>
        </ext>
      </extLst>
    </cfRule>
  </conditionalFormatting>
  <conditionalFormatting sqref="AH25">
    <cfRule type="colorScale" priority="254">
      <colorScale>
        <cfvo type="min"/>
        <cfvo type="max"/>
        <color rgb="FFFCFCFF"/>
        <color rgb="FFF8696B"/>
      </colorScale>
    </cfRule>
  </conditionalFormatting>
  <conditionalFormatting sqref="G37:H37 J37">
    <cfRule type="dataBar" priority="249">
      <dataBar>
        <cfvo type="min"/>
        <cfvo type="max"/>
        <color rgb="FF63C384"/>
      </dataBar>
      <extLst>
        <ext xmlns:x14="http://schemas.microsoft.com/office/spreadsheetml/2009/9/main" uri="{B025F937-C7B1-47D3-B67F-A62EFF666E3E}">
          <x14:id>{BDE35523-E453-45DF-B6EE-CC1B52B1DDA2}</x14:id>
        </ext>
      </extLst>
    </cfRule>
  </conditionalFormatting>
  <conditionalFormatting sqref="G37:H37 J37">
    <cfRule type="dataBar" priority="248">
      <dataBar>
        <cfvo type="min"/>
        <cfvo type="max"/>
        <color rgb="FF63C384"/>
      </dataBar>
      <extLst>
        <ext xmlns:x14="http://schemas.microsoft.com/office/spreadsheetml/2009/9/main" uri="{B025F937-C7B1-47D3-B67F-A62EFF666E3E}">
          <x14:id>{A4ABDA3D-B07E-4B8C-94E6-0F7F0AA6AC5D}</x14:id>
        </ext>
      </extLst>
    </cfRule>
  </conditionalFormatting>
  <conditionalFormatting sqref="G37:H37 J37">
    <cfRule type="dataBar" priority="247">
      <dataBar>
        <cfvo type="min"/>
        <cfvo type="max"/>
        <color rgb="FF63C384"/>
      </dataBar>
      <extLst>
        <ext xmlns:x14="http://schemas.microsoft.com/office/spreadsheetml/2009/9/main" uri="{B025F937-C7B1-47D3-B67F-A62EFF666E3E}">
          <x14:id>{F4B8B237-3125-426C-9B5A-5563D66D9029}</x14:id>
        </ext>
      </extLst>
    </cfRule>
  </conditionalFormatting>
  <conditionalFormatting sqref="AL37:AO37">
    <cfRule type="dataBar" priority="246">
      <dataBar>
        <cfvo type="min"/>
        <cfvo type="max"/>
        <color rgb="FF63C384"/>
      </dataBar>
      <extLst>
        <ext xmlns:x14="http://schemas.microsoft.com/office/spreadsheetml/2009/9/main" uri="{B025F937-C7B1-47D3-B67F-A62EFF666E3E}">
          <x14:id>{7E5B0704-AF84-4B3B-A6F9-0A2700BC8F3C}</x14:id>
        </ext>
      </extLst>
    </cfRule>
  </conditionalFormatting>
  <conditionalFormatting sqref="AL37:AO37">
    <cfRule type="dataBar" priority="245">
      <dataBar>
        <cfvo type="min"/>
        <cfvo type="max"/>
        <color rgb="FF63C384"/>
      </dataBar>
      <extLst>
        <ext xmlns:x14="http://schemas.microsoft.com/office/spreadsheetml/2009/9/main" uri="{B025F937-C7B1-47D3-B67F-A62EFF666E3E}">
          <x14:id>{B19BE1B3-B856-4369-8B09-5A05CEF1D6D5}</x14:id>
        </ext>
      </extLst>
    </cfRule>
  </conditionalFormatting>
  <conditionalFormatting sqref="AL37:AO37">
    <cfRule type="dataBar" priority="244">
      <dataBar>
        <cfvo type="min"/>
        <cfvo type="max"/>
        <color rgb="FF63C384"/>
      </dataBar>
      <extLst>
        <ext xmlns:x14="http://schemas.microsoft.com/office/spreadsheetml/2009/9/main" uri="{B025F937-C7B1-47D3-B67F-A62EFF666E3E}">
          <x14:id>{6570319E-AD33-4F02-8571-CBE8910DB1C2}</x14:id>
        </ext>
      </extLst>
    </cfRule>
  </conditionalFormatting>
  <conditionalFormatting sqref="AH37">
    <cfRule type="colorScale" priority="243">
      <colorScale>
        <cfvo type="min"/>
        <cfvo type="max"/>
        <color rgb="FFFCFCFF"/>
        <color rgb="FFF8696B"/>
      </colorScale>
    </cfRule>
  </conditionalFormatting>
  <conditionalFormatting sqref="G46:H46 J46">
    <cfRule type="dataBar" priority="238">
      <dataBar>
        <cfvo type="min"/>
        <cfvo type="max"/>
        <color rgb="FF63C384"/>
      </dataBar>
      <extLst>
        <ext xmlns:x14="http://schemas.microsoft.com/office/spreadsheetml/2009/9/main" uri="{B025F937-C7B1-47D3-B67F-A62EFF666E3E}">
          <x14:id>{42900068-E038-44E2-A4C0-E6B14CCB2325}</x14:id>
        </ext>
      </extLst>
    </cfRule>
  </conditionalFormatting>
  <conditionalFormatting sqref="G46:H46 J46">
    <cfRule type="dataBar" priority="237">
      <dataBar>
        <cfvo type="min"/>
        <cfvo type="max"/>
        <color rgb="FF63C384"/>
      </dataBar>
      <extLst>
        <ext xmlns:x14="http://schemas.microsoft.com/office/spreadsheetml/2009/9/main" uri="{B025F937-C7B1-47D3-B67F-A62EFF666E3E}">
          <x14:id>{8839B0EE-80FC-4980-B4B2-975CA9F0EF8B}</x14:id>
        </ext>
      </extLst>
    </cfRule>
  </conditionalFormatting>
  <conditionalFormatting sqref="G46:H46 J46">
    <cfRule type="dataBar" priority="236">
      <dataBar>
        <cfvo type="min"/>
        <cfvo type="max"/>
        <color rgb="FF63C384"/>
      </dataBar>
      <extLst>
        <ext xmlns:x14="http://schemas.microsoft.com/office/spreadsheetml/2009/9/main" uri="{B025F937-C7B1-47D3-B67F-A62EFF666E3E}">
          <x14:id>{094009E5-65D7-4A9B-B485-E5BAF7A439AA}</x14:id>
        </ext>
      </extLst>
    </cfRule>
  </conditionalFormatting>
  <conditionalFormatting sqref="AL46:AO46">
    <cfRule type="dataBar" priority="235">
      <dataBar>
        <cfvo type="min"/>
        <cfvo type="max"/>
        <color rgb="FF63C384"/>
      </dataBar>
      <extLst>
        <ext xmlns:x14="http://schemas.microsoft.com/office/spreadsheetml/2009/9/main" uri="{B025F937-C7B1-47D3-B67F-A62EFF666E3E}">
          <x14:id>{3755FF27-B6C3-4C39-AB70-891D76B07981}</x14:id>
        </ext>
      </extLst>
    </cfRule>
  </conditionalFormatting>
  <conditionalFormatting sqref="AL46:AO46">
    <cfRule type="dataBar" priority="234">
      <dataBar>
        <cfvo type="min"/>
        <cfvo type="max"/>
        <color rgb="FF63C384"/>
      </dataBar>
      <extLst>
        <ext xmlns:x14="http://schemas.microsoft.com/office/spreadsheetml/2009/9/main" uri="{B025F937-C7B1-47D3-B67F-A62EFF666E3E}">
          <x14:id>{52A44FC6-7E2C-47FA-9719-D95167CC4E2A}</x14:id>
        </ext>
      </extLst>
    </cfRule>
  </conditionalFormatting>
  <conditionalFormatting sqref="AL46:AO46">
    <cfRule type="dataBar" priority="233">
      <dataBar>
        <cfvo type="min"/>
        <cfvo type="max"/>
        <color rgb="FF63C384"/>
      </dataBar>
      <extLst>
        <ext xmlns:x14="http://schemas.microsoft.com/office/spreadsheetml/2009/9/main" uri="{B025F937-C7B1-47D3-B67F-A62EFF666E3E}">
          <x14:id>{2251DB73-03BE-4BEE-B88D-EC840B0AB485}</x14:id>
        </ext>
      </extLst>
    </cfRule>
  </conditionalFormatting>
  <conditionalFormatting sqref="AH46">
    <cfRule type="colorScale" priority="232">
      <colorScale>
        <cfvo type="min"/>
        <cfvo type="max"/>
        <color rgb="FFFCFCFF"/>
        <color rgb="FFF8696B"/>
      </colorScale>
    </cfRule>
  </conditionalFormatting>
  <conditionalFormatting sqref="G51:H51 J51">
    <cfRule type="dataBar" priority="227">
      <dataBar>
        <cfvo type="min"/>
        <cfvo type="max"/>
        <color rgb="FF63C384"/>
      </dataBar>
      <extLst>
        <ext xmlns:x14="http://schemas.microsoft.com/office/spreadsheetml/2009/9/main" uri="{B025F937-C7B1-47D3-B67F-A62EFF666E3E}">
          <x14:id>{1294F28D-4CDD-47DD-B4A7-43D2CD3FC2D3}</x14:id>
        </ext>
      </extLst>
    </cfRule>
  </conditionalFormatting>
  <conditionalFormatting sqref="G51:H51 J51">
    <cfRule type="dataBar" priority="226">
      <dataBar>
        <cfvo type="min"/>
        <cfvo type="max"/>
        <color rgb="FF63C384"/>
      </dataBar>
      <extLst>
        <ext xmlns:x14="http://schemas.microsoft.com/office/spreadsheetml/2009/9/main" uri="{B025F937-C7B1-47D3-B67F-A62EFF666E3E}">
          <x14:id>{0487FCF7-0528-4E1A-A8F9-475766EE9386}</x14:id>
        </ext>
      </extLst>
    </cfRule>
  </conditionalFormatting>
  <conditionalFormatting sqref="G51:H51 J51">
    <cfRule type="dataBar" priority="225">
      <dataBar>
        <cfvo type="min"/>
        <cfvo type="max"/>
        <color rgb="FF63C384"/>
      </dataBar>
      <extLst>
        <ext xmlns:x14="http://schemas.microsoft.com/office/spreadsheetml/2009/9/main" uri="{B025F937-C7B1-47D3-B67F-A62EFF666E3E}">
          <x14:id>{7A8AC291-EA02-47E2-8EAB-64E2D3FAFC92}</x14:id>
        </ext>
      </extLst>
    </cfRule>
  </conditionalFormatting>
  <conditionalFormatting sqref="AL51:AO51">
    <cfRule type="dataBar" priority="224">
      <dataBar>
        <cfvo type="min"/>
        <cfvo type="max"/>
        <color rgb="FF63C384"/>
      </dataBar>
      <extLst>
        <ext xmlns:x14="http://schemas.microsoft.com/office/spreadsheetml/2009/9/main" uri="{B025F937-C7B1-47D3-B67F-A62EFF666E3E}">
          <x14:id>{FA1BD511-6FE2-483B-8CE9-D7D1C40C169E}</x14:id>
        </ext>
      </extLst>
    </cfRule>
  </conditionalFormatting>
  <conditionalFormatting sqref="AL51:AO51">
    <cfRule type="dataBar" priority="223">
      <dataBar>
        <cfvo type="min"/>
        <cfvo type="max"/>
        <color rgb="FF63C384"/>
      </dataBar>
      <extLst>
        <ext xmlns:x14="http://schemas.microsoft.com/office/spreadsheetml/2009/9/main" uri="{B025F937-C7B1-47D3-B67F-A62EFF666E3E}">
          <x14:id>{A85C98BE-3452-476D-A916-898EC4A35D8D}</x14:id>
        </ext>
      </extLst>
    </cfRule>
  </conditionalFormatting>
  <conditionalFormatting sqref="AL51:AO51">
    <cfRule type="dataBar" priority="222">
      <dataBar>
        <cfvo type="min"/>
        <cfvo type="max"/>
        <color rgb="FF63C384"/>
      </dataBar>
      <extLst>
        <ext xmlns:x14="http://schemas.microsoft.com/office/spreadsheetml/2009/9/main" uri="{B025F937-C7B1-47D3-B67F-A62EFF666E3E}">
          <x14:id>{278D2593-DFF9-41EE-B708-D4B0D60C2EAF}</x14:id>
        </ext>
      </extLst>
    </cfRule>
  </conditionalFormatting>
  <conditionalFormatting sqref="AH51">
    <cfRule type="colorScale" priority="221">
      <colorScale>
        <cfvo type="min"/>
        <cfvo type="max"/>
        <color rgb="FFFCFCFF"/>
        <color rgb="FFF8696B"/>
      </colorScale>
    </cfRule>
  </conditionalFormatting>
  <conditionalFormatting sqref="G58:H58 J58">
    <cfRule type="dataBar" priority="216">
      <dataBar>
        <cfvo type="min"/>
        <cfvo type="max"/>
        <color rgb="FF63C384"/>
      </dataBar>
      <extLst>
        <ext xmlns:x14="http://schemas.microsoft.com/office/spreadsheetml/2009/9/main" uri="{B025F937-C7B1-47D3-B67F-A62EFF666E3E}">
          <x14:id>{65379E7D-A445-46E2-AEC0-A5E50227AF35}</x14:id>
        </ext>
      </extLst>
    </cfRule>
  </conditionalFormatting>
  <conditionalFormatting sqref="G58:H58 J58">
    <cfRule type="dataBar" priority="215">
      <dataBar>
        <cfvo type="min"/>
        <cfvo type="max"/>
        <color rgb="FF63C384"/>
      </dataBar>
      <extLst>
        <ext xmlns:x14="http://schemas.microsoft.com/office/spreadsheetml/2009/9/main" uri="{B025F937-C7B1-47D3-B67F-A62EFF666E3E}">
          <x14:id>{8D436946-2792-4B8B-A1CC-816D79599D90}</x14:id>
        </ext>
      </extLst>
    </cfRule>
  </conditionalFormatting>
  <conditionalFormatting sqref="G58:H58 J58">
    <cfRule type="dataBar" priority="214">
      <dataBar>
        <cfvo type="min"/>
        <cfvo type="max"/>
        <color rgb="FF63C384"/>
      </dataBar>
      <extLst>
        <ext xmlns:x14="http://schemas.microsoft.com/office/spreadsheetml/2009/9/main" uri="{B025F937-C7B1-47D3-B67F-A62EFF666E3E}">
          <x14:id>{05D9AABE-B5EA-4873-A801-AB87980DDFA2}</x14:id>
        </ext>
      </extLst>
    </cfRule>
  </conditionalFormatting>
  <conditionalFormatting sqref="AL58:AO58">
    <cfRule type="dataBar" priority="213">
      <dataBar>
        <cfvo type="min"/>
        <cfvo type="max"/>
        <color rgb="FF63C384"/>
      </dataBar>
      <extLst>
        <ext xmlns:x14="http://schemas.microsoft.com/office/spreadsheetml/2009/9/main" uri="{B025F937-C7B1-47D3-B67F-A62EFF666E3E}">
          <x14:id>{D0CA712E-058E-44D3-93F1-8D463109327B}</x14:id>
        </ext>
      </extLst>
    </cfRule>
  </conditionalFormatting>
  <conditionalFormatting sqref="AL58:AO58">
    <cfRule type="dataBar" priority="212">
      <dataBar>
        <cfvo type="min"/>
        <cfvo type="max"/>
        <color rgb="FF63C384"/>
      </dataBar>
      <extLst>
        <ext xmlns:x14="http://schemas.microsoft.com/office/spreadsheetml/2009/9/main" uri="{B025F937-C7B1-47D3-B67F-A62EFF666E3E}">
          <x14:id>{A9BBBBB0-88A4-473E-B87A-977D53020218}</x14:id>
        </ext>
      </extLst>
    </cfRule>
  </conditionalFormatting>
  <conditionalFormatting sqref="AL58:AO58">
    <cfRule type="dataBar" priority="211">
      <dataBar>
        <cfvo type="min"/>
        <cfvo type="max"/>
        <color rgb="FF63C384"/>
      </dataBar>
      <extLst>
        <ext xmlns:x14="http://schemas.microsoft.com/office/spreadsheetml/2009/9/main" uri="{B025F937-C7B1-47D3-B67F-A62EFF666E3E}">
          <x14:id>{51C574A5-A4EF-4093-92FF-6F55E46E6592}</x14:id>
        </ext>
      </extLst>
    </cfRule>
  </conditionalFormatting>
  <conditionalFormatting sqref="AH58">
    <cfRule type="colorScale" priority="210">
      <colorScale>
        <cfvo type="min"/>
        <cfvo type="max"/>
        <color rgb="FFFCFCFF"/>
        <color rgb="FFF8696B"/>
      </colorScale>
    </cfRule>
  </conditionalFormatting>
  <conditionalFormatting sqref="G64:H64 J64">
    <cfRule type="dataBar" priority="205">
      <dataBar>
        <cfvo type="min"/>
        <cfvo type="max"/>
        <color rgb="FF63C384"/>
      </dataBar>
      <extLst>
        <ext xmlns:x14="http://schemas.microsoft.com/office/spreadsheetml/2009/9/main" uri="{B025F937-C7B1-47D3-B67F-A62EFF666E3E}">
          <x14:id>{74216B55-CB6A-44D8-9EF7-F98B24E16FAB}</x14:id>
        </ext>
      </extLst>
    </cfRule>
  </conditionalFormatting>
  <conditionalFormatting sqref="G64:H64 J64">
    <cfRule type="dataBar" priority="204">
      <dataBar>
        <cfvo type="min"/>
        <cfvo type="max"/>
        <color rgb="FF63C384"/>
      </dataBar>
      <extLst>
        <ext xmlns:x14="http://schemas.microsoft.com/office/spreadsheetml/2009/9/main" uri="{B025F937-C7B1-47D3-B67F-A62EFF666E3E}">
          <x14:id>{AA323FD2-8D77-489F-B090-F274174A7877}</x14:id>
        </ext>
      </extLst>
    </cfRule>
  </conditionalFormatting>
  <conditionalFormatting sqref="G64:H64 J64">
    <cfRule type="dataBar" priority="203">
      <dataBar>
        <cfvo type="min"/>
        <cfvo type="max"/>
        <color rgb="FF63C384"/>
      </dataBar>
      <extLst>
        <ext xmlns:x14="http://schemas.microsoft.com/office/spreadsheetml/2009/9/main" uri="{B025F937-C7B1-47D3-B67F-A62EFF666E3E}">
          <x14:id>{AFB5B44E-1D98-4393-829F-5B27617D3823}</x14:id>
        </ext>
      </extLst>
    </cfRule>
  </conditionalFormatting>
  <conditionalFormatting sqref="AL64:AO64">
    <cfRule type="dataBar" priority="202">
      <dataBar>
        <cfvo type="min"/>
        <cfvo type="max"/>
        <color rgb="FF63C384"/>
      </dataBar>
      <extLst>
        <ext xmlns:x14="http://schemas.microsoft.com/office/spreadsheetml/2009/9/main" uri="{B025F937-C7B1-47D3-B67F-A62EFF666E3E}">
          <x14:id>{80AAE53A-92F2-4FEA-9D30-F438FFE15416}</x14:id>
        </ext>
      </extLst>
    </cfRule>
  </conditionalFormatting>
  <conditionalFormatting sqref="AL64:AO64">
    <cfRule type="dataBar" priority="201">
      <dataBar>
        <cfvo type="min"/>
        <cfvo type="max"/>
        <color rgb="FF63C384"/>
      </dataBar>
      <extLst>
        <ext xmlns:x14="http://schemas.microsoft.com/office/spreadsheetml/2009/9/main" uri="{B025F937-C7B1-47D3-B67F-A62EFF666E3E}">
          <x14:id>{2F0DABA8-E52A-4DAD-AF90-BBCE17DCB38D}</x14:id>
        </ext>
      </extLst>
    </cfRule>
  </conditionalFormatting>
  <conditionalFormatting sqref="AL64:AO64">
    <cfRule type="dataBar" priority="200">
      <dataBar>
        <cfvo type="min"/>
        <cfvo type="max"/>
        <color rgb="FF63C384"/>
      </dataBar>
      <extLst>
        <ext xmlns:x14="http://schemas.microsoft.com/office/spreadsheetml/2009/9/main" uri="{B025F937-C7B1-47D3-B67F-A62EFF666E3E}">
          <x14:id>{E4C963A1-D28E-4E54-AE28-FC8F3E74BD9D}</x14:id>
        </ext>
      </extLst>
    </cfRule>
  </conditionalFormatting>
  <conditionalFormatting sqref="AH64">
    <cfRule type="colorScale" priority="199">
      <colorScale>
        <cfvo type="min"/>
        <cfvo type="max"/>
        <color rgb="FFFCFCFF"/>
        <color rgb="FFF8696B"/>
      </colorScale>
    </cfRule>
  </conditionalFormatting>
  <conditionalFormatting sqref="G69:H69 J69">
    <cfRule type="dataBar" priority="194">
      <dataBar>
        <cfvo type="min"/>
        <cfvo type="max"/>
        <color rgb="FF63C384"/>
      </dataBar>
      <extLst>
        <ext xmlns:x14="http://schemas.microsoft.com/office/spreadsheetml/2009/9/main" uri="{B025F937-C7B1-47D3-B67F-A62EFF666E3E}">
          <x14:id>{AC437887-AE1C-40CF-8728-D4663C9DD15E}</x14:id>
        </ext>
      </extLst>
    </cfRule>
  </conditionalFormatting>
  <conditionalFormatting sqref="G69:H69 J69">
    <cfRule type="dataBar" priority="193">
      <dataBar>
        <cfvo type="min"/>
        <cfvo type="max"/>
        <color rgb="FF63C384"/>
      </dataBar>
      <extLst>
        <ext xmlns:x14="http://schemas.microsoft.com/office/spreadsheetml/2009/9/main" uri="{B025F937-C7B1-47D3-B67F-A62EFF666E3E}">
          <x14:id>{6613502C-8915-4119-9D74-EFA4AD97BF87}</x14:id>
        </ext>
      </extLst>
    </cfRule>
  </conditionalFormatting>
  <conditionalFormatting sqref="G69:H69 J69">
    <cfRule type="dataBar" priority="192">
      <dataBar>
        <cfvo type="min"/>
        <cfvo type="max"/>
        <color rgb="FF63C384"/>
      </dataBar>
      <extLst>
        <ext xmlns:x14="http://schemas.microsoft.com/office/spreadsheetml/2009/9/main" uri="{B025F937-C7B1-47D3-B67F-A62EFF666E3E}">
          <x14:id>{755E823A-26DF-4802-9476-D177CAFF345A}</x14:id>
        </ext>
      </extLst>
    </cfRule>
  </conditionalFormatting>
  <conditionalFormatting sqref="AL69:AO69">
    <cfRule type="dataBar" priority="191">
      <dataBar>
        <cfvo type="min"/>
        <cfvo type="max"/>
        <color rgb="FF63C384"/>
      </dataBar>
      <extLst>
        <ext xmlns:x14="http://schemas.microsoft.com/office/spreadsheetml/2009/9/main" uri="{B025F937-C7B1-47D3-B67F-A62EFF666E3E}">
          <x14:id>{02EF9142-5328-4AF8-83DB-E343AF61E057}</x14:id>
        </ext>
      </extLst>
    </cfRule>
  </conditionalFormatting>
  <conditionalFormatting sqref="AL69:AO69">
    <cfRule type="dataBar" priority="190">
      <dataBar>
        <cfvo type="min"/>
        <cfvo type="max"/>
        <color rgb="FF63C384"/>
      </dataBar>
      <extLst>
        <ext xmlns:x14="http://schemas.microsoft.com/office/spreadsheetml/2009/9/main" uri="{B025F937-C7B1-47D3-B67F-A62EFF666E3E}">
          <x14:id>{4B84BD4C-9F8D-41EF-BC17-DBCD0923814E}</x14:id>
        </ext>
      </extLst>
    </cfRule>
  </conditionalFormatting>
  <conditionalFormatting sqref="AL69:AO69">
    <cfRule type="dataBar" priority="189">
      <dataBar>
        <cfvo type="min"/>
        <cfvo type="max"/>
        <color rgb="FF63C384"/>
      </dataBar>
      <extLst>
        <ext xmlns:x14="http://schemas.microsoft.com/office/spreadsheetml/2009/9/main" uri="{B025F937-C7B1-47D3-B67F-A62EFF666E3E}">
          <x14:id>{D2B499B8-6A68-4E84-A733-70F8ED5B0E01}</x14:id>
        </ext>
      </extLst>
    </cfRule>
  </conditionalFormatting>
  <conditionalFormatting sqref="AH69">
    <cfRule type="colorScale" priority="188">
      <colorScale>
        <cfvo type="min"/>
        <cfvo type="max"/>
        <color rgb="FFFCFCFF"/>
        <color rgb="FFF8696B"/>
      </colorScale>
    </cfRule>
  </conditionalFormatting>
  <conditionalFormatting sqref="G81:H81 J81">
    <cfRule type="dataBar" priority="183">
      <dataBar>
        <cfvo type="min"/>
        <cfvo type="max"/>
        <color rgb="FF63C384"/>
      </dataBar>
      <extLst>
        <ext xmlns:x14="http://schemas.microsoft.com/office/spreadsheetml/2009/9/main" uri="{B025F937-C7B1-47D3-B67F-A62EFF666E3E}">
          <x14:id>{39D9679E-F60D-40C4-AB12-DC5A2D2464AD}</x14:id>
        </ext>
      </extLst>
    </cfRule>
  </conditionalFormatting>
  <conditionalFormatting sqref="G81:H81 J81">
    <cfRule type="dataBar" priority="182">
      <dataBar>
        <cfvo type="min"/>
        <cfvo type="max"/>
        <color rgb="FF63C384"/>
      </dataBar>
      <extLst>
        <ext xmlns:x14="http://schemas.microsoft.com/office/spreadsheetml/2009/9/main" uri="{B025F937-C7B1-47D3-B67F-A62EFF666E3E}">
          <x14:id>{25E392AD-0551-4097-803A-851D98C858AC}</x14:id>
        </ext>
      </extLst>
    </cfRule>
  </conditionalFormatting>
  <conditionalFormatting sqref="G81:H81 J81">
    <cfRule type="dataBar" priority="181">
      <dataBar>
        <cfvo type="min"/>
        <cfvo type="max"/>
        <color rgb="FF63C384"/>
      </dataBar>
      <extLst>
        <ext xmlns:x14="http://schemas.microsoft.com/office/spreadsheetml/2009/9/main" uri="{B025F937-C7B1-47D3-B67F-A62EFF666E3E}">
          <x14:id>{C1678309-6468-4475-81AC-9F877912E1AC}</x14:id>
        </ext>
      </extLst>
    </cfRule>
  </conditionalFormatting>
  <conditionalFormatting sqref="AL81:AO81">
    <cfRule type="dataBar" priority="180">
      <dataBar>
        <cfvo type="min"/>
        <cfvo type="max"/>
        <color rgb="FF63C384"/>
      </dataBar>
      <extLst>
        <ext xmlns:x14="http://schemas.microsoft.com/office/spreadsheetml/2009/9/main" uri="{B025F937-C7B1-47D3-B67F-A62EFF666E3E}">
          <x14:id>{BB212F43-831F-46EB-8227-6B53542E90AA}</x14:id>
        </ext>
      </extLst>
    </cfRule>
  </conditionalFormatting>
  <conditionalFormatting sqref="AL81:AO81">
    <cfRule type="dataBar" priority="179">
      <dataBar>
        <cfvo type="min"/>
        <cfvo type="max"/>
        <color rgb="FF63C384"/>
      </dataBar>
      <extLst>
        <ext xmlns:x14="http://schemas.microsoft.com/office/spreadsheetml/2009/9/main" uri="{B025F937-C7B1-47D3-B67F-A62EFF666E3E}">
          <x14:id>{923CF6B3-04E0-4D35-92F6-E772FAD23F47}</x14:id>
        </ext>
      </extLst>
    </cfRule>
  </conditionalFormatting>
  <conditionalFormatting sqref="AL81:AO81">
    <cfRule type="dataBar" priority="178">
      <dataBar>
        <cfvo type="min"/>
        <cfvo type="max"/>
        <color rgb="FF63C384"/>
      </dataBar>
      <extLst>
        <ext xmlns:x14="http://schemas.microsoft.com/office/spreadsheetml/2009/9/main" uri="{B025F937-C7B1-47D3-B67F-A62EFF666E3E}">
          <x14:id>{D9371420-EF0D-4660-9669-98E5A17EBA20}</x14:id>
        </ext>
      </extLst>
    </cfRule>
  </conditionalFormatting>
  <conditionalFormatting sqref="AH81">
    <cfRule type="colorScale" priority="177">
      <colorScale>
        <cfvo type="min"/>
        <cfvo type="max"/>
        <color rgb="FFFCFCFF"/>
        <color rgb="FFF8696B"/>
      </colorScale>
    </cfRule>
  </conditionalFormatting>
  <conditionalFormatting sqref="G89:H89 J89">
    <cfRule type="dataBar" priority="172">
      <dataBar>
        <cfvo type="min"/>
        <cfvo type="max"/>
        <color rgb="FF63C384"/>
      </dataBar>
      <extLst>
        <ext xmlns:x14="http://schemas.microsoft.com/office/spreadsheetml/2009/9/main" uri="{B025F937-C7B1-47D3-B67F-A62EFF666E3E}">
          <x14:id>{7C62AA1C-E382-421E-A498-A3B9B857EACC}</x14:id>
        </ext>
      </extLst>
    </cfRule>
  </conditionalFormatting>
  <conditionalFormatting sqref="G89:H89 J89">
    <cfRule type="dataBar" priority="171">
      <dataBar>
        <cfvo type="min"/>
        <cfvo type="max"/>
        <color rgb="FF63C384"/>
      </dataBar>
      <extLst>
        <ext xmlns:x14="http://schemas.microsoft.com/office/spreadsheetml/2009/9/main" uri="{B025F937-C7B1-47D3-B67F-A62EFF666E3E}">
          <x14:id>{B3E0B085-C531-45E8-987D-04308B610C2A}</x14:id>
        </ext>
      </extLst>
    </cfRule>
  </conditionalFormatting>
  <conditionalFormatting sqref="G89:H89 J89">
    <cfRule type="dataBar" priority="170">
      <dataBar>
        <cfvo type="min"/>
        <cfvo type="max"/>
        <color rgb="FF63C384"/>
      </dataBar>
      <extLst>
        <ext xmlns:x14="http://schemas.microsoft.com/office/spreadsheetml/2009/9/main" uri="{B025F937-C7B1-47D3-B67F-A62EFF666E3E}">
          <x14:id>{2CA07688-2A5D-4D4B-8793-B27B11C05FAC}</x14:id>
        </ext>
      </extLst>
    </cfRule>
  </conditionalFormatting>
  <conditionalFormatting sqref="AL89:AO89">
    <cfRule type="dataBar" priority="169">
      <dataBar>
        <cfvo type="min"/>
        <cfvo type="max"/>
        <color rgb="FF63C384"/>
      </dataBar>
      <extLst>
        <ext xmlns:x14="http://schemas.microsoft.com/office/spreadsheetml/2009/9/main" uri="{B025F937-C7B1-47D3-B67F-A62EFF666E3E}">
          <x14:id>{E195F851-5946-4F54-BDC6-4D223C8A5480}</x14:id>
        </ext>
      </extLst>
    </cfRule>
  </conditionalFormatting>
  <conditionalFormatting sqref="AL89:AO89">
    <cfRule type="dataBar" priority="168">
      <dataBar>
        <cfvo type="min"/>
        <cfvo type="max"/>
        <color rgb="FF63C384"/>
      </dataBar>
      <extLst>
        <ext xmlns:x14="http://schemas.microsoft.com/office/spreadsheetml/2009/9/main" uri="{B025F937-C7B1-47D3-B67F-A62EFF666E3E}">
          <x14:id>{2C9A90C9-0E98-482F-956F-9522887E1860}</x14:id>
        </ext>
      </extLst>
    </cfRule>
  </conditionalFormatting>
  <conditionalFormatting sqref="AL89:AO89">
    <cfRule type="dataBar" priority="167">
      <dataBar>
        <cfvo type="min"/>
        <cfvo type="max"/>
        <color rgb="FF63C384"/>
      </dataBar>
      <extLst>
        <ext xmlns:x14="http://schemas.microsoft.com/office/spreadsheetml/2009/9/main" uri="{B025F937-C7B1-47D3-B67F-A62EFF666E3E}">
          <x14:id>{88709EAC-20DF-4117-A955-DBD342E0E60A}</x14:id>
        </ext>
      </extLst>
    </cfRule>
  </conditionalFormatting>
  <conditionalFormatting sqref="AH89">
    <cfRule type="colorScale" priority="166">
      <colorScale>
        <cfvo type="min"/>
        <cfvo type="max"/>
        <color rgb="FFFCFCFF"/>
        <color rgb="FFF8696B"/>
      </colorScale>
    </cfRule>
  </conditionalFormatting>
  <conditionalFormatting sqref="G98:H98 J98">
    <cfRule type="dataBar" priority="161">
      <dataBar>
        <cfvo type="min"/>
        <cfvo type="max"/>
        <color rgb="FF63C384"/>
      </dataBar>
      <extLst>
        <ext xmlns:x14="http://schemas.microsoft.com/office/spreadsheetml/2009/9/main" uri="{B025F937-C7B1-47D3-B67F-A62EFF666E3E}">
          <x14:id>{394C6711-7127-45EF-B6CD-0EF8D823F982}</x14:id>
        </ext>
      </extLst>
    </cfRule>
  </conditionalFormatting>
  <conditionalFormatting sqref="G98:H98 J98">
    <cfRule type="dataBar" priority="160">
      <dataBar>
        <cfvo type="min"/>
        <cfvo type="max"/>
        <color rgb="FF63C384"/>
      </dataBar>
      <extLst>
        <ext xmlns:x14="http://schemas.microsoft.com/office/spreadsheetml/2009/9/main" uri="{B025F937-C7B1-47D3-B67F-A62EFF666E3E}">
          <x14:id>{E441D6C4-CD09-4CC5-8D68-23D9FFFBA7F3}</x14:id>
        </ext>
      </extLst>
    </cfRule>
  </conditionalFormatting>
  <conditionalFormatting sqref="G98:H98 J98">
    <cfRule type="dataBar" priority="159">
      <dataBar>
        <cfvo type="min"/>
        <cfvo type="max"/>
        <color rgb="FF63C384"/>
      </dataBar>
      <extLst>
        <ext xmlns:x14="http://schemas.microsoft.com/office/spreadsheetml/2009/9/main" uri="{B025F937-C7B1-47D3-B67F-A62EFF666E3E}">
          <x14:id>{2030E4CE-C650-4366-9BC9-5A07FBEF1EF1}</x14:id>
        </ext>
      </extLst>
    </cfRule>
  </conditionalFormatting>
  <conditionalFormatting sqref="AL98:AO98">
    <cfRule type="dataBar" priority="158">
      <dataBar>
        <cfvo type="min"/>
        <cfvo type="max"/>
        <color rgb="FF63C384"/>
      </dataBar>
      <extLst>
        <ext xmlns:x14="http://schemas.microsoft.com/office/spreadsheetml/2009/9/main" uri="{B025F937-C7B1-47D3-B67F-A62EFF666E3E}">
          <x14:id>{13F375F9-BFEE-49D2-8778-86988C39757B}</x14:id>
        </ext>
      </extLst>
    </cfRule>
  </conditionalFormatting>
  <conditionalFormatting sqref="AL98:AO98">
    <cfRule type="dataBar" priority="157">
      <dataBar>
        <cfvo type="min"/>
        <cfvo type="max"/>
        <color rgb="FF63C384"/>
      </dataBar>
      <extLst>
        <ext xmlns:x14="http://schemas.microsoft.com/office/spreadsheetml/2009/9/main" uri="{B025F937-C7B1-47D3-B67F-A62EFF666E3E}">
          <x14:id>{049BE897-EC1D-4BFE-95B9-DD8EDE577A66}</x14:id>
        </ext>
      </extLst>
    </cfRule>
  </conditionalFormatting>
  <conditionalFormatting sqref="AL98:AO98">
    <cfRule type="dataBar" priority="156">
      <dataBar>
        <cfvo type="min"/>
        <cfvo type="max"/>
        <color rgb="FF63C384"/>
      </dataBar>
      <extLst>
        <ext xmlns:x14="http://schemas.microsoft.com/office/spreadsheetml/2009/9/main" uri="{B025F937-C7B1-47D3-B67F-A62EFF666E3E}">
          <x14:id>{F11D8746-A270-4AA4-AC19-0DB414507B3B}</x14:id>
        </ext>
      </extLst>
    </cfRule>
  </conditionalFormatting>
  <conditionalFormatting sqref="AH98">
    <cfRule type="colorScale" priority="155">
      <colorScale>
        <cfvo type="min"/>
        <cfvo type="max"/>
        <color rgb="FFFCFCFF"/>
        <color rgb="FFF8696B"/>
      </colorScale>
    </cfRule>
  </conditionalFormatting>
  <conditionalFormatting sqref="G105:H105 J105">
    <cfRule type="dataBar" priority="150">
      <dataBar>
        <cfvo type="min"/>
        <cfvo type="max"/>
        <color rgb="FF63C384"/>
      </dataBar>
      <extLst>
        <ext xmlns:x14="http://schemas.microsoft.com/office/spreadsheetml/2009/9/main" uri="{B025F937-C7B1-47D3-B67F-A62EFF666E3E}">
          <x14:id>{829A0212-90BE-49FF-9D30-F284D4CF3B19}</x14:id>
        </ext>
      </extLst>
    </cfRule>
  </conditionalFormatting>
  <conditionalFormatting sqref="G105:H105 J105">
    <cfRule type="dataBar" priority="149">
      <dataBar>
        <cfvo type="min"/>
        <cfvo type="max"/>
        <color rgb="FF63C384"/>
      </dataBar>
      <extLst>
        <ext xmlns:x14="http://schemas.microsoft.com/office/spreadsheetml/2009/9/main" uri="{B025F937-C7B1-47D3-B67F-A62EFF666E3E}">
          <x14:id>{45BFBCA0-6C31-40F6-8295-73DC8BF46191}</x14:id>
        </ext>
      </extLst>
    </cfRule>
  </conditionalFormatting>
  <conditionalFormatting sqref="G105:H105 J105">
    <cfRule type="dataBar" priority="148">
      <dataBar>
        <cfvo type="min"/>
        <cfvo type="max"/>
        <color rgb="FF63C384"/>
      </dataBar>
      <extLst>
        <ext xmlns:x14="http://schemas.microsoft.com/office/spreadsheetml/2009/9/main" uri="{B025F937-C7B1-47D3-B67F-A62EFF666E3E}">
          <x14:id>{8636F773-96C8-41C4-A824-B6F30E4147A4}</x14:id>
        </ext>
      </extLst>
    </cfRule>
  </conditionalFormatting>
  <conditionalFormatting sqref="AL105:AO105">
    <cfRule type="dataBar" priority="147">
      <dataBar>
        <cfvo type="min"/>
        <cfvo type="max"/>
        <color rgb="FF63C384"/>
      </dataBar>
      <extLst>
        <ext xmlns:x14="http://schemas.microsoft.com/office/spreadsheetml/2009/9/main" uri="{B025F937-C7B1-47D3-B67F-A62EFF666E3E}">
          <x14:id>{10DE77C0-55BE-4B7C-BF2E-41D823D1E027}</x14:id>
        </ext>
      </extLst>
    </cfRule>
  </conditionalFormatting>
  <conditionalFormatting sqref="AL105:AO105">
    <cfRule type="dataBar" priority="146">
      <dataBar>
        <cfvo type="min"/>
        <cfvo type="max"/>
        <color rgb="FF63C384"/>
      </dataBar>
      <extLst>
        <ext xmlns:x14="http://schemas.microsoft.com/office/spreadsheetml/2009/9/main" uri="{B025F937-C7B1-47D3-B67F-A62EFF666E3E}">
          <x14:id>{4823E604-0FC3-4D0F-9784-2CFCD5799629}</x14:id>
        </ext>
      </extLst>
    </cfRule>
  </conditionalFormatting>
  <conditionalFormatting sqref="AL105:AO105">
    <cfRule type="dataBar" priority="145">
      <dataBar>
        <cfvo type="min"/>
        <cfvo type="max"/>
        <color rgb="FF63C384"/>
      </dataBar>
      <extLst>
        <ext xmlns:x14="http://schemas.microsoft.com/office/spreadsheetml/2009/9/main" uri="{B025F937-C7B1-47D3-B67F-A62EFF666E3E}">
          <x14:id>{8E37306C-B019-4457-9EC1-61A3F7632B06}</x14:id>
        </ext>
      </extLst>
    </cfRule>
  </conditionalFormatting>
  <conditionalFormatting sqref="AH105">
    <cfRule type="colorScale" priority="144">
      <colorScale>
        <cfvo type="min"/>
        <cfvo type="max"/>
        <color rgb="FFFCFCFF"/>
        <color rgb="FFF8696B"/>
      </colorScale>
    </cfRule>
  </conditionalFormatting>
  <conditionalFormatting sqref="G112:H112 J112">
    <cfRule type="dataBar" priority="139">
      <dataBar>
        <cfvo type="min"/>
        <cfvo type="max"/>
        <color rgb="FF63C384"/>
      </dataBar>
      <extLst>
        <ext xmlns:x14="http://schemas.microsoft.com/office/spreadsheetml/2009/9/main" uri="{B025F937-C7B1-47D3-B67F-A62EFF666E3E}">
          <x14:id>{A47CEAEB-BAAC-4314-B949-13EF6AC49E21}</x14:id>
        </ext>
      </extLst>
    </cfRule>
  </conditionalFormatting>
  <conditionalFormatting sqref="G112:H112 J112">
    <cfRule type="dataBar" priority="138">
      <dataBar>
        <cfvo type="min"/>
        <cfvo type="max"/>
        <color rgb="FF63C384"/>
      </dataBar>
      <extLst>
        <ext xmlns:x14="http://schemas.microsoft.com/office/spreadsheetml/2009/9/main" uri="{B025F937-C7B1-47D3-B67F-A62EFF666E3E}">
          <x14:id>{D8F7B4CD-51B6-472E-B253-AE4BAA111221}</x14:id>
        </ext>
      </extLst>
    </cfRule>
  </conditionalFormatting>
  <conditionalFormatting sqref="G112:H112 J112">
    <cfRule type="dataBar" priority="137">
      <dataBar>
        <cfvo type="min"/>
        <cfvo type="max"/>
        <color rgb="FF63C384"/>
      </dataBar>
      <extLst>
        <ext xmlns:x14="http://schemas.microsoft.com/office/spreadsheetml/2009/9/main" uri="{B025F937-C7B1-47D3-B67F-A62EFF666E3E}">
          <x14:id>{D3148276-413E-459B-8093-8D37341619CC}</x14:id>
        </ext>
      </extLst>
    </cfRule>
  </conditionalFormatting>
  <conditionalFormatting sqref="AL112:AO112">
    <cfRule type="dataBar" priority="136">
      <dataBar>
        <cfvo type="min"/>
        <cfvo type="max"/>
        <color rgb="FF63C384"/>
      </dataBar>
      <extLst>
        <ext xmlns:x14="http://schemas.microsoft.com/office/spreadsheetml/2009/9/main" uri="{B025F937-C7B1-47D3-B67F-A62EFF666E3E}">
          <x14:id>{01534B6C-3732-4BE1-BACB-3C72C14D453D}</x14:id>
        </ext>
      </extLst>
    </cfRule>
  </conditionalFormatting>
  <conditionalFormatting sqref="AL112:AO112">
    <cfRule type="dataBar" priority="135">
      <dataBar>
        <cfvo type="min"/>
        <cfvo type="max"/>
        <color rgb="FF63C384"/>
      </dataBar>
      <extLst>
        <ext xmlns:x14="http://schemas.microsoft.com/office/spreadsheetml/2009/9/main" uri="{B025F937-C7B1-47D3-B67F-A62EFF666E3E}">
          <x14:id>{7F204B79-2AF0-4F37-882D-BCC59AAFED71}</x14:id>
        </ext>
      </extLst>
    </cfRule>
  </conditionalFormatting>
  <conditionalFormatting sqref="AL112:AO112">
    <cfRule type="dataBar" priority="134">
      <dataBar>
        <cfvo type="min"/>
        <cfvo type="max"/>
        <color rgb="FF63C384"/>
      </dataBar>
      <extLst>
        <ext xmlns:x14="http://schemas.microsoft.com/office/spreadsheetml/2009/9/main" uri="{B025F937-C7B1-47D3-B67F-A62EFF666E3E}">
          <x14:id>{4C6CD892-DF03-48B4-AE2B-F868369C1C29}</x14:id>
        </ext>
      </extLst>
    </cfRule>
  </conditionalFormatting>
  <conditionalFormatting sqref="AH112">
    <cfRule type="colorScale" priority="133">
      <colorScale>
        <cfvo type="min"/>
        <cfvo type="max"/>
        <color rgb="FFFCFCFF"/>
        <color rgb="FFF8696B"/>
      </colorScale>
    </cfRule>
  </conditionalFormatting>
  <conditionalFormatting sqref="G119:H119 J119">
    <cfRule type="dataBar" priority="128">
      <dataBar>
        <cfvo type="min"/>
        <cfvo type="max"/>
        <color rgb="FF63C384"/>
      </dataBar>
      <extLst>
        <ext xmlns:x14="http://schemas.microsoft.com/office/spreadsheetml/2009/9/main" uri="{B025F937-C7B1-47D3-B67F-A62EFF666E3E}">
          <x14:id>{F72A4E69-455A-4D6E-9AC5-5E03EB545F1B}</x14:id>
        </ext>
      </extLst>
    </cfRule>
  </conditionalFormatting>
  <conditionalFormatting sqref="G119:H119 J119">
    <cfRule type="dataBar" priority="127">
      <dataBar>
        <cfvo type="min"/>
        <cfvo type="max"/>
        <color rgb="FF63C384"/>
      </dataBar>
      <extLst>
        <ext xmlns:x14="http://schemas.microsoft.com/office/spreadsheetml/2009/9/main" uri="{B025F937-C7B1-47D3-B67F-A62EFF666E3E}">
          <x14:id>{53230510-1A4A-4289-96CE-F6C9D3B8B9F2}</x14:id>
        </ext>
      </extLst>
    </cfRule>
  </conditionalFormatting>
  <conditionalFormatting sqref="G119:H119 J119">
    <cfRule type="dataBar" priority="126">
      <dataBar>
        <cfvo type="min"/>
        <cfvo type="max"/>
        <color rgb="FF63C384"/>
      </dataBar>
      <extLst>
        <ext xmlns:x14="http://schemas.microsoft.com/office/spreadsheetml/2009/9/main" uri="{B025F937-C7B1-47D3-B67F-A62EFF666E3E}">
          <x14:id>{A16F2571-35C8-4D85-885C-47D42656E371}</x14:id>
        </ext>
      </extLst>
    </cfRule>
  </conditionalFormatting>
  <conditionalFormatting sqref="AL119:AO119">
    <cfRule type="dataBar" priority="125">
      <dataBar>
        <cfvo type="min"/>
        <cfvo type="max"/>
        <color rgb="FF63C384"/>
      </dataBar>
      <extLst>
        <ext xmlns:x14="http://schemas.microsoft.com/office/spreadsheetml/2009/9/main" uri="{B025F937-C7B1-47D3-B67F-A62EFF666E3E}">
          <x14:id>{B0E46D4A-961B-4BBC-9E19-FA6DC8EC216F}</x14:id>
        </ext>
      </extLst>
    </cfRule>
  </conditionalFormatting>
  <conditionalFormatting sqref="AL119:AO119">
    <cfRule type="dataBar" priority="124">
      <dataBar>
        <cfvo type="min"/>
        <cfvo type="max"/>
        <color rgb="FF63C384"/>
      </dataBar>
      <extLst>
        <ext xmlns:x14="http://schemas.microsoft.com/office/spreadsheetml/2009/9/main" uri="{B025F937-C7B1-47D3-B67F-A62EFF666E3E}">
          <x14:id>{01E5CACD-5DDB-4D4B-BA75-537A28AC63B2}</x14:id>
        </ext>
      </extLst>
    </cfRule>
  </conditionalFormatting>
  <conditionalFormatting sqref="AL119:AO119">
    <cfRule type="dataBar" priority="123">
      <dataBar>
        <cfvo type="min"/>
        <cfvo type="max"/>
        <color rgb="FF63C384"/>
      </dataBar>
      <extLst>
        <ext xmlns:x14="http://schemas.microsoft.com/office/spreadsheetml/2009/9/main" uri="{B025F937-C7B1-47D3-B67F-A62EFF666E3E}">
          <x14:id>{63F7829A-8241-4BC9-8151-063B0B9E30B3}</x14:id>
        </ext>
      </extLst>
    </cfRule>
  </conditionalFormatting>
  <conditionalFormatting sqref="AH119">
    <cfRule type="colorScale" priority="122">
      <colorScale>
        <cfvo type="min"/>
        <cfvo type="max"/>
        <color rgb="FFFCFCFF"/>
        <color rgb="FFF8696B"/>
      </colorScale>
    </cfRule>
  </conditionalFormatting>
  <conditionalFormatting sqref="G128:H128 J128">
    <cfRule type="dataBar" priority="117">
      <dataBar>
        <cfvo type="min"/>
        <cfvo type="max"/>
        <color rgb="FF63C384"/>
      </dataBar>
      <extLst>
        <ext xmlns:x14="http://schemas.microsoft.com/office/spreadsheetml/2009/9/main" uri="{B025F937-C7B1-47D3-B67F-A62EFF666E3E}">
          <x14:id>{FB87F23A-DF40-4FA6-AAE7-FE41975CBA52}</x14:id>
        </ext>
      </extLst>
    </cfRule>
  </conditionalFormatting>
  <conditionalFormatting sqref="G128:H128 J128">
    <cfRule type="dataBar" priority="116">
      <dataBar>
        <cfvo type="min"/>
        <cfvo type="max"/>
        <color rgb="FF63C384"/>
      </dataBar>
      <extLst>
        <ext xmlns:x14="http://schemas.microsoft.com/office/spreadsheetml/2009/9/main" uri="{B025F937-C7B1-47D3-B67F-A62EFF666E3E}">
          <x14:id>{722CED95-C238-4623-8C99-E8723E6B6FE0}</x14:id>
        </ext>
      </extLst>
    </cfRule>
  </conditionalFormatting>
  <conditionalFormatting sqref="G128:H128 J128">
    <cfRule type="dataBar" priority="115">
      <dataBar>
        <cfvo type="min"/>
        <cfvo type="max"/>
        <color rgb="FF63C384"/>
      </dataBar>
      <extLst>
        <ext xmlns:x14="http://schemas.microsoft.com/office/spreadsheetml/2009/9/main" uri="{B025F937-C7B1-47D3-B67F-A62EFF666E3E}">
          <x14:id>{3E519340-CD6F-40C1-A69C-E78A9B99195A}</x14:id>
        </ext>
      </extLst>
    </cfRule>
  </conditionalFormatting>
  <conditionalFormatting sqref="AL128:AO128">
    <cfRule type="dataBar" priority="114">
      <dataBar>
        <cfvo type="min"/>
        <cfvo type="max"/>
        <color rgb="FF63C384"/>
      </dataBar>
      <extLst>
        <ext xmlns:x14="http://schemas.microsoft.com/office/spreadsheetml/2009/9/main" uri="{B025F937-C7B1-47D3-B67F-A62EFF666E3E}">
          <x14:id>{1E670FA8-0D3B-4A77-9789-CCF2530AC190}</x14:id>
        </ext>
      </extLst>
    </cfRule>
  </conditionalFormatting>
  <conditionalFormatting sqref="AL128:AO128">
    <cfRule type="dataBar" priority="113">
      <dataBar>
        <cfvo type="min"/>
        <cfvo type="max"/>
        <color rgb="FF63C384"/>
      </dataBar>
      <extLst>
        <ext xmlns:x14="http://schemas.microsoft.com/office/spreadsheetml/2009/9/main" uri="{B025F937-C7B1-47D3-B67F-A62EFF666E3E}">
          <x14:id>{6C2ED484-43F6-4567-B330-AFB35968999C}</x14:id>
        </ext>
      </extLst>
    </cfRule>
  </conditionalFormatting>
  <conditionalFormatting sqref="AL128:AO128">
    <cfRule type="dataBar" priority="112">
      <dataBar>
        <cfvo type="min"/>
        <cfvo type="max"/>
        <color rgb="FF63C384"/>
      </dataBar>
      <extLst>
        <ext xmlns:x14="http://schemas.microsoft.com/office/spreadsheetml/2009/9/main" uri="{B025F937-C7B1-47D3-B67F-A62EFF666E3E}">
          <x14:id>{BBCB65D1-A5CC-4415-BB13-DCB175B67C7D}</x14:id>
        </ext>
      </extLst>
    </cfRule>
  </conditionalFormatting>
  <conditionalFormatting sqref="AH128">
    <cfRule type="colorScale" priority="111">
      <colorScale>
        <cfvo type="min"/>
        <cfvo type="max"/>
        <color rgb="FFFCFCFF"/>
        <color rgb="FFF8696B"/>
      </colorScale>
    </cfRule>
  </conditionalFormatting>
  <conditionalFormatting sqref="G134:H134 J134">
    <cfRule type="dataBar" priority="106">
      <dataBar>
        <cfvo type="min"/>
        <cfvo type="max"/>
        <color rgb="FF63C384"/>
      </dataBar>
      <extLst>
        <ext xmlns:x14="http://schemas.microsoft.com/office/spreadsheetml/2009/9/main" uri="{B025F937-C7B1-47D3-B67F-A62EFF666E3E}">
          <x14:id>{E38ACBB0-F87A-4AAC-B4CC-96212D463FE9}</x14:id>
        </ext>
      </extLst>
    </cfRule>
  </conditionalFormatting>
  <conditionalFormatting sqref="G134:H134 J134">
    <cfRule type="dataBar" priority="105">
      <dataBar>
        <cfvo type="min"/>
        <cfvo type="max"/>
        <color rgb="FF63C384"/>
      </dataBar>
      <extLst>
        <ext xmlns:x14="http://schemas.microsoft.com/office/spreadsheetml/2009/9/main" uri="{B025F937-C7B1-47D3-B67F-A62EFF666E3E}">
          <x14:id>{3B8648B5-03BE-4412-B1E0-EFB77FB00380}</x14:id>
        </ext>
      </extLst>
    </cfRule>
  </conditionalFormatting>
  <conditionalFormatting sqref="G134:H134 J134">
    <cfRule type="dataBar" priority="104">
      <dataBar>
        <cfvo type="min"/>
        <cfvo type="max"/>
        <color rgb="FF63C384"/>
      </dataBar>
      <extLst>
        <ext xmlns:x14="http://schemas.microsoft.com/office/spreadsheetml/2009/9/main" uri="{B025F937-C7B1-47D3-B67F-A62EFF666E3E}">
          <x14:id>{76E20F31-763E-48E6-AA08-2F0978663F3A}</x14:id>
        </ext>
      </extLst>
    </cfRule>
  </conditionalFormatting>
  <conditionalFormatting sqref="AL134:AO134">
    <cfRule type="dataBar" priority="103">
      <dataBar>
        <cfvo type="min"/>
        <cfvo type="max"/>
        <color rgb="FF63C384"/>
      </dataBar>
      <extLst>
        <ext xmlns:x14="http://schemas.microsoft.com/office/spreadsheetml/2009/9/main" uri="{B025F937-C7B1-47D3-B67F-A62EFF666E3E}">
          <x14:id>{6EFC3FA5-3AF4-4162-9984-2566542D5B5D}</x14:id>
        </ext>
      </extLst>
    </cfRule>
  </conditionalFormatting>
  <conditionalFormatting sqref="AL134:AO134">
    <cfRule type="dataBar" priority="102">
      <dataBar>
        <cfvo type="min"/>
        <cfvo type="max"/>
        <color rgb="FF63C384"/>
      </dataBar>
      <extLst>
        <ext xmlns:x14="http://schemas.microsoft.com/office/spreadsheetml/2009/9/main" uri="{B025F937-C7B1-47D3-B67F-A62EFF666E3E}">
          <x14:id>{BA189095-C3BE-4DBC-BE2B-E03E3F9C020C}</x14:id>
        </ext>
      </extLst>
    </cfRule>
  </conditionalFormatting>
  <conditionalFormatting sqref="AL134:AO134">
    <cfRule type="dataBar" priority="101">
      <dataBar>
        <cfvo type="min"/>
        <cfvo type="max"/>
        <color rgb="FF63C384"/>
      </dataBar>
      <extLst>
        <ext xmlns:x14="http://schemas.microsoft.com/office/spreadsheetml/2009/9/main" uri="{B025F937-C7B1-47D3-B67F-A62EFF666E3E}">
          <x14:id>{56ED750C-7062-47F6-B661-063FF6FEBAB3}</x14:id>
        </ext>
      </extLst>
    </cfRule>
  </conditionalFormatting>
  <conditionalFormatting sqref="AH134">
    <cfRule type="colorScale" priority="100">
      <colorScale>
        <cfvo type="min"/>
        <cfvo type="max"/>
        <color rgb="FFFCFCFF"/>
        <color rgb="FFF8696B"/>
      </colorScale>
    </cfRule>
  </conditionalFormatting>
  <conditionalFormatting sqref="G143:H143 J143">
    <cfRule type="dataBar" priority="95">
      <dataBar>
        <cfvo type="min"/>
        <cfvo type="max"/>
        <color rgb="FF63C384"/>
      </dataBar>
      <extLst>
        <ext xmlns:x14="http://schemas.microsoft.com/office/spreadsheetml/2009/9/main" uri="{B025F937-C7B1-47D3-B67F-A62EFF666E3E}">
          <x14:id>{81607547-B498-4ECB-B9E7-6388D6FA9DA6}</x14:id>
        </ext>
      </extLst>
    </cfRule>
  </conditionalFormatting>
  <conditionalFormatting sqref="G143:H143 J143">
    <cfRule type="dataBar" priority="94">
      <dataBar>
        <cfvo type="min"/>
        <cfvo type="max"/>
        <color rgb="FF63C384"/>
      </dataBar>
      <extLst>
        <ext xmlns:x14="http://schemas.microsoft.com/office/spreadsheetml/2009/9/main" uri="{B025F937-C7B1-47D3-B67F-A62EFF666E3E}">
          <x14:id>{2CD8B20F-ABC2-4CA0-98EB-0E97753017F1}</x14:id>
        </ext>
      </extLst>
    </cfRule>
  </conditionalFormatting>
  <conditionalFormatting sqref="G143:H143 J143">
    <cfRule type="dataBar" priority="93">
      <dataBar>
        <cfvo type="min"/>
        <cfvo type="max"/>
        <color rgb="FF63C384"/>
      </dataBar>
      <extLst>
        <ext xmlns:x14="http://schemas.microsoft.com/office/spreadsheetml/2009/9/main" uri="{B025F937-C7B1-47D3-B67F-A62EFF666E3E}">
          <x14:id>{0324769F-C41A-45A9-9C4B-E0A90198FC51}</x14:id>
        </ext>
      </extLst>
    </cfRule>
  </conditionalFormatting>
  <conditionalFormatting sqref="AL143:AO143">
    <cfRule type="dataBar" priority="92">
      <dataBar>
        <cfvo type="min"/>
        <cfvo type="max"/>
        <color rgb="FF63C384"/>
      </dataBar>
      <extLst>
        <ext xmlns:x14="http://schemas.microsoft.com/office/spreadsheetml/2009/9/main" uri="{B025F937-C7B1-47D3-B67F-A62EFF666E3E}">
          <x14:id>{E7700678-F8FB-4A53-80F7-B0C0649FF642}</x14:id>
        </ext>
      </extLst>
    </cfRule>
  </conditionalFormatting>
  <conditionalFormatting sqref="AL143:AO143">
    <cfRule type="dataBar" priority="91">
      <dataBar>
        <cfvo type="min"/>
        <cfvo type="max"/>
        <color rgb="FF63C384"/>
      </dataBar>
      <extLst>
        <ext xmlns:x14="http://schemas.microsoft.com/office/spreadsheetml/2009/9/main" uri="{B025F937-C7B1-47D3-B67F-A62EFF666E3E}">
          <x14:id>{A50665A7-BB69-4764-A89D-6B1107203F9D}</x14:id>
        </ext>
      </extLst>
    </cfRule>
  </conditionalFormatting>
  <conditionalFormatting sqref="AL143:AO143">
    <cfRule type="dataBar" priority="90">
      <dataBar>
        <cfvo type="min"/>
        <cfvo type="max"/>
        <color rgb="FF63C384"/>
      </dataBar>
      <extLst>
        <ext xmlns:x14="http://schemas.microsoft.com/office/spreadsheetml/2009/9/main" uri="{B025F937-C7B1-47D3-B67F-A62EFF666E3E}">
          <x14:id>{E5A605C6-5D1F-41E9-B93A-7966660976BB}</x14:id>
        </ext>
      </extLst>
    </cfRule>
  </conditionalFormatting>
  <conditionalFormatting sqref="AH143">
    <cfRule type="colorScale" priority="89">
      <colorScale>
        <cfvo type="min"/>
        <cfvo type="max"/>
        <color rgb="FFFCFCFF"/>
        <color rgb="FFF8696B"/>
      </colorScale>
    </cfRule>
  </conditionalFormatting>
  <conditionalFormatting sqref="G152:H152 J152">
    <cfRule type="dataBar" priority="84">
      <dataBar>
        <cfvo type="min"/>
        <cfvo type="max"/>
        <color rgb="FF63C384"/>
      </dataBar>
      <extLst>
        <ext xmlns:x14="http://schemas.microsoft.com/office/spreadsheetml/2009/9/main" uri="{B025F937-C7B1-47D3-B67F-A62EFF666E3E}">
          <x14:id>{0A0B3B6B-B4A1-47F1-9E2F-09D28B4B57B8}</x14:id>
        </ext>
      </extLst>
    </cfRule>
  </conditionalFormatting>
  <conditionalFormatting sqref="G152:H152 J152">
    <cfRule type="dataBar" priority="83">
      <dataBar>
        <cfvo type="min"/>
        <cfvo type="max"/>
        <color rgb="FF63C384"/>
      </dataBar>
      <extLst>
        <ext xmlns:x14="http://schemas.microsoft.com/office/spreadsheetml/2009/9/main" uri="{B025F937-C7B1-47D3-B67F-A62EFF666E3E}">
          <x14:id>{CAEBBD66-96B1-40B5-BFBC-834A99DFE258}</x14:id>
        </ext>
      </extLst>
    </cfRule>
  </conditionalFormatting>
  <conditionalFormatting sqref="G152:H152 J152">
    <cfRule type="dataBar" priority="82">
      <dataBar>
        <cfvo type="min"/>
        <cfvo type="max"/>
        <color rgb="FF63C384"/>
      </dataBar>
      <extLst>
        <ext xmlns:x14="http://schemas.microsoft.com/office/spreadsheetml/2009/9/main" uri="{B025F937-C7B1-47D3-B67F-A62EFF666E3E}">
          <x14:id>{0332537B-E77B-4277-9B80-DAB78BAFA14A}</x14:id>
        </ext>
      </extLst>
    </cfRule>
  </conditionalFormatting>
  <conditionalFormatting sqref="AL152:AO152">
    <cfRule type="dataBar" priority="81">
      <dataBar>
        <cfvo type="min"/>
        <cfvo type="max"/>
        <color rgb="FF63C384"/>
      </dataBar>
      <extLst>
        <ext xmlns:x14="http://schemas.microsoft.com/office/spreadsheetml/2009/9/main" uri="{B025F937-C7B1-47D3-B67F-A62EFF666E3E}">
          <x14:id>{BF925B48-D9F1-4E2B-A88F-4E6D3043BD46}</x14:id>
        </ext>
      </extLst>
    </cfRule>
  </conditionalFormatting>
  <conditionalFormatting sqref="AL152:AO152">
    <cfRule type="dataBar" priority="80">
      <dataBar>
        <cfvo type="min"/>
        <cfvo type="max"/>
        <color rgb="FF63C384"/>
      </dataBar>
      <extLst>
        <ext xmlns:x14="http://schemas.microsoft.com/office/spreadsheetml/2009/9/main" uri="{B025F937-C7B1-47D3-B67F-A62EFF666E3E}">
          <x14:id>{FA27EB18-8473-4DCE-A9D3-767C03CBA213}</x14:id>
        </ext>
      </extLst>
    </cfRule>
  </conditionalFormatting>
  <conditionalFormatting sqref="AL152:AO152">
    <cfRule type="dataBar" priority="79">
      <dataBar>
        <cfvo type="min"/>
        <cfvo type="max"/>
        <color rgb="FF63C384"/>
      </dataBar>
      <extLst>
        <ext xmlns:x14="http://schemas.microsoft.com/office/spreadsheetml/2009/9/main" uri="{B025F937-C7B1-47D3-B67F-A62EFF666E3E}">
          <x14:id>{82D1B603-71A6-48DD-92E0-E0B534D394A7}</x14:id>
        </ext>
      </extLst>
    </cfRule>
  </conditionalFormatting>
  <conditionalFormatting sqref="AH152">
    <cfRule type="colorScale" priority="78">
      <colorScale>
        <cfvo type="min"/>
        <cfvo type="max"/>
        <color rgb="FFFCFCFF"/>
        <color rgb="FFF8696B"/>
      </colorScale>
    </cfRule>
  </conditionalFormatting>
  <conditionalFormatting sqref="G158:H158 J158">
    <cfRule type="dataBar" priority="73">
      <dataBar>
        <cfvo type="min"/>
        <cfvo type="max"/>
        <color rgb="FF63C384"/>
      </dataBar>
      <extLst>
        <ext xmlns:x14="http://schemas.microsoft.com/office/spreadsheetml/2009/9/main" uri="{B025F937-C7B1-47D3-B67F-A62EFF666E3E}">
          <x14:id>{54786E5C-8792-4E08-9B9C-FD9BEA7D06BC}</x14:id>
        </ext>
      </extLst>
    </cfRule>
  </conditionalFormatting>
  <conditionalFormatting sqref="G158:H158 J158">
    <cfRule type="dataBar" priority="72">
      <dataBar>
        <cfvo type="min"/>
        <cfvo type="max"/>
        <color rgb="FF63C384"/>
      </dataBar>
      <extLst>
        <ext xmlns:x14="http://schemas.microsoft.com/office/spreadsheetml/2009/9/main" uri="{B025F937-C7B1-47D3-B67F-A62EFF666E3E}">
          <x14:id>{8ADE0FB0-9057-490A-A940-53873124E263}</x14:id>
        </ext>
      </extLst>
    </cfRule>
  </conditionalFormatting>
  <conditionalFormatting sqref="G158:H158 J158">
    <cfRule type="dataBar" priority="71">
      <dataBar>
        <cfvo type="min"/>
        <cfvo type="max"/>
        <color rgb="FF63C384"/>
      </dataBar>
      <extLst>
        <ext xmlns:x14="http://schemas.microsoft.com/office/spreadsheetml/2009/9/main" uri="{B025F937-C7B1-47D3-B67F-A62EFF666E3E}">
          <x14:id>{CD7BBA9C-D4FC-4302-9963-2C2A34407932}</x14:id>
        </ext>
      </extLst>
    </cfRule>
  </conditionalFormatting>
  <conditionalFormatting sqref="AL158:AO158">
    <cfRule type="dataBar" priority="70">
      <dataBar>
        <cfvo type="min"/>
        <cfvo type="max"/>
        <color rgb="FF63C384"/>
      </dataBar>
      <extLst>
        <ext xmlns:x14="http://schemas.microsoft.com/office/spreadsheetml/2009/9/main" uri="{B025F937-C7B1-47D3-B67F-A62EFF666E3E}">
          <x14:id>{BCEA6AB8-6C91-4D07-ABBE-CDCDD97202A1}</x14:id>
        </ext>
      </extLst>
    </cfRule>
  </conditionalFormatting>
  <conditionalFormatting sqref="AL158:AO158">
    <cfRule type="dataBar" priority="69">
      <dataBar>
        <cfvo type="min"/>
        <cfvo type="max"/>
        <color rgb="FF63C384"/>
      </dataBar>
      <extLst>
        <ext xmlns:x14="http://schemas.microsoft.com/office/spreadsheetml/2009/9/main" uri="{B025F937-C7B1-47D3-B67F-A62EFF666E3E}">
          <x14:id>{4C5AEFF0-36A1-46C8-BB17-6191EDF5C0C0}</x14:id>
        </ext>
      </extLst>
    </cfRule>
  </conditionalFormatting>
  <conditionalFormatting sqref="AL158:AO158">
    <cfRule type="dataBar" priority="68">
      <dataBar>
        <cfvo type="min"/>
        <cfvo type="max"/>
        <color rgb="FF63C384"/>
      </dataBar>
      <extLst>
        <ext xmlns:x14="http://schemas.microsoft.com/office/spreadsheetml/2009/9/main" uri="{B025F937-C7B1-47D3-B67F-A62EFF666E3E}">
          <x14:id>{1533CEF3-519F-44F6-A106-62B3DF11470E}</x14:id>
        </ext>
      </extLst>
    </cfRule>
  </conditionalFormatting>
  <conditionalFormatting sqref="AH158">
    <cfRule type="colorScale" priority="67">
      <colorScale>
        <cfvo type="min"/>
        <cfvo type="max"/>
        <color rgb="FFFCFCFF"/>
        <color rgb="FFF8696B"/>
      </colorScale>
    </cfRule>
  </conditionalFormatting>
  <conditionalFormatting sqref="G169:H169 J169">
    <cfRule type="dataBar" priority="62">
      <dataBar>
        <cfvo type="min"/>
        <cfvo type="max"/>
        <color rgb="FF63C384"/>
      </dataBar>
      <extLst>
        <ext xmlns:x14="http://schemas.microsoft.com/office/spreadsheetml/2009/9/main" uri="{B025F937-C7B1-47D3-B67F-A62EFF666E3E}">
          <x14:id>{2E8030A4-AE34-41F7-A371-5AAC75AF1290}</x14:id>
        </ext>
      </extLst>
    </cfRule>
  </conditionalFormatting>
  <conditionalFormatting sqref="G169:H169 J169">
    <cfRule type="dataBar" priority="61">
      <dataBar>
        <cfvo type="min"/>
        <cfvo type="max"/>
        <color rgb="FF63C384"/>
      </dataBar>
      <extLst>
        <ext xmlns:x14="http://schemas.microsoft.com/office/spreadsheetml/2009/9/main" uri="{B025F937-C7B1-47D3-B67F-A62EFF666E3E}">
          <x14:id>{62FE96D8-B6C9-4CEF-999F-99FB00DC6340}</x14:id>
        </ext>
      </extLst>
    </cfRule>
  </conditionalFormatting>
  <conditionalFormatting sqref="G169:H169 J169">
    <cfRule type="dataBar" priority="60">
      <dataBar>
        <cfvo type="min"/>
        <cfvo type="max"/>
        <color rgb="FF63C384"/>
      </dataBar>
      <extLst>
        <ext xmlns:x14="http://schemas.microsoft.com/office/spreadsheetml/2009/9/main" uri="{B025F937-C7B1-47D3-B67F-A62EFF666E3E}">
          <x14:id>{54A8D1B8-002A-4811-8E95-A5B8927BA997}</x14:id>
        </ext>
      </extLst>
    </cfRule>
  </conditionalFormatting>
  <conditionalFormatting sqref="AL169:AO169">
    <cfRule type="dataBar" priority="59">
      <dataBar>
        <cfvo type="min"/>
        <cfvo type="max"/>
        <color rgb="FF63C384"/>
      </dataBar>
      <extLst>
        <ext xmlns:x14="http://schemas.microsoft.com/office/spreadsheetml/2009/9/main" uri="{B025F937-C7B1-47D3-B67F-A62EFF666E3E}">
          <x14:id>{96DA5682-64F8-4311-8CEF-7373CC26CAB1}</x14:id>
        </ext>
      </extLst>
    </cfRule>
  </conditionalFormatting>
  <conditionalFormatting sqref="AL169:AO169">
    <cfRule type="dataBar" priority="58">
      <dataBar>
        <cfvo type="min"/>
        <cfvo type="max"/>
        <color rgb="FF63C384"/>
      </dataBar>
      <extLst>
        <ext xmlns:x14="http://schemas.microsoft.com/office/spreadsheetml/2009/9/main" uri="{B025F937-C7B1-47D3-B67F-A62EFF666E3E}">
          <x14:id>{CCAEC538-73B9-43C8-BB52-886FADD5F765}</x14:id>
        </ext>
      </extLst>
    </cfRule>
  </conditionalFormatting>
  <conditionalFormatting sqref="AL169:AO169">
    <cfRule type="dataBar" priority="57">
      <dataBar>
        <cfvo type="min"/>
        <cfvo type="max"/>
        <color rgb="FF63C384"/>
      </dataBar>
      <extLst>
        <ext xmlns:x14="http://schemas.microsoft.com/office/spreadsheetml/2009/9/main" uri="{B025F937-C7B1-47D3-B67F-A62EFF666E3E}">
          <x14:id>{F5B6F86F-F29D-4E4C-ABEE-F87948FAE7C2}</x14:id>
        </ext>
      </extLst>
    </cfRule>
  </conditionalFormatting>
  <conditionalFormatting sqref="AH169">
    <cfRule type="colorScale" priority="56">
      <colorScale>
        <cfvo type="min"/>
        <cfvo type="max"/>
        <color rgb="FFFCFCFF"/>
        <color rgb="FFF8696B"/>
      </colorScale>
    </cfRule>
  </conditionalFormatting>
  <conditionalFormatting sqref="G176:H176 J176">
    <cfRule type="dataBar" priority="51">
      <dataBar>
        <cfvo type="min"/>
        <cfvo type="max"/>
        <color rgb="FF63C384"/>
      </dataBar>
      <extLst>
        <ext xmlns:x14="http://schemas.microsoft.com/office/spreadsheetml/2009/9/main" uri="{B025F937-C7B1-47D3-B67F-A62EFF666E3E}">
          <x14:id>{F42E6FB7-D4F4-4BA4-99F0-DEAD168A3AE1}</x14:id>
        </ext>
      </extLst>
    </cfRule>
  </conditionalFormatting>
  <conditionalFormatting sqref="G176:H176 J176">
    <cfRule type="dataBar" priority="50">
      <dataBar>
        <cfvo type="min"/>
        <cfvo type="max"/>
        <color rgb="FF63C384"/>
      </dataBar>
      <extLst>
        <ext xmlns:x14="http://schemas.microsoft.com/office/spreadsheetml/2009/9/main" uri="{B025F937-C7B1-47D3-B67F-A62EFF666E3E}">
          <x14:id>{AA964DA0-E996-4F90-96E1-E96216213741}</x14:id>
        </ext>
      </extLst>
    </cfRule>
  </conditionalFormatting>
  <conditionalFormatting sqref="G176:H176 J176">
    <cfRule type="dataBar" priority="49">
      <dataBar>
        <cfvo type="min"/>
        <cfvo type="max"/>
        <color rgb="FF63C384"/>
      </dataBar>
      <extLst>
        <ext xmlns:x14="http://schemas.microsoft.com/office/spreadsheetml/2009/9/main" uri="{B025F937-C7B1-47D3-B67F-A62EFF666E3E}">
          <x14:id>{21E2CBD5-C9D8-4B3B-9065-A88F19CC5A4F}</x14:id>
        </ext>
      </extLst>
    </cfRule>
  </conditionalFormatting>
  <conditionalFormatting sqref="AL176:AO176">
    <cfRule type="dataBar" priority="48">
      <dataBar>
        <cfvo type="min"/>
        <cfvo type="max"/>
        <color rgb="FF63C384"/>
      </dataBar>
      <extLst>
        <ext xmlns:x14="http://schemas.microsoft.com/office/spreadsheetml/2009/9/main" uri="{B025F937-C7B1-47D3-B67F-A62EFF666E3E}">
          <x14:id>{D3670537-A258-4947-ACA7-DC5A5F82E3CE}</x14:id>
        </ext>
      </extLst>
    </cfRule>
  </conditionalFormatting>
  <conditionalFormatting sqref="AL176:AO176">
    <cfRule type="dataBar" priority="47">
      <dataBar>
        <cfvo type="min"/>
        <cfvo type="max"/>
        <color rgb="FF63C384"/>
      </dataBar>
      <extLst>
        <ext xmlns:x14="http://schemas.microsoft.com/office/spreadsheetml/2009/9/main" uri="{B025F937-C7B1-47D3-B67F-A62EFF666E3E}">
          <x14:id>{5D14D633-27EF-417B-8776-BBC1D6F90F4A}</x14:id>
        </ext>
      </extLst>
    </cfRule>
  </conditionalFormatting>
  <conditionalFormatting sqref="AL176:AO176">
    <cfRule type="dataBar" priority="46">
      <dataBar>
        <cfvo type="min"/>
        <cfvo type="max"/>
        <color rgb="FF63C384"/>
      </dataBar>
      <extLst>
        <ext xmlns:x14="http://schemas.microsoft.com/office/spreadsheetml/2009/9/main" uri="{B025F937-C7B1-47D3-B67F-A62EFF666E3E}">
          <x14:id>{DA903C9D-EEB5-49A9-9CB0-6AD66CCA7238}</x14:id>
        </ext>
      </extLst>
    </cfRule>
  </conditionalFormatting>
  <conditionalFormatting sqref="AH176">
    <cfRule type="colorScale" priority="45">
      <colorScale>
        <cfvo type="min"/>
        <cfvo type="max"/>
        <color rgb="FFFCFCFF"/>
        <color rgb="FFF8696B"/>
      </colorScale>
    </cfRule>
  </conditionalFormatting>
  <conditionalFormatting sqref="G186:H186 J186">
    <cfRule type="dataBar" priority="40">
      <dataBar>
        <cfvo type="min"/>
        <cfvo type="max"/>
        <color rgb="FF63C384"/>
      </dataBar>
      <extLst>
        <ext xmlns:x14="http://schemas.microsoft.com/office/spreadsheetml/2009/9/main" uri="{B025F937-C7B1-47D3-B67F-A62EFF666E3E}">
          <x14:id>{DDDD6EE6-5CED-4790-8A61-6458FB658FDF}</x14:id>
        </ext>
      </extLst>
    </cfRule>
  </conditionalFormatting>
  <conditionalFormatting sqref="G186:H186 J186">
    <cfRule type="dataBar" priority="39">
      <dataBar>
        <cfvo type="min"/>
        <cfvo type="max"/>
        <color rgb="FF63C384"/>
      </dataBar>
      <extLst>
        <ext xmlns:x14="http://schemas.microsoft.com/office/spreadsheetml/2009/9/main" uri="{B025F937-C7B1-47D3-B67F-A62EFF666E3E}">
          <x14:id>{31026678-FFC4-4101-A705-6C4FE6B03B91}</x14:id>
        </ext>
      </extLst>
    </cfRule>
  </conditionalFormatting>
  <conditionalFormatting sqref="G186:H186 J186">
    <cfRule type="dataBar" priority="38">
      <dataBar>
        <cfvo type="min"/>
        <cfvo type="max"/>
        <color rgb="FF63C384"/>
      </dataBar>
      <extLst>
        <ext xmlns:x14="http://schemas.microsoft.com/office/spreadsheetml/2009/9/main" uri="{B025F937-C7B1-47D3-B67F-A62EFF666E3E}">
          <x14:id>{AC0D032E-9EF4-406B-99B0-5D37B54F9DC2}</x14:id>
        </ext>
      </extLst>
    </cfRule>
  </conditionalFormatting>
  <conditionalFormatting sqref="AL186:AO186">
    <cfRule type="dataBar" priority="37">
      <dataBar>
        <cfvo type="min"/>
        <cfvo type="max"/>
        <color rgb="FF63C384"/>
      </dataBar>
      <extLst>
        <ext xmlns:x14="http://schemas.microsoft.com/office/spreadsheetml/2009/9/main" uri="{B025F937-C7B1-47D3-B67F-A62EFF666E3E}">
          <x14:id>{C1D84DC6-BEC1-4240-AFC9-BE1134522A63}</x14:id>
        </ext>
      </extLst>
    </cfRule>
  </conditionalFormatting>
  <conditionalFormatting sqref="AL186:AO186">
    <cfRule type="dataBar" priority="36">
      <dataBar>
        <cfvo type="min"/>
        <cfvo type="max"/>
        <color rgb="FF63C384"/>
      </dataBar>
      <extLst>
        <ext xmlns:x14="http://schemas.microsoft.com/office/spreadsheetml/2009/9/main" uri="{B025F937-C7B1-47D3-B67F-A62EFF666E3E}">
          <x14:id>{D42190E1-D1CF-491B-B4F1-9D3C98F76C4A}</x14:id>
        </ext>
      </extLst>
    </cfRule>
  </conditionalFormatting>
  <conditionalFormatting sqref="AL186:AO186">
    <cfRule type="dataBar" priority="35">
      <dataBar>
        <cfvo type="min"/>
        <cfvo type="max"/>
        <color rgb="FF63C384"/>
      </dataBar>
      <extLst>
        <ext xmlns:x14="http://schemas.microsoft.com/office/spreadsheetml/2009/9/main" uri="{B025F937-C7B1-47D3-B67F-A62EFF666E3E}">
          <x14:id>{4C4B3DB5-6FA9-4914-A9EB-934ECDECAC54}</x14:id>
        </ext>
      </extLst>
    </cfRule>
  </conditionalFormatting>
  <conditionalFormatting sqref="AH186">
    <cfRule type="colorScale" priority="34">
      <colorScale>
        <cfvo type="min"/>
        <cfvo type="max"/>
        <color rgb="FFFCFCFF"/>
        <color rgb="FFF8696B"/>
      </colorScale>
    </cfRule>
  </conditionalFormatting>
  <conditionalFormatting sqref="G195:H195 J195">
    <cfRule type="dataBar" priority="29">
      <dataBar>
        <cfvo type="min"/>
        <cfvo type="max"/>
        <color rgb="FF63C384"/>
      </dataBar>
      <extLst>
        <ext xmlns:x14="http://schemas.microsoft.com/office/spreadsheetml/2009/9/main" uri="{B025F937-C7B1-47D3-B67F-A62EFF666E3E}">
          <x14:id>{325C5B2C-54A3-4675-8946-9A7AC2CAD25D}</x14:id>
        </ext>
      </extLst>
    </cfRule>
  </conditionalFormatting>
  <conditionalFormatting sqref="G195:H195 J195">
    <cfRule type="dataBar" priority="28">
      <dataBar>
        <cfvo type="min"/>
        <cfvo type="max"/>
        <color rgb="FF63C384"/>
      </dataBar>
      <extLst>
        <ext xmlns:x14="http://schemas.microsoft.com/office/spreadsheetml/2009/9/main" uri="{B025F937-C7B1-47D3-B67F-A62EFF666E3E}">
          <x14:id>{E453A7EE-562D-4E8F-808F-2B429BC19B9F}</x14:id>
        </ext>
      </extLst>
    </cfRule>
  </conditionalFormatting>
  <conditionalFormatting sqref="G195:H195 J195">
    <cfRule type="dataBar" priority="27">
      <dataBar>
        <cfvo type="min"/>
        <cfvo type="max"/>
        <color rgb="FF63C384"/>
      </dataBar>
      <extLst>
        <ext xmlns:x14="http://schemas.microsoft.com/office/spreadsheetml/2009/9/main" uri="{B025F937-C7B1-47D3-B67F-A62EFF666E3E}">
          <x14:id>{36E16EB0-63CE-4B80-9923-2FFFED87F704}</x14:id>
        </ext>
      </extLst>
    </cfRule>
  </conditionalFormatting>
  <conditionalFormatting sqref="AL195:AO195">
    <cfRule type="dataBar" priority="26">
      <dataBar>
        <cfvo type="min"/>
        <cfvo type="max"/>
        <color rgb="FF63C384"/>
      </dataBar>
      <extLst>
        <ext xmlns:x14="http://schemas.microsoft.com/office/spreadsheetml/2009/9/main" uri="{B025F937-C7B1-47D3-B67F-A62EFF666E3E}">
          <x14:id>{EF891C76-483D-40FE-9552-F2F5CEFEE54A}</x14:id>
        </ext>
      </extLst>
    </cfRule>
  </conditionalFormatting>
  <conditionalFormatting sqref="AL195:AO195">
    <cfRule type="dataBar" priority="25">
      <dataBar>
        <cfvo type="min"/>
        <cfvo type="max"/>
        <color rgb="FF63C384"/>
      </dataBar>
      <extLst>
        <ext xmlns:x14="http://schemas.microsoft.com/office/spreadsheetml/2009/9/main" uri="{B025F937-C7B1-47D3-B67F-A62EFF666E3E}">
          <x14:id>{18207237-BA83-4EE1-BF3D-57CB28F2194B}</x14:id>
        </ext>
      </extLst>
    </cfRule>
  </conditionalFormatting>
  <conditionalFormatting sqref="AL195:AO195">
    <cfRule type="dataBar" priority="24">
      <dataBar>
        <cfvo type="min"/>
        <cfvo type="max"/>
        <color rgb="FF63C384"/>
      </dataBar>
      <extLst>
        <ext xmlns:x14="http://schemas.microsoft.com/office/spreadsheetml/2009/9/main" uri="{B025F937-C7B1-47D3-B67F-A62EFF666E3E}">
          <x14:id>{6B42C6B6-9971-4AE2-9B9B-3ED4F6DC0E5F}</x14:id>
        </ext>
      </extLst>
    </cfRule>
  </conditionalFormatting>
  <conditionalFormatting sqref="AH195">
    <cfRule type="colorScale" priority="23">
      <colorScale>
        <cfvo type="min"/>
        <cfvo type="max"/>
        <color rgb="FFFCFCFF"/>
        <color rgb="FFF8696B"/>
      </colorScale>
    </cfRule>
  </conditionalFormatting>
  <conditionalFormatting sqref="G203:H203 J203">
    <cfRule type="dataBar" priority="18">
      <dataBar>
        <cfvo type="min"/>
        <cfvo type="max"/>
        <color rgb="FF63C384"/>
      </dataBar>
      <extLst>
        <ext xmlns:x14="http://schemas.microsoft.com/office/spreadsheetml/2009/9/main" uri="{B025F937-C7B1-47D3-B67F-A62EFF666E3E}">
          <x14:id>{DF1684FB-1DDC-4F23-82A0-3D0F1E5740F0}</x14:id>
        </ext>
      </extLst>
    </cfRule>
  </conditionalFormatting>
  <conditionalFormatting sqref="G203:H203 J203">
    <cfRule type="dataBar" priority="17">
      <dataBar>
        <cfvo type="min"/>
        <cfvo type="max"/>
        <color rgb="FF63C384"/>
      </dataBar>
      <extLst>
        <ext xmlns:x14="http://schemas.microsoft.com/office/spreadsheetml/2009/9/main" uri="{B025F937-C7B1-47D3-B67F-A62EFF666E3E}">
          <x14:id>{77A4FE4B-E2DD-46DE-A55E-D2353B04F81D}</x14:id>
        </ext>
      </extLst>
    </cfRule>
  </conditionalFormatting>
  <conditionalFormatting sqref="G203:H203 J203">
    <cfRule type="dataBar" priority="16">
      <dataBar>
        <cfvo type="min"/>
        <cfvo type="max"/>
        <color rgb="FF63C384"/>
      </dataBar>
      <extLst>
        <ext xmlns:x14="http://schemas.microsoft.com/office/spreadsheetml/2009/9/main" uri="{B025F937-C7B1-47D3-B67F-A62EFF666E3E}">
          <x14:id>{6D797E11-26B8-4CBE-B37B-DAB906FE426A}</x14:id>
        </ext>
      </extLst>
    </cfRule>
  </conditionalFormatting>
  <conditionalFormatting sqref="AL203:AO203">
    <cfRule type="dataBar" priority="15">
      <dataBar>
        <cfvo type="min"/>
        <cfvo type="max"/>
        <color rgb="FF63C384"/>
      </dataBar>
      <extLst>
        <ext xmlns:x14="http://schemas.microsoft.com/office/spreadsheetml/2009/9/main" uri="{B025F937-C7B1-47D3-B67F-A62EFF666E3E}">
          <x14:id>{E0268AA7-40C4-4469-B24B-4B1D1E612EDC}</x14:id>
        </ext>
      </extLst>
    </cfRule>
  </conditionalFormatting>
  <conditionalFormatting sqref="AL203:AO203">
    <cfRule type="dataBar" priority="14">
      <dataBar>
        <cfvo type="min"/>
        <cfvo type="max"/>
        <color rgb="FF63C384"/>
      </dataBar>
      <extLst>
        <ext xmlns:x14="http://schemas.microsoft.com/office/spreadsheetml/2009/9/main" uri="{B025F937-C7B1-47D3-B67F-A62EFF666E3E}">
          <x14:id>{A0F7142D-5DB6-4283-8AF0-81FB53415BD0}</x14:id>
        </ext>
      </extLst>
    </cfRule>
  </conditionalFormatting>
  <conditionalFormatting sqref="AL203:AO203">
    <cfRule type="dataBar" priority="13">
      <dataBar>
        <cfvo type="min"/>
        <cfvo type="max"/>
        <color rgb="FF63C384"/>
      </dataBar>
      <extLst>
        <ext xmlns:x14="http://schemas.microsoft.com/office/spreadsheetml/2009/9/main" uri="{B025F937-C7B1-47D3-B67F-A62EFF666E3E}">
          <x14:id>{1E9A4F9E-7271-4F3B-AA1F-C7EE5A396DEC}</x14:id>
        </ext>
      </extLst>
    </cfRule>
  </conditionalFormatting>
  <conditionalFormatting sqref="AH203">
    <cfRule type="colorScale" priority="12">
      <colorScale>
        <cfvo type="min"/>
        <cfvo type="max"/>
        <color rgb="FFFCFCFF"/>
        <color rgb="FFF8696B"/>
      </colorScale>
    </cfRule>
  </conditionalFormatting>
  <conditionalFormatting sqref="G213:H213 J213">
    <cfRule type="dataBar" priority="7">
      <dataBar>
        <cfvo type="min"/>
        <cfvo type="max"/>
        <color rgb="FF63C384"/>
      </dataBar>
      <extLst>
        <ext xmlns:x14="http://schemas.microsoft.com/office/spreadsheetml/2009/9/main" uri="{B025F937-C7B1-47D3-B67F-A62EFF666E3E}">
          <x14:id>{A678342A-66D6-45D2-A9F5-2109D820124E}</x14:id>
        </ext>
      </extLst>
    </cfRule>
  </conditionalFormatting>
  <conditionalFormatting sqref="G213:H213 J213">
    <cfRule type="dataBar" priority="6">
      <dataBar>
        <cfvo type="min"/>
        <cfvo type="max"/>
        <color rgb="FF63C384"/>
      </dataBar>
      <extLst>
        <ext xmlns:x14="http://schemas.microsoft.com/office/spreadsheetml/2009/9/main" uri="{B025F937-C7B1-47D3-B67F-A62EFF666E3E}">
          <x14:id>{3C44CCC4-A7E5-4A61-AEF6-F8F582BCD0DF}</x14:id>
        </ext>
      </extLst>
    </cfRule>
  </conditionalFormatting>
  <conditionalFormatting sqref="G213:H213 J213">
    <cfRule type="dataBar" priority="5">
      <dataBar>
        <cfvo type="min"/>
        <cfvo type="max"/>
        <color rgb="FF63C384"/>
      </dataBar>
      <extLst>
        <ext xmlns:x14="http://schemas.microsoft.com/office/spreadsheetml/2009/9/main" uri="{B025F937-C7B1-47D3-B67F-A62EFF666E3E}">
          <x14:id>{A33DED2C-0ED1-4BF7-A56B-1E56C44B775B}</x14:id>
        </ext>
      </extLst>
    </cfRule>
  </conditionalFormatting>
  <conditionalFormatting sqref="AL213:AO213">
    <cfRule type="dataBar" priority="4">
      <dataBar>
        <cfvo type="min"/>
        <cfvo type="max"/>
        <color rgb="FF63C384"/>
      </dataBar>
      <extLst>
        <ext xmlns:x14="http://schemas.microsoft.com/office/spreadsheetml/2009/9/main" uri="{B025F937-C7B1-47D3-B67F-A62EFF666E3E}">
          <x14:id>{6D1D29E2-1024-4907-87E5-9C71E711212C}</x14:id>
        </ext>
      </extLst>
    </cfRule>
  </conditionalFormatting>
  <conditionalFormatting sqref="AL213:AO213">
    <cfRule type="dataBar" priority="3">
      <dataBar>
        <cfvo type="min"/>
        <cfvo type="max"/>
        <color rgb="FF63C384"/>
      </dataBar>
      <extLst>
        <ext xmlns:x14="http://schemas.microsoft.com/office/spreadsheetml/2009/9/main" uri="{B025F937-C7B1-47D3-B67F-A62EFF666E3E}">
          <x14:id>{16DB8FA3-76C8-4BDE-BF6C-799BA1E3DE0F}</x14:id>
        </ext>
      </extLst>
    </cfRule>
  </conditionalFormatting>
  <conditionalFormatting sqref="AL213:AO213">
    <cfRule type="dataBar" priority="2">
      <dataBar>
        <cfvo type="min"/>
        <cfvo type="max"/>
        <color rgb="FF63C384"/>
      </dataBar>
      <extLst>
        <ext xmlns:x14="http://schemas.microsoft.com/office/spreadsheetml/2009/9/main" uri="{B025F937-C7B1-47D3-B67F-A62EFF666E3E}">
          <x14:id>{AE3B43F1-0A25-4746-904C-0DE476CFD43B}</x14:id>
        </ext>
      </extLst>
    </cfRule>
  </conditionalFormatting>
  <conditionalFormatting sqref="AH213">
    <cfRule type="colorScale" priority="1">
      <colorScale>
        <cfvo type="min"/>
        <cfvo type="max"/>
        <color rgb="FFFCFCFF"/>
        <color rgb="FFF8696B"/>
      </colorScale>
    </cfRule>
  </conditionalFormatting>
  <pageMargins left="0.7" right="0.7" top="0.75" bottom="0.75" header="0.3" footer="0.3"/>
  <pageSetup paperSize="9" orientation="portrait" verticalDpi="300" r:id="rId1"/>
  <extLst>
    <ext xmlns:x14="http://schemas.microsoft.com/office/spreadsheetml/2009/9/main" uri="{78C0D931-6437-407d-A8EE-F0AAD7539E65}">
      <x14:conditionalFormattings>
        <x14:conditionalFormatting xmlns:xm="http://schemas.microsoft.com/office/excel/2006/main">
          <x14:cfRule type="dataBar" id="{40D59139-E76F-4255-BD56-45AB92BF03A0}">
            <x14:dataBar minLength="0" maxLength="100" border="1" negativeBarBorderColorSameAsPositive="0">
              <x14:cfvo type="autoMin"/>
              <x14:cfvo type="autoMax"/>
              <x14:borderColor rgb="FFFF555A"/>
              <x14:negativeFillColor rgb="FFFF0000"/>
              <x14:negativeBorderColor rgb="FFFF0000"/>
              <x14:axisColor rgb="FF000000"/>
            </x14:dataBar>
          </x14:cfRule>
          <xm:sqref>Y289:Y295 Y302:Y303 Y310:Y311 Y317:Y318</xm:sqref>
        </x14:conditionalFormatting>
        <x14:conditionalFormatting xmlns:xm="http://schemas.microsoft.com/office/excel/2006/main">
          <x14:cfRule type="dataBar" id="{AD3C4A27-A9FE-4174-B569-CBFFC66A60D6}">
            <x14:dataBar minLength="0" maxLength="100" border="1" negativeBarBorderColorSameAsPositive="0">
              <x14:cfvo type="autoMin"/>
              <x14:cfvo type="autoMax"/>
              <x14:borderColor rgb="FF63C384"/>
              <x14:negativeFillColor rgb="FFFF0000"/>
              <x14:negativeBorderColor rgb="FFFF0000"/>
              <x14:axisColor rgb="FF000000"/>
            </x14:dataBar>
          </x14:cfRule>
          <xm:sqref>E289:E324</xm:sqref>
        </x14:conditionalFormatting>
        <x14:conditionalFormatting xmlns:xm="http://schemas.microsoft.com/office/excel/2006/main">
          <x14:cfRule type="dataBar" id="{A1F9E504-44AD-4570-A0BB-25953970750A}">
            <x14:dataBar minLength="0" maxLength="100" border="1" negativeBarBorderColorSameAsPositive="0">
              <x14:cfvo type="autoMin"/>
              <x14:cfvo type="autoMax"/>
              <x14:borderColor rgb="FFFF555A"/>
              <x14:negativeFillColor rgb="FFFF0000"/>
              <x14:negativeBorderColor rgb="FFFF0000"/>
              <x14:axisColor rgb="FF000000"/>
            </x14:dataBar>
          </x14:cfRule>
          <xm:sqref>Y296:Y301</xm:sqref>
        </x14:conditionalFormatting>
        <x14:conditionalFormatting xmlns:xm="http://schemas.microsoft.com/office/excel/2006/main">
          <x14:cfRule type="dataBar" id="{0A9CC3C4-5990-4BC7-85AF-67AF3B00C155}">
            <x14:dataBar minLength="0" maxLength="100" border="1" negativeBarBorderColorSameAsPositive="0">
              <x14:cfvo type="autoMin"/>
              <x14:cfvo type="autoMax"/>
              <x14:borderColor rgb="FFFF555A"/>
              <x14:negativeFillColor rgb="FFFF0000"/>
              <x14:negativeBorderColor rgb="FFFF0000"/>
              <x14:axisColor rgb="FF000000"/>
            </x14:dataBar>
          </x14:cfRule>
          <xm:sqref>Y304:Y309</xm:sqref>
        </x14:conditionalFormatting>
        <x14:conditionalFormatting xmlns:xm="http://schemas.microsoft.com/office/excel/2006/main">
          <x14:cfRule type="dataBar" id="{7BE93CE6-D2B8-46B8-A4E2-A853C35B2353}">
            <x14:dataBar minLength="0" maxLength="100" border="1" negativeBarBorderColorSameAsPositive="0">
              <x14:cfvo type="autoMin"/>
              <x14:cfvo type="autoMax"/>
              <x14:borderColor rgb="FFFF555A"/>
              <x14:negativeFillColor rgb="FFFF0000"/>
              <x14:negativeBorderColor rgb="FFFF0000"/>
              <x14:axisColor rgb="FF000000"/>
            </x14:dataBar>
          </x14:cfRule>
          <xm:sqref>Y312:Y316</xm:sqref>
        </x14:conditionalFormatting>
        <x14:conditionalFormatting xmlns:xm="http://schemas.microsoft.com/office/excel/2006/main">
          <x14:cfRule type="dataBar" id="{8D799A36-9DB2-4E0C-9357-A88A8FAE0CD6}">
            <x14:dataBar minLength="0" maxLength="100" border="1" negativeBarBorderColorSameAsPositive="0">
              <x14:cfvo type="autoMin"/>
              <x14:cfvo type="autoMax"/>
              <x14:borderColor rgb="FFFF555A"/>
              <x14:negativeFillColor rgb="FFFF0000"/>
              <x14:negativeBorderColor rgb="FFFF0000"/>
              <x14:axisColor rgb="FF000000"/>
            </x14:dataBar>
          </x14:cfRule>
          <xm:sqref>Y319:Y324</xm:sqref>
        </x14:conditionalFormatting>
        <x14:conditionalFormatting xmlns:xm="http://schemas.microsoft.com/office/excel/2006/main">
          <x14:cfRule type="dataBar" id="{7478375D-7DE8-417F-9DB5-387F843609DA}">
            <x14:dataBar minLength="0" maxLength="100" border="1" negativeBarBorderColorSameAsPositive="0">
              <x14:cfvo type="autoMin"/>
              <x14:cfvo type="autoMax"/>
              <x14:borderColor rgb="FFFF555A"/>
              <x14:negativeFillColor rgb="FFFF0000"/>
              <x14:negativeBorderColor rgb="FFFF0000"/>
              <x14:axisColor rgb="FF000000"/>
            </x14:dataBar>
          </x14:cfRule>
          <xm:sqref>Y170:Y174</xm:sqref>
        </x14:conditionalFormatting>
        <x14:conditionalFormatting xmlns:xm="http://schemas.microsoft.com/office/excel/2006/main">
          <x14:cfRule type="dataBar" id="{362EFA70-AF5E-4968-BAFD-BA1C10100C4C}">
            <x14:dataBar minLength="0" maxLength="100" border="1" negativeBarBorderColorSameAsPositive="0">
              <x14:cfvo type="autoMin"/>
              <x14:cfvo type="autoMax"/>
              <x14:borderColor rgb="FF63C384"/>
              <x14:negativeFillColor rgb="FFFF0000"/>
              <x14:negativeBorderColor rgb="FFFF0000"/>
              <x14:axisColor rgb="FF000000"/>
            </x14:dataBar>
          </x14:cfRule>
          <xm:sqref>E170:E174</xm:sqref>
        </x14:conditionalFormatting>
        <x14:conditionalFormatting xmlns:xm="http://schemas.microsoft.com/office/excel/2006/main">
          <x14:cfRule type="dataBar" id="{912B6B4C-4CFF-4966-8697-1CA7A13751E1}">
            <x14:dataBar minLength="0" maxLength="100" border="1" negativeBarBorderColorSameAsPositive="0">
              <x14:cfvo type="autoMin"/>
              <x14:cfvo type="autoMax"/>
              <x14:borderColor rgb="FFFF555A"/>
              <x14:negativeFillColor rgb="FFFF0000"/>
              <x14:negativeBorderColor rgb="FFFF0000"/>
              <x14:axisColor rgb="FF000000"/>
            </x14:dataBar>
          </x14:cfRule>
          <xm:sqref>Y177:Y184</xm:sqref>
        </x14:conditionalFormatting>
        <x14:conditionalFormatting xmlns:xm="http://schemas.microsoft.com/office/excel/2006/main">
          <x14:cfRule type="dataBar" id="{3BFA7C40-EF8C-4F49-B74D-E3A53C855AE3}">
            <x14:dataBar minLength="0" maxLength="100" border="1" negativeBarBorderColorSameAsPositive="0">
              <x14:cfvo type="autoMin"/>
              <x14:cfvo type="autoMax"/>
              <x14:borderColor rgb="FF63C384"/>
              <x14:negativeFillColor rgb="FFFF0000"/>
              <x14:negativeBorderColor rgb="FFFF0000"/>
              <x14:axisColor rgb="FF000000"/>
            </x14:dataBar>
          </x14:cfRule>
          <xm:sqref>E177:E184</xm:sqref>
        </x14:conditionalFormatting>
        <x14:conditionalFormatting xmlns:xm="http://schemas.microsoft.com/office/excel/2006/main">
          <x14:cfRule type="dataBar" id="{3B3D9896-279B-499B-ADB0-B85C44BBC066}">
            <x14:dataBar minLength="0" maxLength="100" border="1" negativeBarBorderColorSameAsPositive="0">
              <x14:cfvo type="autoMin"/>
              <x14:cfvo type="autoMax"/>
              <x14:borderColor rgb="FFFF555A"/>
              <x14:negativeFillColor rgb="FFFF0000"/>
              <x14:negativeBorderColor rgb="FFFF0000"/>
              <x14:axisColor rgb="FF000000"/>
            </x14:dataBar>
          </x14:cfRule>
          <xm:sqref>Y187:Y193</xm:sqref>
        </x14:conditionalFormatting>
        <x14:conditionalFormatting xmlns:xm="http://schemas.microsoft.com/office/excel/2006/main">
          <x14:cfRule type="dataBar" id="{0A58E955-E07B-4C4C-836E-C4AB3EAF048F}">
            <x14:dataBar minLength="0" maxLength="100" border="1" negativeBarBorderColorSameAsPositive="0">
              <x14:cfvo type="autoMin"/>
              <x14:cfvo type="autoMax"/>
              <x14:borderColor rgb="FF63C384"/>
              <x14:negativeFillColor rgb="FFFF0000"/>
              <x14:negativeBorderColor rgb="FFFF0000"/>
              <x14:axisColor rgb="FF000000"/>
            </x14:dataBar>
          </x14:cfRule>
          <xm:sqref>E187:E193</xm:sqref>
        </x14:conditionalFormatting>
        <x14:conditionalFormatting xmlns:xm="http://schemas.microsoft.com/office/excel/2006/main">
          <x14:cfRule type="dataBar" id="{3FEB7044-C476-4226-BB0C-C52755DA8378}">
            <x14:dataBar minLength="0" maxLength="100" border="1" negativeBarBorderColorSameAsPositive="0">
              <x14:cfvo type="autoMin"/>
              <x14:cfvo type="autoMax"/>
              <x14:borderColor rgb="FFFF555A"/>
              <x14:negativeFillColor rgb="FFFF0000"/>
              <x14:negativeBorderColor rgb="FFFF0000"/>
              <x14:axisColor rgb="FF000000"/>
            </x14:dataBar>
          </x14:cfRule>
          <xm:sqref>Y196:Y201</xm:sqref>
        </x14:conditionalFormatting>
        <x14:conditionalFormatting xmlns:xm="http://schemas.microsoft.com/office/excel/2006/main">
          <x14:cfRule type="dataBar" id="{D79F02DB-D7BC-484F-8B9F-E9195DE824F8}">
            <x14:dataBar minLength="0" maxLength="100" border="1" negativeBarBorderColorSameAsPositive="0">
              <x14:cfvo type="autoMin"/>
              <x14:cfvo type="autoMax"/>
              <x14:borderColor rgb="FF63C384"/>
              <x14:negativeFillColor rgb="FFFF0000"/>
              <x14:negativeBorderColor rgb="FFFF0000"/>
              <x14:axisColor rgb="FF000000"/>
            </x14:dataBar>
          </x14:cfRule>
          <xm:sqref>E196:E201</xm:sqref>
        </x14:conditionalFormatting>
        <x14:conditionalFormatting xmlns:xm="http://schemas.microsoft.com/office/excel/2006/main">
          <x14:cfRule type="dataBar" id="{C76A1919-FFF8-45FC-8303-7A4DF4EF1FC7}">
            <x14:dataBar minLength="0" maxLength="100" border="1" negativeBarBorderColorSameAsPositive="0">
              <x14:cfvo type="autoMin"/>
              <x14:cfvo type="autoMax"/>
              <x14:borderColor rgb="FFFF555A"/>
              <x14:negativeFillColor rgb="FFFF0000"/>
              <x14:negativeBorderColor rgb="FFFF0000"/>
              <x14:axisColor rgb="FF000000"/>
            </x14:dataBar>
          </x14:cfRule>
          <xm:sqref>Y204:Y211</xm:sqref>
        </x14:conditionalFormatting>
        <x14:conditionalFormatting xmlns:xm="http://schemas.microsoft.com/office/excel/2006/main">
          <x14:cfRule type="dataBar" id="{CDDC071F-23CB-4B0D-A5E6-8C743257EE33}">
            <x14:dataBar minLength="0" maxLength="100" border="1" negativeBarBorderColorSameAsPositive="0">
              <x14:cfvo type="autoMin"/>
              <x14:cfvo type="autoMax"/>
              <x14:borderColor rgb="FF63C384"/>
              <x14:negativeFillColor rgb="FFFF0000"/>
              <x14:negativeBorderColor rgb="FFFF0000"/>
              <x14:axisColor rgb="FF000000"/>
            </x14:dataBar>
          </x14:cfRule>
          <xm:sqref>E204:E211</xm:sqref>
        </x14:conditionalFormatting>
        <x14:conditionalFormatting xmlns:xm="http://schemas.microsoft.com/office/excel/2006/main">
          <x14:cfRule type="dataBar" id="{9F113855-2A34-4F9B-AC37-BC113D2DA614}">
            <x14:dataBar minLength="0" maxLength="100" border="1" negativeBarBorderColorSameAsPositive="0">
              <x14:cfvo type="autoMin"/>
              <x14:cfvo type="autoMax"/>
              <x14:borderColor rgb="FFFF555A"/>
              <x14:negativeFillColor rgb="FFFF0000"/>
              <x14:negativeBorderColor rgb="FFFF0000"/>
              <x14:axisColor rgb="FF000000"/>
            </x14:dataBar>
          </x14:cfRule>
          <xm:sqref>Y214:Y221</xm:sqref>
        </x14:conditionalFormatting>
        <x14:conditionalFormatting xmlns:xm="http://schemas.microsoft.com/office/excel/2006/main">
          <x14:cfRule type="dataBar" id="{6AC500DA-75C6-46E0-8340-9FBE8B2432D3}">
            <x14:dataBar minLength="0" maxLength="100" border="1" negativeBarBorderColorSameAsPositive="0">
              <x14:cfvo type="autoMin"/>
              <x14:cfvo type="autoMax"/>
              <x14:borderColor rgb="FF63C384"/>
              <x14:negativeFillColor rgb="FFFF0000"/>
              <x14:negativeBorderColor rgb="FFFF0000"/>
              <x14:axisColor rgb="FF000000"/>
            </x14:dataBar>
          </x14:cfRule>
          <xm:sqref>E214:E221</xm:sqref>
        </x14:conditionalFormatting>
        <x14:conditionalFormatting xmlns:xm="http://schemas.microsoft.com/office/excel/2006/main">
          <x14:cfRule type="dataBar" id="{4BAAFC0E-A4BF-4B4F-BF77-4C5F8C1F062C}">
            <x14:dataBar minLength="0" maxLength="100" border="1" negativeBarBorderColorSameAsPositive="0">
              <x14:cfvo type="autoMin"/>
              <x14:cfvo type="autoMax"/>
              <x14:borderColor rgb="FF63C384"/>
              <x14:negativeFillColor rgb="FFFF0000"/>
              <x14:negativeBorderColor rgb="FFFF0000"/>
              <x14:axisColor rgb="FF000000"/>
            </x14:dataBar>
          </x14:cfRule>
          <xm:sqref>E1</xm:sqref>
        </x14:conditionalFormatting>
        <x14:conditionalFormatting xmlns:xm="http://schemas.microsoft.com/office/excel/2006/main">
          <x14:cfRule type="dataBar" id="{5E8BF001-0CBE-456D-A4DA-0592663645A3}">
            <x14:dataBar minLength="0" maxLength="100" border="1" negativeBarBorderColorSameAsPositive="0">
              <x14:cfvo type="autoMin"/>
              <x14:cfvo type="autoMax"/>
              <x14:borderColor rgb="FFFF555A"/>
              <x14:negativeFillColor rgb="FFFF0000"/>
              <x14:negativeBorderColor rgb="FFFF0000"/>
              <x14:axisColor rgb="FF000000"/>
            </x14:dataBar>
          </x14:cfRule>
          <xm:sqref>Y1</xm:sqref>
        </x14:conditionalFormatting>
        <x14:conditionalFormatting xmlns:xm="http://schemas.microsoft.com/office/excel/2006/main">
          <x14:cfRule type="dataBar" id="{53306096-9BB4-4DD4-95FE-7CBE0152D16E}">
            <x14:dataBar minLength="0" maxLength="100" border="1" negativeBarBorderColorSameAsPositive="0">
              <x14:cfvo type="autoMin"/>
              <x14:cfvo type="autoMax"/>
              <x14:borderColor rgb="FFFF555A"/>
              <x14:negativeFillColor rgb="FFFF0000"/>
              <x14:negativeBorderColor rgb="FFFF0000"/>
              <x14:axisColor rgb="FF000000"/>
            </x14:dataBar>
          </x14:cfRule>
          <xm:sqref>Y1</xm:sqref>
        </x14:conditionalFormatting>
        <x14:conditionalFormatting xmlns:xm="http://schemas.microsoft.com/office/excel/2006/main">
          <x14:cfRule type="dataBar" id="{B589D768-E523-40E4-9843-3328C92370B6}">
            <x14:dataBar minLength="0" maxLength="100" border="1" negativeBarBorderColorSameAsPositive="0">
              <x14:cfvo type="autoMin"/>
              <x14:cfvo type="autoMax"/>
              <x14:borderColor rgb="FF638EC6"/>
              <x14:negativeFillColor rgb="FFFF0000"/>
              <x14:negativeBorderColor rgb="FFFF0000"/>
              <x14:axisColor rgb="FF000000"/>
            </x14:dataBar>
          </x14:cfRule>
          <xm:sqref>Y1 E1</xm:sqref>
        </x14:conditionalFormatting>
        <x14:conditionalFormatting xmlns:xm="http://schemas.microsoft.com/office/excel/2006/main">
          <x14:cfRule type="dataBar" id="{14C68082-9AA7-48E3-A844-A1CE0CCFA906}">
            <x14:dataBar minLength="0" maxLength="100" border="1" negativeBarBorderColorSameAsPositive="0">
              <x14:cfvo type="autoMin"/>
              <x14:cfvo type="autoMax"/>
              <x14:borderColor rgb="FF63C384"/>
              <x14:negativeFillColor rgb="FFFF0000"/>
              <x14:negativeBorderColor rgb="FFFF0000"/>
              <x14:axisColor rgb="FF000000"/>
            </x14:dataBar>
          </x14:cfRule>
          <xm:sqref>G289:H324 J289:J324</xm:sqref>
        </x14:conditionalFormatting>
        <x14:conditionalFormatting xmlns:xm="http://schemas.microsoft.com/office/excel/2006/main">
          <x14:cfRule type="dataBar" id="{7A9F86DC-E2D4-4838-8728-A22D34D2EA70}">
            <x14:dataBar minLength="0" maxLength="100" border="1" negativeBarBorderColorSameAsPositive="0">
              <x14:cfvo type="autoMin"/>
              <x14:cfvo type="autoMax"/>
              <x14:borderColor rgb="FF63C384"/>
              <x14:negativeFillColor rgb="FFFF0000"/>
              <x14:negativeBorderColor rgb="FFFF0000"/>
              <x14:axisColor rgb="FF000000"/>
            </x14:dataBar>
          </x14:cfRule>
          <xm:sqref>G4:H10 J4:J10</xm:sqref>
        </x14:conditionalFormatting>
        <x14:conditionalFormatting xmlns:xm="http://schemas.microsoft.com/office/excel/2006/main">
          <x14:cfRule type="dataBar" id="{5953BF78-D37F-413B-A48F-6F43C2A76125}">
            <x14:dataBar minLength="0" maxLength="100" border="1" negativeBarBorderColorSameAsPositive="0">
              <x14:cfvo type="autoMin"/>
              <x14:cfvo type="autoMax"/>
              <x14:borderColor rgb="FF63C384"/>
              <x14:negativeFillColor rgb="FFFF0000"/>
              <x14:negativeBorderColor rgb="FFFF0000"/>
              <x14:axisColor rgb="FF000000"/>
            </x14:dataBar>
          </x14:cfRule>
          <xm:sqref>G170:H174 J170:J174</xm:sqref>
        </x14:conditionalFormatting>
        <x14:conditionalFormatting xmlns:xm="http://schemas.microsoft.com/office/excel/2006/main">
          <x14:cfRule type="dataBar" id="{A4758B2F-D6F3-433B-99DF-4C4499148E97}">
            <x14:dataBar minLength="0" maxLength="100" border="1" negativeBarBorderColorSameAsPositive="0">
              <x14:cfvo type="autoMin"/>
              <x14:cfvo type="autoMax"/>
              <x14:borderColor rgb="FF63C384"/>
              <x14:negativeFillColor rgb="FFFF0000"/>
              <x14:negativeBorderColor rgb="FFFF0000"/>
              <x14:axisColor rgb="FF000000"/>
            </x14:dataBar>
          </x14:cfRule>
          <xm:sqref>G13:H14 J13:J14</xm:sqref>
        </x14:conditionalFormatting>
        <x14:conditionalFormatting xmlns:xm="http://schemas.microsoft.com/office/excel/2006/main">
          <x14:cfRule type="dataBar" id="{DBF2C11C-B70F-4F71-BF4A-560FF05FAEFF}">
            <x14:dataBar minLength="0" maxLength="100" border="1" negativeBarBorderColorSameAsPositive="0">
              <x14:cfvo type="autoMin"/>
              <x14:cfvo type="autoMax"/>
              <x14:borderColor rgb="FF63C384"/>
              <x14:negativeFillColor rgb="FFFF0000"/>
              <x14:negativeBorderColor rgb="FFFF0000"/>
              <x14:axisColor rgb="FF000000"/>
            </x14:dataBar>
          </x14:cfRule>
          <xm:sqref>G17:H19 J17:J19</xm:sqref>
        </x14:conditionalFormatting>
        <x14:conditionalFormatting xmlns:xm="http://schemas.microsoft.com/office/excel/2006/main">
          <x14:cfRule type="dataBar" id="{A802226F-DD66-403B-B595-4416399D7CB7}">
            <x14:dataBar minLength="0" maxLength="100" border="1" negativeBarBorderColorSameAsPositive="0">
              <x14:cfvo type="autoMin"/>
              <x14:cfvo type="autoMax"/>
              <x14:borderColor rgb="FF63C384"/>
              <x14:negativeFillColor rgb="FFFF0000"/>
              <x14:negativeBorderColor rgb="FFFF0000"/>
              <x14:axisColor rgb="FF000000"/>
            </x14:dataBar>
          </x14:cfRule>
          <xm:sqref>G22:H23 J22:J23</xm:sqref>
        </x14:conditionalFormatting>
        <x14:conditionalFormatting xmlns:xm="http://schemas.microsoft.com/office/excel/2006/main">
          <x14:cfRule type="dataBar" id="{29F45116-9B5A-486A-96A9-97599066DFA0}">
            <x14:dataBar minLength="0" maxLength="100" border="1" negativeBarBorderColorSameAsPositive="0">
              <x14:cfvo type="autoMin"/>
              <x14:cfvo type="autoMax"/>
              <x14:borderColor rgb="FF63C384"/>
              <x14:negativeFillColor rgb="FFFF0000"/>
              <x14:negativeBorderColor rgb="FFFF0000"/>
              <x14:axisColor rgb="FF000000"/>
            </x14:dataBar>
          </x14:cfRule>
          <xm:sqref>G26:H32 J26:J32</xm:sqref>
        </x14:conditionalFormatting>
        <x14:conditionalFormatting xmlns:xm="http://schemas.microsoft.com/office/excel/2006/main">
          <x14:cfRule type="dataBar" id="{F42B2AEB-1007-42E4-BF10-1D933D079C17}">
            <x14:dataBar minLength="0" maxLength="100" border="1" negativeBarBorderColorSameAsPositive="0">
              <x14:cfvo type="autoMin"/>
              <x14:cfvo type="autoMax"/>
              <x14:borderColor rgb="FF63C384"/>
              <x14:negativeFillColor rgb="FFFF0000"/>
              <x14:negativeBorderColor rgb="FFFF0000"/>
              <x14:axisColor rgb="FF000000"/>
            </x14:dataBar>
          </x14:cfRule>
          <xm:sqref>G38:H44 J38:J44</xm:sqref>
        </x14:conditionalFormatting>
        <x14:conditionalFormatting xmlns:xm="http://schemas.microsoft.com/office/excel/2006/main">
          <x14:cfRule type="dataBar" id="{081D3B94-ACEF-408B-B86A-C7F0E9E8A7BF}">
            <x14:dataBar minLength="0" maxLength="100" border="1" negativeBarBorderColorSameAsPositive="0">
              <x14:cfvo type="autoMin"/>
              <x14:cfvo type="autoMax"/>
              <x14:borderColor rgb="FF63C384"/>
              <x14:negativeFillColor rgb="FFFF0000"/>
              <x14:negativeBorderColor rgb="FFFF0000"/>
              <x14:axisColor rgb="FF000000"/>
            </x14:dataBar>
          </x14:cfRule>
          <xm:sqref>G47:H49 J47:J49</xm:sqref>
        </x14:conditionalFormatting>
        <x14:conditionalFormatting xmlns:xm="http://schemas.microsoft.com/office/excel/2006/main">
          <x14:cfRule type="dataBar" id="{26647018-DAD0-4E37-810E-D32F6C59867A}">
            <x14:dataBar minLength="0" maxLength="100" border="1" negativeBarBorderColorSameAsPositive="0">
              <x14:cfvo type="autoMin"/>
              <x14:cfvo type="autoMax"/>
              <x14:borderColor rgb="FF63C384"/>
              <x14:negativeFillColor rgb="FFFF0000"/>
              <x14:negativeBorderColor rgb="FFFF0000"/>
              <x14:axisColor rgb="FF000000"/>
            </x14:dataBar>
          </x14:cfRule>
          <xm:sqref>G52:H56 J52:J56</xm:sqref>
        </x14:conditionalFormatting>
        <x14:conditionalFormatting xmlns:xm="http://schemas.microsoft.com/office/excel/2006/main">
          <x14:cfRule type="dataBar" id="{0C3F91D5-0D26-4D30-A411-C5F7AC416BCE}">
            <x14:dataBar minLength="0" maxLength="100" border="1" negativeBarBorderColorSameAsPositive="0">
              <x14:cfvo type="autoMin"/>
              <x14:cfvo type="autoMax"/>
              <x14:borderColor rgb="FF63C384"/>
              <x14:negativeFillColor rgb="FFFF0000"/>
              <x14:negativeBorderColor rgb="FFFF0000"/>
              <x14:axisColor rgb="FF000000"/>
            </x14:dataBar>
          </x14:cfRule>
          <xm:sqref>G59:H62 J59:J62</xm:sqref>
        </x14:conditionalFormatting>
        <x14:conditionalFormatting xmlns:xm="http://schemas.microsoft.com/office/excel/2006/main">
          <x14:cfRule type="dataBar" id="{9B44C4FF-C4AD-4E52-AE5B-23627B8052C7}">
            <x14:dataBar minLength="0" maxLength="100" border="1" negativeBarBorderColorSameAsPositive="0">
              <x14:cfvo type="autoMin"/>
              <x14:cfvo type="autoMax"/>
              <x14:borderColor rgb="FF63C384"/>
              <x14:negativeFillColor rgb="FFFF0000"/>
              <x14:negativeBorderColor rgb="FFFF0000"/>
              <x14:axisColor rgb="FF000000"/>
            </x14:dataBar>
          </x14:cfRule>
          <xm:sqref>G65:H67 J65:J67</xm:sqref>
        </x14:conditionalFormatting>
        <x14:conditionalFormatting xmlns:xm="http://schemas.microsoft.com/office/excel/2006/main">
          <x14:cfRule type="dataBar" id="{5C87C8FC-A1B3-4DC4-B269-FC6F3BE75CDA}">
            <x14:dataBar minLength="0" maxLength="100" border="1" negativeBarBorderColorSameAsPositive="0">
              <x14:cfvo type="autoMin"/>
              <x14:cfvo type="autoMax"/>
              <x14:borderColor rgb="FF63C384"/>
              <x14:negativeFillColor rgb="FFFF0000"/>
              <x14:negativeBorderColor rgb="FFFF0000"/>
              <x14:axisColor rgb="FF000000"/>
            </x14:dataBar>
          </x14:cfRule>
          <xm:sqref>G70:H77 J70:J77</xm:sqref>
        </x14:conditionalFormatting>
        <x14:conditionalFormatting xmlns:xm="http://schemas.microsoft.com/office/excel/2006/main">
          <x14:cfRule type="dataBar" id="{E6732667-2D28-41B8-B8E1-0B15C7E45245}">
            <x14:dataBar minLength="0" maxLength="100" border="1" negativeBarBorderColorSameAsPositive="0">
              <x14:cfvo type="autoMin"/>
              <x14:cfvo type="autoMax"/>
              <x14:borderColor rgb="FF63C384"/>
              <x14:negativeFillColor rgb="FFFF0000"/>
              <x14:negativeBorderColor rgb="FFFF0000"/>
              <x14:axisColor rgb="FF000000"/>
            </x14:dataBar>
          </x14:cfRule>
          <xm:sqref>G82:H87 J82:J87</xm:sqref>
        </x14:conditionalFormatting>
        <x14:conditionalFormatting xmlns:xm="http://schemas.microsoft.com/office/excel/2006/main">
          <x14:cfRule type="dataBar" id="{AAE04475-5DC3-41CD-9ED1-505985CC103F}">
            <x14:dataBar minLength="0" maxLength="100" border="1" negativeBarBorderColorSameAsPositive="0">
              <x14:cfvo type="autoMin"/>
              <x14:cfvo type="autoMax"/>
              <x14:borderColor rgb="FF63C384"/>
              <x14:negativeFillColor rgb="FFFF0000"/>
              <x14:negativeBorderColor rgb="FFFF0000"/>
              <x14:axisColor rgb="FF000000"/>
            </x14:dataBar>
          </x14:cfRule>
          <xm:sqref>G90:H96 J90:J96</xm:sqref>
        </x14:conditionalFormatting>
        <x14:conditionalFormatting xmlns:xm="http://schemas.microsoft.com/office/excel/2006/main">
          <x14:cfRule type="dataBar" id="{F1030BBC-A860-45AE-B6E2-F164F2ADE4C6}">
            <x14:dataBar minLength="0" maxLength="100" border="1" negativeBarBorderColorSameAsPositive="0">
              <x14:cfvo type="autoMin"/>
              <x14:cfvo type="autoMax"/>
              <x14:borderColor rgb="FF63C384"/>
              <x14:negativeFillColor rgb="FFFF0000"/>
              <x14:negativeBorderColor rgb="FFFF0000"/>
              <x14:axisColor rgb="FF000000"/>
            </x14:dataBar>
          </x14:cfRule>
          <xm:sqref>G99:H103 J99:J103</xm:sqref>
        </x14:conditionalFormatting>
        <x14:conditionalFormatting xmlns:xm="http://schemas.microsoft.com/office/excel/2006/main">
          <x14:cfRule type="dataBar" id="{58AC22E3-9812-4CAE-8168-F5B1BCE99E0E}">
            <x14:dataBar minLength="0" maxLength="100" border="1" negativeBarBorderColorSameAsPositive="0">
              <x14:cfvo type="autoMin"/>
              <x14:cfvo type="autoMax"/>
              <x14:borderColor rgb="FF63C384"/>
              <x14:negativeFillColor rgb="FFFF0000"/>
              <x14:negativeBorderColor rgb="FFFF0000"/>
              <x14:axisColor rgb="FF000000"/>
            </x14:dataBar>
          </x14:cfRule>
          <xm:sqref>G106:H110 J106:J110</xm:sqref>
        </x14:conditionalFormatting>
        <x14:conditionalFormatting xmlns:xm="http://schemas.microsoft.com/office/excel/2006/main">
          <x14:cfRule type="dataBar" id="{599F3E58-6918-4DB2-B7BA-8783EE10C608}">
            <x14:dataBar minLength="0" maxLength="100" border="1" negativeBarBorderColorSameAsPositive="0">
              <x14:cfvo type="autoMin"/>
              <x14:cfvo type="autoMax"/>
              <x14:borderColor rgb="FF63C384"/>
              <x14:negativeFillColor rgb="FFFF0000"/>
              <x14:negativeBorderColor rgb="FFFF0000"/>
              <x14:axisColor rgb="FF000000"/>
            </x14:dataBar>
          </x14:cfRule>
          <xm:sqref>G113:H117 J113:J117</xm:sqref>
        </x14:conditionalFormatting>
        <x14:conditionalFormatting xmlns:xm="http://schemas.microsoft.com/office/excel/2006/main">
          <x14:cfRule type="dataBar" id="{EC00CFE8-9A5D-462C-98D0-319E8124615C}">
            <x14:dataBar minLength="0" maxLength="100" border="1" negativeBarBorderColorSameAsPositive="0">
              <x14:cfvo type="autoMin"/>
              <x14:cfvo type="autoMax"/>
              <x14:borderColor rgb="FF63C384"/>
              <x14:negativeFillColor rgb="FFFF0000"/>
              <x14:negativeBorderColor rgb="FFFF0000"/>
              <x14:axisColor rgb="FF000000"/>
            </x14:dataBar>
          </x14:cfRule>
          <xm:sqref>G120:H124 J120:J124</xm:sqref>
        </x14:conditionalFormatting>
        <x14:conditionalFormatting xmlns:xm="http://schemas.microsoft.com/office/excel/2006/main">
          <x14:cfRule type="dataBar" id="{1F05F254-1EF0-4762-9144-F59A900F4FD6}">
            <x14:dataBar minLength="0" maxLength="100" border="1" negativeBarBorderColorSameAsPositive="0">
              <x14:cfvo type="autoMin"/>
              <x14:cfvo type="autoMax"/>
              <x14:borderColor rgb="FF63C384"/>
              <x14:negativeFillColor rgb="FFFF0000"/>
              <x14:negativeBorderColor rgb="FFFF0000"/>
              <x14:axisColor rgb="FF000000"/>
            </x14:dataBar>
          </x14:cfRule>
          <xm:sqref>G129:H132 J129:J132</xm:sqref>
        </x14:conditionalFormatting>
        <x14:conditionalFormatting xmlns:xm="http://schemas.microsoft.com/office/excel/2006/main">
          <x14:cfRule type="dataBar" id="{99BF6421-C2ED-4EA3-B8C5-4A91B521EEB6}">
            <x14:dataBar minLength="0" maxLength="100" border="1" negativeBarBorderColorSameAsPositive="0">
              <x14:cfvo type="autoMin"/>
              <x14:cfvo type="autoMax"/>
              <x14:borderColor rgb="FF63C384"/>
              <x14:negativeFillColor rgb="FFFF0000"/>
              <x14:negativeBorderColor rgb="FFFF0000"/>
              <x14:axisColor rgb="FF000000"/>
            </x14:dataBar>
          </x14:cfRule>
          <xm:sqref>G135:H141 J135:J141</xm:sqref>
        </x14:conditionalFormatting>
        <x14:conditionalFormatting xmlns:xm="http://schemas.microsoft.com/office/excel/2006/main">
          <x14:cfRule type="dataBar" id="{7BEA18FC-61AA-4BFF-8AE2-D21D8E4BE498}">
            <x14:dataBar minLength="0" maxLength="100" border="1" negativeBarBorderColorSameAsPositive="0">
              <x14:cfvo type="autoMin"/>
              <x14:cfvo type="autoMax"/>
              <x14:borderColor rgb="FF63C384"/>
              <x14:negativeFillColor rgb="FFFF0000"/>
              <x14:negativeBorderColor rgb="FFFF0000"/>
              <x14:axisColor rgb="FF000000"/>
            </x14:dataBar>
          </x14:cfRule>
          <xm:sqref>G144:H150 J144:J150</xm:sqref>
        </x14:conditionalFormatting>
        <x14:conditionalFormatting xmlns:xm="http://schemas.microsoft.com/office/excel/2006/main">
          <x14:cfRule type="dataBar" id="{5EDA66CD-A221-4C7B-8EE8-7A4450B7316E}">
            <x14:dataBar minLength="0" maxLength="100" border="1" negativeBarBorderColorSameAsPositive="0">
              <x14:cfvo type="autoMin"/>
              <x14:cfvo type="autoMax"/>
              <x14:borderColor rgb="FF63C384"/>
              <x14:negativeFillColor rgb="FFFF0000"/>
              <x14:negativeBorderColor rgb="FFFF0000"/>
              <x14:axisColor rgb="FF000000"/>
            </x14:dataBar>
          </x14:cfRule>
          <xm:sqref>G153:H156 J153:J156</xm:sqref>
        </x14:conditionalFormatting>
        <x14:conditionalFormatting xmlns:xm="http://schemas.microsoft.com/office/excel/2006/main">
          <x14:cfRule type="dataBar" id="{6698CF92-4447-404A-94EB-13432197CF82}">
            <x14:dataBar minLength="0" maxLength="100" border="1" negativeBarBorderColorSameAsPositive="0">
              <x14:cfvo type="autoMin"/>
              <x14:cfvo type="autoMax"/>
              <x14:borderColor rgb="FF63C384"/>
              <x14:negativeFillColor rgb="FFFF0000"/>
              <x14:negativeBorderColor rgb="FFFF0000"/>
              <x14:axisColor rgb="FF000000"/>
            </x14:dataBar>
          </x14:cfRule>
          <xm:sqref>G159:H165 J159:J165</xm:sqref>
        </x14:conditionalFormatting>
        <x14:conditionalFormatting xmlns:xm="http://schemas.microsoft.com/office/excel/2006/main">
          <x14:cfRule type="dataBar" id="{BE2010F0-B020-4490-8E7F-3C810B841C88}">
            <x14:dataBar minLength="0" maxLength="100" border="1" negativeBarBorderColorSameAsPositive="0">
              <x14:cfvo type="autoMin"/>
              <x14:cfvo type="autoMax"/>
              <x14:borderColor rgb="FF63C384"/>
              <x14:negativeFillColor rgb="FFFF0000"/>
              <x14:negativeBorderColor rgb="FFFF0000"/>
              <x14:axisColor rgb="FF000000"/>
            </x14:dataBar>
          </x14:cfRule>
          <xm:sqref>G177:H184 J177:J184</xm:sqref>
        </x14:conditionalFormatting>
        <x14:conditionalFormatting xmlns:xm="http://schemas.microsoft.com/office/excel/2006/main">
          <x14:cfRule type="dataBar" id="{1F24BCC1-D792-4D91-A911-70F88CCCF2C2}">
            <x14:dataBar minLength="0" maxLength="100" border="1" negativeBarBorderColorSameAsPositive="0">
              <x14:cfvo type="autoMin"/>
              <x14:cfvo type="autoMax"/>
              <x14:borderColor rgb="FF63C384"/>
              <x14:negativeFillColor rgb="FFFF0000"/>
              <x14:negativeBorderColor rgb="FFFF0000"/>
              <x14:axisColor rgb="FF000000"/>
            </x14:dataBar>
          </x14:cfRule>
          <xm:sqref>G187:H193 J187:J193</xm:sqref>
        </x14:conditionalFormatting>
        <x14:conditionalFormatting xmlns:xm="http://schemas.microsoft.com/office/excel/2006/main">
          <x14:cfRule type="dataBar" id="{BD250012-2E53-4DE1-BF58-DF0B1427FF80}">
            <x14:dataBar minLength="0" maxLength="100" border="1" negativeBarBorderColorSameAsPositive="0">
              <x14:cfvo type="autoMin"/>
              <x14:cfvo type="autoMax"/>
              <x14:borderColor rgb="FF63C384"/>
              <x14:negativeFillColor rgb="FFFF0000"/>
              <x14:negativeBorderColor rgb="FFFF0000"/>
              <x14:axisColor rgb="FF000000"/>
            </x14:dataBar>
          </x14:cfRule>
          <xm:sqref>G196:H201 J196:J201</xm:sqref>
        </x14:conditionalFormatting>
        <x14:conditionalFormatting xmlns:xm="http://schemas.microsoft.com/office/excel/2006/main">
          <x14:cfRule type="dataBar" id="{3F3BC54E-6610-4DB7-871F-DB13436B80E9}">
            <x14:dataBar minLength="0" maxLength="100" border="1" negativeBarBorderColorSameAsPositive="0">
              <x14:cfvo type="autoMin"/>
              <x14:cfvo type="autoMax"/>
              <x14:borderColor rgb="FF63C384"/>
              <x14:negativeFillColor rgb="FFFF0000"/>
              <x14:negativeBorderColor rgb="FFFF0000"/>
              <x14:axisColor rgb="FF000000"/>
            </x14:dataBar>
          </x14:cfRule>
          <xm:sqref>G204:H211 J204:J211</xm:sqref>
        </x14:conditionalFormatting>
        <x14:conditionalFormatting xmlns:xm="http://schemas.microsoft.com/office/excel/2006/main">
          <x14:cfRule type="dataBar" id="{7E418860-462D-40B1-B262-99389334D2B7}">
            <x14:dataBar minLength="0" maxLength="100" border="1" negativeBarBorderColorSameAsPositive="0">
              <x14:cfvo type="autoMin"/>
              <x14:cfvo type="autoMax"/>
              <x14:borderColor rgb="FF63C384"/>
              <x14:negativeFillColor rgb="FFFF0000"/>
              <x14:negativeBorderColor rgb="FFFF0000"/>
              <x14:axisColor rgb="FF000000"/>
            </x14:dataBar>
          </x14:cfRule>
          <xm:sqref>G214:H221 J214:J221</xm:sqref>
        </x14:conditionalFormatting>
        <x14:conditionalFormatting xmlns:xm="http://schemas.microsoft.com/office/excel/2006/main">
          <x14:cfRule type="dataBar" id="{E86B33B3-97C3-4BB2-A381-0E086854D818}">
            <x14:dataBar minLength="0" maxLength="100" border="1" negativeBarBorderColorSameAsPositive="0">
              <x14:cfvo type="autoMin"/>
              <x14:cfvo type="autoMax"/>
              <x14:borderColor rgb="FF63C384"/>
              <x14:negativeFillColor rgb="FFFF0000"/>
              <x14:negativeBorderColor rgb="FFFF0000"/>
              <x14:axisColor rgb="FF000000"/>
            </x14:dataBar>
          </x14:cfRule>
          <xm:sqref>G4:H4 J4</xm:sqref>
        </x14:conditionalFormatting>
        <x14:conditionalFormatting xmlns:xm="http://schemas.microsoft.com/office/excel/2006/main">
          <x14:cfRule type="dataBar" id="{C80668D8-6E66-4E0F-8A0A-681DB960E214}">
            <x14:dataBar minLength="0" maxLength="100" border="1" negativeBarBorderColorSameAsPositive="0">
              <x14:cfvo type="autoMin"/>
              <x14:cfvo type="autoMax"/>
              <x14:borderColor rgb="FF63C384"/>
              <x14:negativeFillColor rgb="FFFF0000"/>
              <x14:negativeBorderColor rgb="FFFF0000"/>
              <x14:axisColor rgb="FF000000"/>
            </x14:dataBar>
          </x14:cfRule>
          <xm:sqref>G4:H4 J4</xm:sqref>
        </x14:conditionalFormatting>
        <x14:conditionalFormatting xmlns:xm="http://schemas.microsoft.com/office/excel/2006/main">
          <x14:cfRule type="dataBar" id="{E76C854C-E42F-448B-B2FB-4B1BC9F3940D}">
            <x14:dataBar minLength="0" maxLength="100" border="1" negativeBarBorderColorSameAsPositive="0">
              <x14:cfvo type="autoMin"/>
              <x14:cfvo type="autoMax"/>
              <x14:borderColor rgb="FF63C384"/>
              <x14:negativeFillColor rgb="FFFF0000"/>
              <x14:negativeBorderColor rgb="FFFF0000"/>
              <x14:axisColor rgb="FF000000"/>
            </x14:dataBar>
          </x14:cfRule>
          <xm:sqref>G1:H1 J1</xm:sqref>
        </x14:conditionalFormatting>
        <x14:conditionalFormatting xmlns:xm="http://schemas.microsoft.com/office/excel/2006/main">
          <x14:cfRule type="dataBar" id="{D46F3D7E-D82A-4C03-8AB0-F7C34876ABD1}">
            <x14:dataBar minLength="0" maxLength="100" border="1" negativeBarBorderColorSameAsPositive="0">
              <x14:cfvo type="autoMin"/>
              <x14:cfvo type="autoMax"/>
              <x14:borderColor rgb="FF638EC6"/>
              <x14:negativeFillColor rgb="FFFF0000"/>
              <x14:negativeBorderColor rgb="FFFF0000"/>
              <x14:axisColor rgb="FF000000"/>
            </x14:dataBar>
          </x14:cfRule>
          <xm:sqref>G1:H1 J1</xm:sqref>
        </x14:conditionalFormatting>
        <x14:conditionalFormatting xmlns:xm="http://schemas.microsoft.com/office/excel/2006/main">
          <x14:cfRule type="dataBar" id="{0B38ED8B-C2CB-4ADD-84AD-FB4D0BFCCFF6}">
            <x14:dataBar minLength="0" maxLength="100" border="1" negativeBarBorderColorSameAsPositive="0">
              <x14:cfvo type="autoMin"/>
              <x14:cfvo type="autoMax"/>
              <x14:borderColor rgb="FF63C384"/>
              <x14:negativeFillColor rgb="FFFF0000"/>
              <x14:negativeBorderColor rgb="FFFF0000"/>
              <x14:axisColor rgb="FF000000"/>
            </x14:dataBar>
          </x14:cfRule>
          <xm:sqref>AL289:AO324</xm:sqref>
        </x14:conditionalFormatting>
        <x14:conditionalFormatting xmlns:xm="http://schemas.microsoft.com/office/excel/2006/main">
          <x14:cfRule type="dataBar" id="{FC069892-4520-43D1-B4BC-C325679B8D96}">
            <x14:dataBar minLength="0" maxLength="100" border="1" negativeBarBorderColorSameAsPositive="0">
              <x14:cfvo type="autoMin"/>
              <x14:cfvo type="autoMax"/>
              <x14:borderColor rgb="FF63C384"/>
              <x14:negativeFillColor rgb="FFFF0000"/>
              <x14:negativeBorderColor rgb="FFFF0000"/>
              <x14:axisColor rgb="FF000000"/>
            </x14:dataBar>
          </x14:cfRule>
          <xm:sqref>AL5:AO10</xm:sqref>
        </x14:conditionalFormatting>
        <x14:conditionalFormatting xmlns:xm="http://schemas.microsoft.com/office/excel/2006/main">
          <x14:cfRule type="dataBar" id="{1ED613B3-C5D7-4A0C-B18C-ED354A09F52B}">
            <x14:dataBar minLength="0" maxLength="100" border="1" negativeBarBorderColorSameAsPositive="0">
              <x14:cfvo type="autoMin"/>
              <x14:cfvo type="autoMax"/>
              <x14:borderColor rgb="FF63C384"/>
              <x14:negativeFillColor rgb="FFFF0000"/>
              <x14:negativeBorderColor rgb="FFFF0000"/>
              <x14:axisColor rgb="FF000000"/>
            </x14:dataBar>
          </x14:cfRule>
          <xm:sqref>AL170:AO174</xm:sqref>
        </x14:conditionalFormatting>
        <x14:conditionalFormatting xmlns:xm="http://schemas.microsoft.com/office/excel/2006/main">
          <x14:cfRule type="dataBar" id="{5A3A16BB-88CF-44E5-A681-0F97DB5928E1}">
            <x14:dataBar minLength="0" maxLength="100" border="1" negativeBarBorderColorSameAsPositive="0">
              <x14:cfvo type="autoMin"/>
              <x14:cfvo type="autoMax"/>
              <x14:borderColor rgb="FF63C384"/>
              <x14:negativeFillColor rgb="FFFF0000"/>
              <x14:negativeBorderColor rgb="FFFF0000"/>
              <x14:axisColor rgb="FF000000"/>
            </x14:dataBar>
          </x14:cfRule>
          <xm:sqref>AL13:AO14</xm:sqref>
        </x14:conditionalFormatting>
        <x14:conditionalFormatting xmlns:xm="http://schemas.microsoft.com/office/excel/2006/main">
          <x14:cfRule type="dataBar" id="{6EF40444-308B-43F0-B062-6568C1C7AD79}">
            <x14:dataBar minLength="0" maxLength="100" border="1" negativeBarBorderColorSameAsPositive="0">
              <x14:cfvo type="autoMin"/>
              <x14:cfvo type="autoMax"/>
              <x14:borderColor rgb="FF63C384"/>
              <x14:negativeFillColor rgb="FFFF0000"/>
              <x14:negativeBorderColor rgb="FFFF0000"/>
              <x14:axisColor rgb="FF000000"/>
            </x14:dataBar>
          </x14:cfRule>
          <xm:sqref>AL17:AO19</xm:sqref>
        </x14:conditionalFormatting>
        <x14:conditionalFormatting xmlns:xm="http://schemas.microsoft.com/office/excel/2006/main">
          <x14:cfRule type="dataBar" id="{64695B16-700F-4107-B3E9-CFE9A7F26EF0}">
            <x14:dataBar minLength="0" maxLength="100" border="1" negativeBarBorderColorSameAsPositive="0">
              <x14:cfvo type="autoMin"/>
              <x14:cfvo type="autoMax"/>
              <x14:borderColor rgb="FF63C384"/>
              <x14:negativeFillColor rgb="FFFF0000"/>
              <x14:negativeBorderColor rgb="FFFF0000"/>
              <x14:axisColor rgb="FF000000"/>
            </x14:dataBar>
          </x14:cfRule>
          <xm:sqref>AL22:AO23</xm:sqref>
        </x14:conditionalFormatting>
        <x14:conditionalFormatting xmlns:xm="http://schemas.microsoft.com/office/excel/2006/main">
          <x14:cfRule type="dataBar" id="{193EDF1F-0A8C-4D9A-90AE-067346720270}">
            <x14:dataBar minLength="0" maxLength="100" border="1" negativeBarBorderColorSameAsPositive="0">
              <x14:cfvo type="autoMin"/>
              <x14:cfvo type="autoMax"/>
              <x14:borderColor rgb="FF63C384"/>
              <x14:negativeFillColor rgb="FFFF0000"/>
              <x14:negativeBorderColor rgb="FFFF0000"/>
              <x14:axisColor rgb="FF000000"/>
            </x14:dataBar>
          </x14:cfRule>
          <xm:sqref>AL26:AO32</xm:sqref>
        </x14:conditionalFormatting>
        <x14:conditionalFormatting xmlns:xm="http://schemas.microsoft.com/office/excel/2006/main">
          <x14:cfRule type="dataBar" id="{3F82E4DB-76E8-4772-9EEC-B4AC9D39807E}">
            <x14:dataBar minLength="0" maxLength="100" border="1" negativeBarBorderColorSameAsPositive="0">
              <x14:cfvo type="autoMin"/>
              <x14:cfvo type="autoMax"/>
              <x14:borderColor rgb="FF63C384"/>
              <x14:negativeFillColor rgb="FFFF0000"/>
              <x14:negativeBorderColor rgb="FFFF0000"/>
              <x14:axisColor rgb="FF000000"/>
            </x14:dataBar>
          </x14:cfRule>
          <xm:sqref>AL38:AO44</xm:sqref>
        </x14:conditionalFormatting>
        <x14:conditionalFormatting xmlns:xm="http://schemas.microsoft.com/office/excel/2006/main">
          <x14:cfRule type="dataBar" id="{4E9D731A-8F40-41A2-9BBD-C5AAF491EF70}">
            <x14:dataBar minLength="0" maxLength="100" border="1" negativeBarBorderColorSameAsPositive="0">
              <x14:cfvo type="autoMin"/>
              <x14:cfvo type="autoMax"/>
              <x14:borderColor rgb="FF63C384"/>
              <x14:negativeFillColor rgb="FFFF0000"/>
              <x14:negativeBorderColor rgb="FFFF0000"/>
              <x14:axisColor rgb="FF000000"/>
            </x14:dataBar>
          </x14:cfRule>
          <xm:sqref>AL47:AO49</xm:sqref>
        </x14:conditionalFormatting>
        <x14:conditionalFormatting xmlns:xm="http://schemas.microsoft.com/office/excel/2006/main">
          <x14:cfRule type="dataBar" id="{EE087339-3F32-4D1C-A40C-BE7E1C24D2CF}">
            <x14:dataBar minLength="0" maxLength="100" border="1" negativeBarBorderColorSameAsPositive="0">
              <x14:cfvo type="autoMin"/>
              <x14:cfvo type="autoMax"/>
              <x14:borderColor rgb="FF63C384"/>
              <x14:negativeFillColor rgb="FFFF0000"/>
              <x14:negativeBorderColor rgb="FFFF0000"/>
              <x14:axisColor rgb="FF000000"/>
            </x14:dataBar>
          </x14:cfRule>
          <xm:sqref>AL52:AO56</xm:sqref>
        </x14:conditionalFormatting>
        <x14:conditionalFormatting xmlns:xm="http://schemas.microsoft.com/office/excel/2006/main">
          <x14:cfRule type="dataBar" id="{6D978AEC-98BD-4514-8718-6A438C3F9348}">
            <x14:dataBar minLength="0" maxLength="100" border="1" negativeBarBorderColorSameAsPositive="0">
              <x14:cfvo type="autoMin"/>
              <x14:cfvo type="autoMax"/>
              <x14:borderColor rgb="FF63C384"/>
              <x14:negativeFillColor rgb="FFFF0000"/>
              <x14:negativeBorderColor rgb="FFFF0000"/>
              <x14:axisColor rgb="FF000000"/>
            </x14:dataBar>
          </x14:cfRule>
          <xm:sqref>AL59:AO62</xm:sqref>
        </x14:conditionalFormatting>
        <x14:conditionalFormatting xmlns:xm="http://schemas.microsoft.com/office/excel/2006/main">
          <x14:cfRule type="dataBar" id="{66243F2D-D4A2-4280-BC94-ACF04AD90679}">
            <x14:dataBar minLength="0" maxLength="100" border="1" negativeBarBorderColorSameAsPositive="0">
              <x14:cfvo type="autoMin"/>
              <x14:cfvo type="autoMax"/>
              <x14:borderColor rgb="FF63C384"/>
              <x14:negativeFillColor rgb="FFFF0000"/>
              <x14:negativeBorderColor rgb="FFFF0000"/>
              <x14:axisColor rgb="FF000000"/>
            </x14:dataBar>
          </x14:cfRule>
          <xm:sqref>AL65:AO67</xm:sqref>
        </x14:conditionalFormatting>
        <x14:conditionalFormatting xmlns:xm="http://schemas.microsoft.com/office/excel/2006/main">
          <x14:cfRule type="dataBar" id="{21E5787E-BCD3-43EE-B851-4F7FBA05D2D2}">
            <x14:dataBar minLength="0" maxLength="100" border="1" negativeBarBorderColorSameAsPositive="0">
              <x14:cfvo type="autoMin"/>
              <x14:cfvo type="autoMax"/>
              <x14:borderColor rgb="FF63C384"/>
              <x14:negativeFillColor rgb="FFFF0000"/>
              <x14:negativeBorderColor rgb="FFFF0000"/>
              <x14:axisColor rgb="FF000000"/>
            </x14:dataBar>
          </x14:cfRule>
          <xm:sqref>AL70:AO77</xm:sqref>
        </x14:conditionalFormatting>
        <x14:conditionalFormatting xmlns:xm="http://schemas.microsoft.com/office/excel/2006/main">
          <x14:cfRule type="dataBar" id="{1BD436A2-6108-4D0C-808E-5CB2F786B53A}">
            <x14:dataBar minLength="0" maxLength="100" border="1" negativeBarBorderColorSameAsPositive="0">
              <x14:cfvo type="autoMin"/>
              <x14:cfvo type="autoMax"/>
              <x14:borderColor rgb="FF63C384"/>
              <x14:negativeFillColor rgb="FFFF0000"/>
              <x14:negativeBorderColor rgb="FFFF0000"/>
              <x14:axisColor rgb="FF000000"/>
            </x14:dataBar>
          </x14:cfRule>
          <xm:sqref>AL82:AO87</xm:sqref>
        </x14:conditionalFormatting>
        <x14:conditionalFormatting xmlns:xm="http://schemas.microsoft.com/office/excel/2006/main">
          <x14:cfRule type="dataBar" id="{D1C9BC6A-3A90-463F-991D-AB6F99887E8A}">
            <x14:dataBar minLength="0" maxLength="100" border="1" negativeBarBorderColorSameAsPositive="0">
              <x14:cfvo type="autoMin"/>
              <x14:cfvo type="autoMax"/>
              <x14:borderColor rgb="FF63C384"/>
              <x14:negativeFillColor rgb="FFFF0000"/>
              <x14:negativeBorderColor rgb="FFFF0000"/>
              <x14:axisColor rgb="FF000000"/>
            </x14:dataBar>
          </x14:cfRule>
          <xm:sqref>AL90:AO96</xm:sqref>
        </x14:conditionalFormatting>
        <x14:conditionalFormatting xmlns:xm="http://schemas.microsoft.com/office/excel/2006/main">
          <x14:cfRule type="dataBar" id="{4331941F-3E22-4F16-AB66-F2E466B4713E}">
            <x14:dataBar minLength="0" maxLength="100" border="1" negativeBarBorderColorSameAsPositive="0">
              <x14:cfvo type="autoMin"/>
              <x14:cfvo type="autoMax"/>
              <x14:borderColor rgb="FF63C384"/>
              <x14:negativeFillColor rgb="FFFF0000"/>
              <x14:negativeBorderColor rgb="FFFF0000"/>
              <x14:axisColor rgb="FF000000"/>
            </x14:dataBar>
          </x14:cfRule>
          <xm:sqref>AL99:AO103</xm:sqref>
        </x14:conditionalFormatting>
        <x14:conditionalFormatting xmlns:xm="http://schemas.microsoft.com/office/excel/2006/main">
          <x14:cfRule type="dataBar" id="{14B279C1-3E1B-4DC8-9339-31FF37FF3A7C}">
            <x14:dataBar minLength="0" maxLength="100" border="1" negativeBarBorderColorSameAsPositive="0">
              <x14:cfvo type="autoMin"/>
              <x14:cfvo type="autoMax"/>
              <x14:borderColor rgb="FF63C384"/>
              <x14:negativeFillColor rgb="FFFF0000"/>
              <x14:negativeBorderColor rgb="FFFF0000"/>
              <x14:axisColor rgb="FF000000"/>
            </x14:dataBar>
          </x14:cfRule>
          <xm:sqref>AL106:AO110</xm:sqref>
        </x14:conditionalFormatting>
        <x14:conditionalFormatting xmlns:xm="http://schemas.microsoft.com/office/excel/2006/main">
          <x14:cfRule type="dataBar" id="{EA551B16-52DE-4461-AB6C-377017E33571}">
            <x14:dataBar minLength="0" maxLength="100" border="1" negativeBarBorderColorSameAsPositive="0">
              <x14:cfvo type="autoMin"/>
              <x14:cfvo type="autoMax"/>
              <x14:borderColor rgb="FF63C384"/>
              <x14:negativeFillColor rgb="FFFF0000"/>
              <x14:negativeBorderColor rgb="FFFF0000"/>
              <x14:axisColor rgb="FF000000"/>
            </x14:dataBar>
          </x14:cfRule>
          <xm:sqref>AL113:AO117</xm:sqref>
        </x14:conditionalFormatting>
        <x14:conditionalFormatting xmlns:xm="http://schemas.microsoft.com/office/excel/2006/main">
          <x14:cfRule type="dataBar" id="{77F01CD4-DCEC-47F1-A39F-794C8E968E61}">
            <x14:dataBar minLength="0" maxLength="100" border="1" negativeBarBorderColorSameAsPositive="0">
              <x14:cfvo type="autoMin"/>
              <x14:cfvo type="autoMax"/>
              <x14:borderColor rgb="FF63C384"/>
              <x14:negativeFillColor rgb="FFFF0000"/>
              <x14:negativeBorderColor rgb="FFFF0000"/>
              <x14:axisColor rgb="FF000000"/>
            </x14:dataBar>
          </x14:cfRule>
          <xm:sqref>AL120:AO124</xm:sqref>
        </x14:conditionalFormatting>
        <x14:conditionalFormatting xmlns:xm="http://schemas.microsoft.com/office/excel/2006/main">
          <x14:cfRule type="dataBar" id="{21CDD712-FA89-4D30-91C1-04FB3EEBAA9B}">
            <x14:dataBar minLength="0" maxLength="100" border="1" negativeBarBorderColorSameAsPositive="0">
              <x14:cfvo type="autoMin"/>
              <x14:cfvo type="autoMax"/>
              <x14:borderColor rgb="FF63C384"/>
              <x14:negativeFillColor rgb="FFFF0000"/>
              <x14:negativeBorderColor rgb="FFFF0000"/>
              <x14:axisColor rgb="FF000000"/>
            </x14:dataBar>
          </x14:cfRule>
          <xm:sqref>AL129:AO132</xm:sqref>
        </x14:conditionalFormatting>
        <x14:conditionalFormatting xmlns:xm="http://schemas.microsoft.com/office/excel/2006/main">
          <x14:cfRule type="dataBar" id="{B564E895-B79D-4AA5-865A-4B1F88ADBE96}">
            <x14:dataBar minLength="0" maxLength="100" border="1" negativeBarBorderColorSameAsPositive="0">
              <x14:cfvo type="autoMin"/>
              <x14:cfvo type="autoMax"/>
              <x14:borderColor rgb="FF63C384"/>
              <x14:negativeFillColor rgb="FFFF0000"/>
              <x14:negativeBorderColor rgb="FFFF0000"/>
              <x14:axisColor rgb="FF000000"/>
            </x14:dataBar>
          </x14:cfRule>
          <xm:sqref>AL135:AO141</xm:sqref>
        </x14:conditionalFormatting>
        <x14:conditionalFormatting xmlns:xm="http://schemas.microsoft.com/office/excel/2006/main">
          <x14:cfRule type="dataBar" id="{630D1C4B-073D-4C7A-9112-32C798924193}">
            <x14:dataBar minLength="0" maxLength="100" border="1" negativeBarBorderColorSameAsPositive="0">
              <x14:cfvo type="autoMin"/>
              <x14:cfvo type="autoMax"/>
              <x14:borderColor rgb="FF63C384"/>
              <x14:negativeFillColor rgb="FFFF0000"/>
              <x14:negativeBorderColor rgb="FFFF0000"/>
              <x14:axisColor rgb="FF000000"/>
            </x14:dataBar>
          </x14:cfRule>
          <xm:sqref>AL144:AO150</xm:sqref>
        </x14:conditionalFormatting>
        <x14:conditionalFormatting xmlns:xm="http://schemas.microsoft.com/office/excel/2006/main">
          <x14:cfRule type="dataBar" id="{4F036389-EE54-49DE-9435-3706428650B2}">
            <x14:dataBar minLength="0" maxLength="100" border="1" negativeBarBorderColorSameAsPositive="0">
              <x14:cfvo type="autoMin"/>
              <x14:cfvo type="autoMax"/>
              <x14:borderColor rgb="FF63C384"/>
              <x14:negativeFillColor rgb="FFFF0000"/>
              <x14:negativeBorderColor rgb="FFFF0000"/>
              <x14:axisColor rgb="FF000000"/>
            </x14:dataBar>
          </x14:cfRule>
          <xm:sqref>AL153:AO156</xm:sqref>
        </x14:conditionalFormatting>
        <x14:conditionalFormatting xmlns:xm="http://schemas.microsoft.com/office/excel/2006/main">
          <x14:cfRule type="dataBar" id="{5D4E850C-29BF-495E-839E-CB4C8A92506B}">
            <x14:dataBar minLength="0" maxLength="100" border="1" negativeBarBorderColorSameAsPositive="0">
              <x14:cfvo type="autoMin"/>
              <x14:cfvo type="autoMax"/>
              <x14:borderColor rgb="FF63C384"/>
              <x14:negativeFillColor rgb="FFFF0000"/>
              <x14:negativeBorderColor rgb="FFFF0000"/>
              <x14:axisColor rgb="FF000000"/>
            </x14:dataBar>
          </x14:cfRule>
          <xm:sqref>AL159:AO165</xm:sqref>
        </x14:conditionalFormatting>
        <x14:conditionalFormatting xmlns:xm="http://schemas.microsoft.com/office/excel/2006/main">
          <x14:cfRule type="dataBar" id="{1D360169-EC17-4AE3-94B5-BFB2C8DEDDD6}">
            <x14:dataBar minLength="0" maxLength="100" border="1" negativeBarBorderColorSameAsPositive="0">
              <x14:cfvo type="autoMin"/>
              <x14:cfvo type="autoMax"/>
              <x14:borderColor rgb="FF63C384"/>
              <x14:negativeFillColor rgb="FFFF0000"/>
              <x14:negativeBorderColor rgb="FFFF0000"/>
              <x14:axisColor rgb="FF000000"/>
            </x14:dataBar>
          </x14:cfRule>
          <xm:sqref>AL177:AO184</xm:sqref>
        </x14:conditionalFormatting>
        <x14:conditionalFormatting xmlns:xm="http://schemas.microsoft.com/office/excel/2006/main">
          <x14:cfRule type="dataBar" id="{0C35E995-C5E9-4432-BB6E-23C0D7753E22}">
            <x14:dataBar minLength="0" maxLength="100" border="1" negativeBarBorderColorSameAsPositive="0">
              <x14:cfvo type="autoMin"/>
              <x14:cfvo type="autoMax"/>
              <x14:borderColor rgb="FF63C384"/>
              <x14:negativeFillColor rgb="FFFF0000"/>
              <x14:negativeBorderColor rgb="FFFF0000"/>
              <x14:axisColor rgb="FF000000"/>
            </x14:dataBar>
          </x14:cfRule>
          <xm:sqref>AL187:AO193</xm:sqref>
        </x14:conditionalFormatting>
        <x14:conditionalFormatting xmlns:xm="http://schemas.microsoft.com/office/excel/2006/main">
          <x14:cfRule type="dataBar" id="{5972920B-1C3B-4B57-B4C2-234EB50E7386}">
            <x14:dataBar minLength="0" maxLength="100" border="1" negativeBarBorderColorSameAsPositive="0">
              <x14:cfvo type="autoMin"/>
              <x14:cfvo type="autoMax"/>
              <x14:borderColor rgb="FF63C384"/>
              <x14:negativeFillColor rgb="FFFF0000"/>
              <x14:negativeBorderColor rgb="FFFF0000"/>
              <x14:axisColor rgb="FF000000"/>
            </x14:dataBar>
          </x14:cfRule>
          <xm:sqref>AL196:AO201</xm:sqref>
        </x14:conditionalFormatting>
        <x14:conditionalFormatting xmlns:xm="http://schemas.microsoft.com/office/excel/2006/main">
          <x14:cfRule type="dataBar" id="{E9386FDF-D098-41D6-8F97-09E1059ED681}">
            <x14:dataBar minLength="0" maxLength="100" border="1" negativeBarBorderColorSameAsPositive="0">
              <x14:cfvo type="autoMin"/>
              <x14:cfvo type="autoMax"/>
              <x14:borderColor rgb="FF63C384"/>
              <x14:negativeFillColor rgb="FFFF0000"/>
              <x14:negativeBorderColor rgb="FFFF0000"/>
              <x14:axisColor rgb="FF000000"/>
            </x14:dataBar>
          </x14:cfRule>
          <xm:sqref>AL204:AO211</xm:sqref>
        </x14:conditionalFormatting>
        <x14:conditionalFormatting xmlns:xm="http://schemas.microsoft.com/office/excel/2006/main">
          <x14:cfRule type="dataBar" id="{175037F3-1B32-47A8-A54B-95E97DBE777E}">
            <x14:dataBar minLength="0" maxLength="100" border="1" negativeBarBorderColorSameAsPositive="0">
              <x14:cfvo type="autoMin"/>
              <x14:cfvo type="autoMax"/>
              <x14:borderColor rgb="FF63C384"/>
              <x14:negativeFillColor rgb="FFFF0000"/>
              <x14:negativeBorderColor rgb="FFFF0000"/>
              <x14:axisColor rgb="FF000000"/>
            </x14:dataBar>
          </x14:cfRule>
          <xm:sqref>AL214:AO221</xm:sqref>
        </x14:conditionalFormatting>
        <x14:conditionalFormatting xmlns:xm="http://schemas.microsoft.com/office/excel/2006/main">
          <x14:cfRule type="dataBar" id="{9EA1971E-395D-4ECB-B827-3794E1A150BD}">
            <x14:dataBar minLength="0" maxLength="100" border="1" negativeBarBorderColorSameAsPositive="0">
              <x14:cfvo type="autoMin"/>
              <x14:cfvo type="autoMax"/>
              <x14:borderColor rgb="FF63C384"/>
              <x14:negativeFillColor rgb="FFFF0000"/>
              <x14:negativeBorderColor rgb="FFFF0000"/>
              <x14:axisColor rgb="FF000000"/>
            </x14:dataBar>
          </x14:cfRule>
          <xm:sqref>AL1:AO1</xm:sqref>
        </x14:conditionalFormatting>
        <x14:conditionalFormatting xmlns:xm="http://schemas.microsoft.com/office/excel/2006/main">
          <x14:cfRule type="dataBar" id="{7993A34E-D5BB-46CF-BA07-7A95F3434CE3}">
            <x14:dataBar minLength="0" maxLength="100" border="1" negativeBarBorderColorSameAsPositive="0">
              <x14:cfvo type="autoMin"/>
              <x14:cfvo type="autoMax"/>
              <x14:borderColor rgb="FF638EC6"/>
              <x14:negativeFillColor rgb="FFFF0000"/>
              <x14:negativeBorderColor rgb="FFFF0000"/>
              <x14:axisColor rgb="FF000000"/>
            </x14:dataBar>
          </x14:cfRule>
          <xm:sqref>AL1:AO1</xm:sqref>
        </x14:conditionalFormatting>
        <x14:conditionalFormatting xmlns:xm="http://schemas.microsoft.com/office/excel/2006/main">
          <x14:cfRule type="dataBar" id="{48CE311D-AC0F-4998-B126-78D2F5CCCC26}">
            <x14:dataBar minLength="0" maxLength="100" border="1" negativeBarBorderColorSameAsPositive="0">
              <x14:cfvo type="autoMin"/>
              <x14:cfvo type="autoMax"/>
              <x14:borderColor rgb="FFFF555A"/>
              <x14:negativeFillColor rgb="FFFF0000"/>
              <x14:negativeBorderColor rgb="FFFF0000"/>
              <x14:axisColor rgb="FF000000"/>
            </x14:dataBar>
          </x14:cfRule>
          <xm:sqref>Y1</xm:sqref>
        </x14:conditionalFormatting>
        <x14:conditionalFormatting xmlns:xm="http://schemas.microsoft.com/office/excel/2006/main">
          <x14:cfRule type="dataBar" id="{083F03FE-DED7-4C9C-816E-E919C09B8D34}">
            <x14:dataBar minLength="0" maxLength="100" border="1" negativeBarBorderColorSameAsPositive="0">
              <x14:cfvo type="autoMin"/>
              <x14:cfvo type="autoMax"/>
              <x14:borderColor rgb="FF63C384"/>
              <x14:negativeFillColor rgb="FFFF0000"/>
              <x14:negativeBorderColor rgb="FFFF0000"/>
              <x14:axisColor rgb="FF000000"/>
            </x14:dataBar>
          </x14:cfRule>
          <xm:sqref>AL4:AO4</xm:sqref>
        </x14:conditionalFormatting>
        <x14:conditionalFormatting xmlns:xm="http://schemas.microsoft.com/office/excel/2006/main">
          <x14:cfRule type="dataBar" id="{0FB787FA-DC92-4CE7-A837-702246F5FA94}">
            <x14:dataBar minLength="0" maxLength="100" border="1" negativeBarBorderColorSameAsPositive="0">
              <x14:cfvo type="autoMin"/>
              <x14:cfvo type="autoMax"/>
              <x14:borderColor rgb="FF63C384"/>
              <x14:negativeFillColor rgb="FFFF0000"/>
              <x14:negativeBorderColor rgb="FFFF0000"/>
              <x14:axisColor rgb="FF000000"/>
            </x14:dataBar>
          </x14:cfRule>
          <xm:sqref>AL4:AO4</xm:sqref>
        </x14:conditionalFormatting>
        <x14:conditionalFormatting xmlns:xm="http://schemas.microsoft.com/office/excel/2006/main">
          <x14:cfRule type="dataBar" id="{ADE8CBDB-00FE-4913-8BCA-2B1B1FD795BD}">
            <x14:dataBar minLength="0" maxLength="100" border="1" negativeBarBorderColorSameAsPositive="0">
              <x14:cfvo type="autoMin"/>
              <x14:cfvo type="autoMax"/>
              <x14:borderColor rgb="FF63C384"/>
              <x14:negativeFillColor rgb="FFFF0000"/>
              <x14:negativeBorderColor rgb="FFFF0000"/>
              <x14:axisColor rgb="FF000000"/>
            </x14:dataBar>
          </x14:cfRule>
          <xm:sqref>AL4:AO4</xm:sqref>
        </x14:conditionalFormatting>
        <x14:conditionalFormatting xmlns:xm="http://schemas.microsoft.com/office/excel/2006/main">
          <x14:cfRule type="dataBar" id="{7B5CA77E-A7B1-4A73-9783-458607C84CF6}">
            <x14:dataBar minLength="0" maxLength="100" border="1" negativeBarBorderColorSameAsPositive="0">
              <x14:cfvo type="autoMin"/>
              <x14:cfvo type="autoMax"/>
              <x14:borderColor rgb="FF63C384"/>
              <x14:negativeFillColor rgb="FFFF0000"/>
              <x14:negativeBorderColor rgb="FFFF0000"/>
              <x14:axisColor rgb="FF000000"/>
            </x14:dataBar>
          </x14:cfRule>
          <xm:sqref>AH289:AH324</xm:sqref>
        </x14:conditionalFormatting>
        <x14:conditionalFormatting xmlns:xm="http://schemas.microsoft.com/office/excel/2006/main">
          <x14:cfRule type="dataBar" id="{4D1B0FCA-B144-4128-B5F5-B0D0C617FF9F}">
            <x14:dataBar minLength="0" maxLength="100" border="1" negativeBarBorderColorSameAsPositive="0">
              <x14:cfvo type="autoMin"/>
              <x14:cfvo type="autoMax"/>
              <x14:borderColor rgb="FF63C384"/>
              <x14:negativeFillColor rgb="FFFF0000"/>
              <x14:negativeBorderColor rgb="FFFF0000"/>
              <x14:axisColor rgb="FF000000"/>
            </x14:dataBar>
          </x14:cfRule>
          <xm:sqref>AH5:AH10</xm:sqref>
        </x14:conditionalFormatting>
        <x14:conditionalFormatting xmlns:xm="http://schemas.microsoft.com/office/excel/2006/main">
          <x14:cfRule type="dataBar" id="{72A17278-0E3F-47AE-A62F-A175C113261C}">
            <x14:dataBar minLength="0" maxLength="100" border="1" negativeBarBorderColorSameAsPositive="0">
              <x14:cfvo type="autoMin"/>
              <x14:cfvo type="autoMax"/>
              <x14:borderColor rgb="FF63C384"/>
              <x14:negativeFillColor rgb="FFFF0000"/>
              <x14:negativeBorderColor rgb="FFFF0000"/>
              <x14:axisColor rgb="FF000000"/>
            </x14:dataBar>
          </x14:cfRule>
          <xm:sqref>AH170:AH174</xm:sqref>
        </x14:conditionalFormatting>
        <x14:conditionalFormatting xmlns:xm="http://schemas.microsoft.com/office/excel/2006/main">
          <x14:cfRule type="dataBar" id="{97669DF5-E670-4C99-8521-7FE7CDD621E4}">
            <x14:dataBar minLength="0" maxLength="100" border="1" negativeBarBorderColorSameAsPositive="0">
              <x14:cfvo type="autoMin"/>
              <x14:cfvo type="autoMax"/>
              <x14:borderColor rgb="FF63C384"/>
              <x14:negativeFillColor rgb="FFFF0000"/>
              <x14:negativeBorderColor rgb="FFFF0000"/>
              <x14:axisColor rgb="FF000000"/>
            </x14:dataBar>
          </x14:cfRule>
          <xm:sqref>AH13:AH14</xm:sqref>
        </x14:conditionalFormatting>
        <x14:conditionalFormatting xmlns:xm="http://schemas.microsoft.com/office/excel/2006/main">
          <x14:cfRule type="dataBar" id="{5755743B-FAEC-49A8-9FBE-F095FA503655}">
            <x14:dataBar minLength="0" maxLength="100" border="1" negativeBarBorderColorSameAsPositive="0">
              <x14:cfvo type="autoMin"/>
              <x14:cfvo type="autoMax"/>
              <x14:borderColor rgb="FF63C384"/>
              <x14:negativeFillColor rgb="FFFF0000"/>
              <x14:negativeBorderColor rgb="FFFF0000"/>
              <x14:axisColor rgb="FF000000"/>
            </x14:dataBar>
          </x14:cfRule>
          <xm:sqref>AH17:AH19</xm:sqref>
        </x14:conditionalFormatting>
        <x14:conditionalFormatting xmlns:xm="http://schemas.microsoft.com/office/excel/2006/main">
          <x14:cfRule type="dataBar" id="{7181301E-3171-4072-86E8-E2BF805A9382}">
            <x14:dataBar minLength="0" maxLength="100" border="1" negativeBarBorderColorSameAsPositive="0">
              <x14:cfvo type="autoMin"/>
              <x14:cfvo type="autoMax"/>
              <x14:borderColor rgb="FF63C384"/>
              <x14:negativeFillColor rgb="FFFF0000"/>
              <x14:negativeBorderColor rgb="FFFF0000"/>
              <x14:axisColor rgb="FF000000"/>
            </x14:dataBar>
          </x14:cfRule>
          <xm:sqref>AH22:AH23</xm:sqref>
        </x14:conditionalFormatting>
        <x14:conditionalFormatting xmlns:xm="http://schemas.microsoft.com/office/excel/2006/main">
          <x14:cfRule type="dataBar" id="{0E43D8F9-4685-447B-B685-6B5FF670119B}">
            <x14:dataBar minLength="0" maxLength="100" border="1" negativeBarBorderColorSameAsPositive="0">
              <x14:cfvo type="autoMin"/>
              <x14:cfvo type="autoMax"/>
              <x14:borderColor rgb="FF63C384"/>
              <x14:negativeFillColor rgb="FFFF0000"/>
              <x14:negativeBorderColor rgb="FFFF0000"/>
              <x14:axisColor rgb="FF000000"/>
            </x14:dataBar>
          </x14:cfRule>
          <xm:sqref>AH26:AH32</xm:sqref>
        </x14:conditionalFormatting>
        <x14:conditionalFormatting xmlns:xm="http://schemas.microsoft.com/office/excel/2006/main">
          <x14:cfRule type="dataBar" id="{0AA6327C-6DE3-48A7-9016-F5054F5C6B90}">
            <x14:dataBar minLength="0" maxLength="100" border="1" negativeBarBorderColorSameAsPositive="0">
              <x14:cfvo type="autoMin"/>
              <x14:cfvo type="autoMax"/>
              <x14:borderColor rgb="FF63C384"/>
              <x14:negativeFillColor rgb="FFFF0000"/>
              <x14:negativeBorderColor rgb="FFFF0000"/>
              <x14:axisColor rgb="FF000000"/>
            </x14:dataBar>
          </x14:cfRule>
          <xm:sqref>AH38:AH44</xm:sqref>
        </x14:conditionalFormatting>
        <x14:conditionalFormatting xmlns:xm="http://schemas.microsoft.com/office/excel/2006/main">
          <x14:cfRule type="dataBar" id="{3A614B3F-BF1C-4E28-AEA6-CE37DA6146F8}">
            <x14:dataBar minLength="0" maxLength="100" border="1" negativeBarBorderColorSameAsPositive="0">
              <x14:cfvo type="autoMin"/>
              <x14:cfvo type="autoMax"/>
              <x14:borderColor rgb="FF63C384"/>
              <x14:negativeFillColor rgb="FFFF0000"/>
              <x14:negativeBorderColor rgb="FFFF0000"/>
              <x14:axisColor rgb="FF000000"/>
            </x14:dataBar>
          </x14:cfRule>
          <xm:sqref>AH47:AH49</xm:sqref>
        </x14:conditionalFormatting>
        <x14:conditionalFormatting xmlns:xm="http://schemas.microsoft.com/office/excel/2006/main">
          <x14:cfRule type="dataBar" id="{688F8F8D-676A-489D-9755-8EC654FC17F2}">
            <x14:dataBar minLength="0" maxLength="100" border="1" negativeBarBorderColorSameAsPositive="0">
              <x14:cfvo type="autoMin"/>
              <x14:cfvo type="autoMax"/>
              <x14:borderColor rgb="FF63C384"/>
              <x14:negativeFillColor rgb="FFFF0000"/>
              <x14:negativeBorderColor rgb="FFFF0000"/>
              <x14:axisColor rgb="FF000000"/>
            </x14:dataBar>
          </x14:cfRule>
          <xm:sqref>AH52:AH56</xm:sqref>
        </x14:conditionalFormatting>
        <x14:conditionalFormatting xmlns:xm="http://schemas.microsoft.com/office/excel/2006/main">
          <x14:cfRule type="dataBar" id="{E3DD36A6-8457-435F-889F-B6AE19793144}">
            <x14:dataBar minLength="0" maxLength="100" border="1" negativeBarBorderColorSameAsPositive="0">
              <x14:cfvo type="autoMin"/>
              <x14:cfvo type="autoMax"/>
              <x14:borderColor rgb="FF63C384"/>
              <x14:negativeFillColor rgb="FFFF0000"/>
              <x14:negativeBorderColor rgb="FFFF0000"/>
              <x14:axisColor rgb="FF000000"/>
            </x14:dataBar>
          </x14:cfRule>
          <xm:sqref>AH59:AH62</xm:sqref>
        </x14:conditionalFormatting>
        <x14:conditionalFormatting xmlns:xm="http://schemas.microsoft.com/office/excel/2006/main">
          <x14:cfRule type="dataBar" id="{CC1BDFCD-10BE-461D-805B-8EE85173E7E6}">
            <x14:dataBar minLength="0" maxLength="100" border="1" negativeBarBorderColorSameAsPositive="0">
              <x14:cfvo type="autoMin"/>
              <x14:cfvo type="autoMax"/>
              <x14:borderColor rgb="FF63C384"/>
              <x14:negativeFillColor rgb="FFFF0000"/>
              <x14:negativeBorderColor rgb="FFFF0000"/>
              <x14:axisColor rgb="FF000000"/>
            </x14:dataBar>
          </x14:cfRule>
          <xm:sqref>AH65:AH67</xm:sqref>
        </x14:conditionalFormatting>
        <x14:conditionalFormatting xmlns:xm="http://schemas.microsoft.com/office/excel/2006/main">
          <x14:cfRule type="dataBar" id="{6F4A5113-18B3-48E7-921E-FF70121C6B6A}">
            <x14:dataBar minLength="0" maxLength="100" border="1" negativeBarBorderColorSameAsPositive="0">
              <x14:cfvo type="autoMin"/>
              <x14:cfvo type="autoMax"/>
              <x14:borderColor rgb="FF63C384"/>
              <x14:negativeFillColor rgb="FFFF0000"/>
              <x14:negativeBorderColor rgb="FFFF0000"/>
              <x14:axisColor rgb="FF000000"/>
            </x14:dataBar>
          </x14:cfRule>
          <xm:sqref>AH70:AH77</xm:sqref>
        </x14:conditionalFormatting>
        <x14:conditionalFormatting xmlns:xm="http://schemas.microsoft.com/office/excel/2006/main">
          <x14:cfRule type="dataBar" id="{CC54AA47-34FE-46D5-801B-B74CECAF4388}">
            <x14:dataBar minLength="0" maxLength="100" border="1" negativeBarBorderColorSameAsPositive="0">
              <x14:cfvo type="autoMin"/>
              <x14:cfvo type="autoMax"/>
              <x14:borderColor rgb="FF63C384"/>
              <x14:negativeFillColor rgb="FFFF0000"/>
              <x14:negativeBorderColor rgb="FFFF0000"/>
              <x14:axisColor rgb="FF000000"/>
            </x14:dataBar>
          </x14:cfRule>
          <xm:sqref>AH82:AH87</xm:sqref>
        </x14:conditionalFormatting>
        <x14:conditionalFormatting xmlns:xm="http://schemas.microsoft.com/office/excel/2006/main">
          <x14:cfRule type="dataBar" id="{74F82283-9BC9-441D-9F8D-FA1C063A0E30}">
            <x14:dataBar minLength="0" maxLength="100" border="1" negativeBarBorderColorSameAsPositive="0">
              <x14:cfvo type="autoMin"/>
              <x14:cfvo type="autoMax"/>
              <x14:borderColor rgb="FF63C384"/>
              <x14:negativeFillColor rgb="FFFF0000"/>
              <x14:negativeBorderColor rgb="FFFF0000"/>
              <x14:axisColor rgb="FF000000"/>
            </x14:dataBar>
          </x14:cfRule>
          <xm:sqref>AH90:AH96</xm:sqref>
        </x14:conditionalFormatting>
        <x14:conditionalFormatting xmlns:xm="http://schemas.microsoft.com/office/excel/2006/main">
          <x14:cfRule type="dataBar" id="{1F1550FE-C176-4A62-8DA0-CE636CB82DE8}">
            <x14:dataBar minLength="0" maxLength="100" border="1" negativeBarBorderColorSameAsPositive="0">
              <x14:cfvo type="autoMin"/>
              <x14:cfvo type="autoMax"/>
              <x14:borderColor rgb="FF63C384"/>
              <x14:negativeFillColor rgb="FFFF0000"/>
              <x14:negativeBorderColor rgb="FFFF0000"/>
              <x14:axisColor rgb="FF000000"/>
            </x14:dataBar>
          </x14:cfRule>
          <xm:sqref>AH99:AH103</xm:sqref>
        </x14:conditionalFormatting>
        <x14:conditionalFormatting xmlns:xm="http://schemas.microsoft.com/office/excel/2006/main">
          <x14:cfRule type="dataBar" id="{A30B70C0-E2A1-415C-ADC1-AC883CB27BB7}">
            <x14:dataBar minLength="0" maxLength="100" border="1" negativeBarBorderColorSameAsPositive="0">
              <x14:cfvo type="autoMin"/>
              <x14:cfvo type="autoMax"/>
              <x14:borderColor rgb="FF63C384"/>
              <x14:negativeFillColor rgb="FFFF0000"/>
              <x14:negativeBorderColor rgb="FFFF0000"/>
              <x14:axisColor rgb="FF000000"/>
            </x14:dataBar>
          </x14:cfRule>
          <xm:sqref>AH106:AH110</xm:sqref>
        </x14:conditionalFormatting>
        <x14:conditionalFormatting xmlns:xm="http://schemas.microsoft.com/office/excel/2006/main">
          <x14:cfRule type="dataBar" id="{3A886A28-545A-4B57-8BA1-53B461B6BBCF}">
            <x14:dataBar minLength="0" maxLength="100" border="1" negativeBarBorderColorSameAsPositive="0">
              <x14:cfvo type="autoMin"/>
              <x14:cfvo type="autoMax"/>
              <x14:borderColor rgb="FF63C384"/>
              <x14:negativeFillColor rgb="FFFF0000"/>
              <x14:negativeBorderColor rgb="FFFF0000"/>
              <x14:axisColor rgb="FF000000"/>
            </x14:dataBar>
          </x14:cfRule>
          <xm:sqref>AH113:AH117</xm:sqref>
        </x14:conditionalFormatting>
        <x14:conditionalFormatting xmlns:xm="http://schemas.microsoft.com/office/excel/2006/main">
          <x14:cfRule type="dataBar" id="{C0BD43F5-4F0C-4D64-80BD-9B72B486C41F}">
            <x14:dataBar minLength="0" maxLength="100" border="1" negativeBarBorderColorSameAsPositive="0">
              <x14:cfvo type="autoMin"/>
              <x14:cfvo type="autoMax"/>
              <x14:borderColor rgb="FF63C384"/>
              <x14:negativeFillColor rgb="FFFF0000"/>
              <x14:negativeBorderColor rgb="FFFF0000"/>
              <x14:axisColor rgb="FF000000"/>
            </x14:dataBar>
          </x14:cfRule>
          <xm:sqref>AH120:AH124</xm:sqref>
        </x14:conditionalFormatting>
        <x14:conditionalFormatting xmlns:xm="http://schemas.microsoft.com/office/excel/2006/main">
          <x14:cfRule type="dataBar" id="{4F1FDF81-C6FE-476C-A2C7-3F7E4E3921BF}">
            <x14:dataBar minLength="0" maxLength="100" border="1" negativeBarBorderColorSameAsPositive="0">
              <x14:cfvo type="autoMin"/>
              <x14:cfvo type="autoMax"/>
              <x14:borderColor rgb="FF63C384"/>
              <x14:negativeFillColor rgb="FFFF0000"/>
              <x14:negativeBorderColor rgb="FFFF0000"/>
              <x14:axisColor rgb="FF000000"/>
            </x14:dataBar>
          </x14:cfRule>
          <xm:sqref>AH129:AH132</xm:sqref>
        </x14:conditionalFormatting>
        <x14:conditionalFormatting xmlns:xm="http://schemas.microsoft.com/office/excel/2006/main">
          <x14:cfRule type="dataBar" id="{7A7730D2-8039-4D79-A5FC-907681296AEF}">
            <x14:dataBar minLength="0" maxLength="100" border="1" negativeBarBorderColorSameAsPositive="0">
              <x14:cfvo type="autoMin"/>
              <x14:cfvo type="autoMax"/>
              <x14:borderColor rgb="FF63C384"/>
              <x14:negativeFillColor rgb="FFFF0000"/>
              <x14:negativeBorderColor rgb="FFFF0000"/>
              <x14:axisColor rgb="FF000000"/>
            </x14:dataBar>
          </x14:cfRule>
          <xm:sqref>AH135:AH141</xm:sqref>
        </x14:conditionalFormatting>
        <x14:conditionalFormatting xmlns:xm="http://schemas.microsoft.com/office/excel/2006/main">
          <x14:cfRule type="dataBar" id="{972E2FD7-6BE8-45F3-AA3E-6811EADF4CB6}">
            <x14:dataBar minLength="0" maxLength="100" border="1" negativeBarBorderColorSameAsPositive="0">
              <x14:cfvo type="autoMin"/>
              <x14:cfvo type="autoMax"/>
              <x14:borderColor rgb="FF63C384"/>
              <x14:negativeFillColor rgb="FFFF0000"/>
              <x14:negativeBorderColor rgb="FFFF0000"/>
              <x14:axisColor rgb="FF000000"/>
            </x14:dataBar>
          </x14:cfRule>
          <xm:sqref>AH144:AH150</xm:sqref>
        </x14:conditionalFormatting>
        <x14:conditionalFormatting xmlns:xm="http://schemas.microsoft.com/office/excel/2006/main">
          <x14:cfRule type="dataBar" id="{30FFC934-5B53-44B9-9500-455F533CF70B}">
            <x14:dataBar minLength="0" maxLength="100" border="1" negativeBarBorderColorSameAsPositive="0">
              <x14:cfvo type="autoMin"/>
              <x14:cfvo type="autoMax"/>
              <x14:borderColor rgb="FF63C384"/>
              <x14:negativeFillColor rgb="FFFF0000"/>
              <x14:negativeBorderColor rgb="FFFF0000"/>
              <x14:axisColor rgb="FF000000"/>
            </x14:dataBar>
          </x14:cfRule>
          <xm:sqref>AH153:AH156</xm:sqref>
        </x14:conditionalFormatting>
        <x14:conditionalFormatting xmlns:xm="http://schemas.microsoft.com/office/excel/2006/main">
          <x14:cfRule type="dataBar" id="{07D20B96-4287-4204-9F0A-BE94E7578AD2}">
            <x14:dataBar minLength="0" maxLength="100" border="1" negativeBarBorderColorSameAsPositive="0">
              <x14:cfvo type="autoMin"/>
              <x14:cfvo type="autoMax"/>
              <x14:borderColor rgb="FF63C384"/>
              <x14:negativeFillColor rgb="FFFF0000"/>
              <x14:negativeBorderColor rgb="FFFF0000"/>
              <x14:axisColor rgb="FF000000"/>
            </x14:dataBar>
          </x14:cfRule>
          <xm:sqref>AH159:AH165</xm:sqref>
        </x14:conditionalFormatting>
        <x14:conditionalFormatting xmlns:xm="http://schemas.microsoft.com/office/excel/2006/main">
          <x14:cfRule type="dataBar" id="{5232BB2B-7288-46F9-A724-0C4ACAE4D2C3}">
            <x14:dataBar minLength="0" maxLength="100" border="1" negativeBarBorderColorSameAsPositive="0">
              <x14:cfvo type="autoMin"/>
              <x14:cfvo type="autoMax"/>
              <x14:borderColor rgb="FF63C384"/>
              <x14:negativeFillColor rgb="FFFF0000"/>
              <x14:negativeBorderColor rgb="FFFF0000"/>
              <x14:axisColor rgb="FF000000"/>
            </x14:dataBar>
          </x14:cfRule>
          <xm:sqref>AH177:AH184</xm:sqref>
        </x14:conditionalFormatting>
        <x14:conditionalFormatting xmlns:xm="http://schemas.microsoft.com/office/excel/2006/main">
          <x14:cfRule type="dataBar" id="{E048F8C8-D8B4-435D-9836-E04972F122EB}">
            <x14:dataBar minLength="0" maxLength="100" border="1" negativeBarBorderColorSameAsPositive="0">
              <x14:cfvo type="autoMin"/>
              <x14:cfvo type="autoMax"/>
              <x14:borderColor rgb="FF63C384"/>
              <x14:negativeFillColor rgb="FFFF0000"/>
              <x14:negativeBorderColor rgb="FFFF0000"/>
              <x14:axisColor rgb="FF000000"/>
            </x14:dataBar>
          </x14:cfRule>
          <xm:sqref>AH187:AH193</xm:sqref>
        </x14:conditionalFormatting>
        <x14:conditionalFormatting xmlns:xm="http://schemas.microsoft.com/office/excel/2006/main">
          <x14:cfRule type="dataBar" id="{DF410DB9-9119-4D36-9FDC-0D97B1AFF03D}">
            <x14:dataBar minLength="0" maxLength="100" border="1" negativeBarBorderColorSameAsPositive="0">
              <x14:cfvo type="autoMin"/>
              <x14:cfvo type="autoMax"/>
              <x14:borderColor rgb="FF63C384"/>
              <x14:negativeFillColor rgb="FFFF0000"/>
              <x14:negativeBorderColor rgb="FFFF0000"/>
              <x14:axisColor rgb="FF000000"/>
            </x14:dataBar>
          </x14:cfRule>
          <xm:sqref>AH196:AH201</xm:sqref>
        </x14:conditionalFormatting>
        <x14:conditionalFormatting xmlns:xm="http://schemas.microsoft.com/office/excel/2006/main">
          <x14:cfRule type="dataBar" id="{8794D84D-86DF-469E-820F-C625CB932192}">
            <x14:dataBar minLength="0" maxLength="100" border="1" negativeBarBorderColorSameAsPositive="0">
              <x14:cfvo type="autoMin"/>
              <x14:cfvo type="autoMax"/>
              <x14:borderColor rgb="FF63C384"/>
              <x14:negativeFillColor rgb="FFFF0000"/>
              <x14:negativeBorderColor rgb="FFFF0000"/>
              <x14:axisColor rgb="FF000000"/>
            </x14:dataBar>
          </x14:cfRule>
          <xm:sqref>AH204:AH211</xm:sqref>
        </x14:conditionalFormatting>
        <x14:conditionalFormatting xmlns:xm="http://schemas.microsoft.com/office/excel/2006/main">
          <x14:cfRule type="dataBar" id="{AE20AB28-BA82-457D-8DB5-1E167EB34149}">
            <x14:dataBar minLength="0" maxLength="100" border="1" negativeBarBorderColorSameAsPositive="0">
              <x14:cfvo type="autoMin"/>
              <x14:cfvo type="autoMax"/>
              <x14:borderColor rgb="FF63C384"/>
              <x14:negativeFillColor rgb="FFFF0000"/>
              <x14:negativeBorderColor rgb="FFFF0000"/>
              <x14:axisColor rgb="FF000000"/>
            </x14:dataBar>
          </x14:cfRule>
          <xm:sqref>AH214:AH221</xm:sqref>
        </x14:conditionalFormatting>
        <x14:conditionalFormatting xmlns:xm="http://schemas.microsoft.com/office/excel/2006/main">
          <x14:cfRule type="dataBar" id="{1705ABB3-D433-483A-90AE-BD0EA246D138}">
            <x14:dataBar minLength="0" maxLength="100" border="1" negativeBarBorderColorSameAsPositive="0">
              <x14:cfvo type="autoMin"/>
              <x14:cfvo type="autoMax"/>
              <x14:borderColor rgb="FF63C384"/>
              <x14:negativeFillColor rgb="FFFF0000"/>
              <x14:negativeBorderColor rgb="FFFF0000"/>
              <x14:axisColor rgb="FF000000"/>
            </x14:dataBar>
          </x14:cfRule>
          <xm:sqref>AH1</xm:sqref>
        </x14:conditionalFormatting>
        <x14:conditionalFormatting xmlns:xm="http://schemas.microsoft.com/office/excel/2006/main">
          <x14:cfRule type="dataBar" id="{78D0445E-0945-40B9-BBF7-F358746F5667}">
            <x14:dataBar minLength="0" maxLength="100" border="1" negativeBarBorderColorSameAsPositive="0">
              <x14:cfvo type="autoMin"/>
              <x14:cfvo type="autoMax"/>
              <x14:borderColor rgb="FF638EC6"/>
              <x14:negativeFillColor rgb="FFFF0000"/>
              <x14:negativeBorderColor rgb="FFFF0000"/>
              <x14:axisColor rgb="FF000000"/>
            </x14:dataBar>
          </x14:cfRule>
          <xm:sqref>AH1</xm:sqref>
        </x14:conditionalFormatting>
        <x14:conditionalFormatting xmlns:xm="http://schemas.microsoft.com/office/excel/2006/main">
          <x14:cfRule type="dataBar" id="{EFF93B7C-4678-4615-85DE-10D693C95021}">
            <x14:dataBar minLength="0" maxLength="100" border="1" negativeBarBorderColorSameAsPositive="0">
              <x14:cfvo type="autoMin"/>
              <x14:cfvo type="autoMax"/>
              <x14:borderColor rgb="FFFF555A"/>
              <x14:negativeFillColor rgb="FFFF0000"/>
              <x14:negativeBorderColor rgb="FFFF0000"/>
              <x14:axisColor rgb="FF000000"/>
            </x14:dataBar>
          </x14:cfRule>
          <xm:sqref>AD289:AF295 AD302:AF303 AD310:AF311 AD317:AF318</xm:sqref>
        </x14:conditionalFormatting>
        <x14:conditionalFormatting xmlns:xm="http://schemas.microsoft.com/office/excel/2006/main">
          <x14:cfRule type="dataBar" id="{C20098DA-FE7E-40D0-A11D-184F01D7129C}">
            <x14:dataBar minLength="0" maxLength="100" border="1" negativeBarBorderColorSameAsPositive="0">
              <x14:cfvo type="autoMin"/>
              <x14:cfvo type="autoMax"/>
              <x14:borderColor rgb="FFFF555A"/>
              <x14:negativeFillColor rgb="FFFF0000"/>
              <x14:negativeBorderColor rgb="FFFF0000"/>
              <x14:axisColor rgb="FF000000"/>
            </x14:dataBar>
          </x14:cfRule>
          <xm:sqref>AD296:AF301</xm:sqref>
        </x14:conditionalFormatting>
        <x14:conditionalFormatting xmlns:xm="http://schemas.microsoft.com/office/excel/2006/main">
          <x14:cfRule type="dataBar" id="{92C383C7-AB3D-4E80-8995-60A5E6F298DE}">
            <x14:dataBar minLength="0" maxLength="100" border="1" negativeBarBorderColorSameAsPositive="0">
              <x14:cfvo type="autoMin"/>
              <x14:cfvo type="autoMax"/>
              <x14:borderColor rgb="FFFF555A"/>
              <x14:negativeFillColor rgb="FFFF0000"/>
              <x14:negativeBorderColor rgb="FFFF0000"/>
              <x14:axisColor rgb="FF000000"/>
            </x14:dataBar>
          </x14:cfRule>
          <xm:sqref>AD304:AF309</xm:sqref>
        </x14:conditionalFormatting>
        <x14:conditionalFormatting xmlns:xm="http://schemas.microsoft.com/office/excel/2006/main">
          <x14:cfRule type="dataBar" id="{6553B90C-EC91-4D85-B0CE-99CE8907F529}">
            <x14:dataBar minLength="0" maxLength="100" border="1" negativeBarBorderColorSameAsPositive="0">
              <x14:cfvo type="autoMin"/>
              <x14:cfvo type="autoMax"/>
              <x14:borderColor rgb="FFFF555A"/>
              <x14:negativeFillColor rgb="FFFF0000"/>
              <x14:negativeBorderColor rgb="FFFF0000"/>
              <x14:axisColor rgb="FF000000"/>
            </x14:dataBar>
          </x14:cfRule>
          <xm:sqref>AD312:AF316</xm:sqref>
        </x14:conditionalFormatting>
        <x14:conditionalFormatting xmlns:xm="http://schemas.microsoft.com/office/excel/2006/main">
          <x14:cfRule type="dataBar" id="{1C2400BD-6198-4B6E-AA62-224E2A50842C}">
            <x14:dataBar minLength="0" maxLength="100" border="1" negativeBarBorderColorSameAsPositive="0">
              <x14:cfvo type="autoMin"/>
              <x14:cfvo type="autoMax"/>
              <x14:borderColor rgb="FFFF555A"/>
              <x14:negativeFillColor rgb="FFFF0000"/>
              <x14:negativeBorderColor rgb="FFFF0000"/>
              <x14:axisColor rgb="FF000000"/>
            </x14:dataBar>
          </x14:cfRule>
          <xm:sqref>AD319:AF324</xm:sqref>
        </x14:conditionalFormatting>
        <x14:conditionalFormatting xmlns:xm="http://schemas.microsoft.com/office/excel/2006/main">
          <x14:cfRule type="dataBar" id="{DF57CAF7-1F68-4EC4-B25B-9ECF9F408DD4}">
            <x14:dataBar minLength="0" maxLength="100" border="1" negativeBarBorderColorSameAsPositive="0">
              <x14:cfvo type="autoMin"/>
              <x14:cfvo type="autoMax"/>
              <x14:borderColor rgb="FFFF555A"/>
              <x14:negativeFillColor rgb="FFFF0000"/>
              <x14:negativeBorderColor rgb="FFFF0000"/>
              <x14:axisColor rgb="FF000000"/>
            </x14:dataBar>
          </x14:cfRule>
          <xm:sqref>AD170:AF174</xm:sqref>
        </x14:conditionalFormatting>
        <x14:conditionalFormatting xmlns:xm="http://schemas.microsoft.com/office/excel/2006/main">
          <x14:cfRule type="dataBar" id="{0AFE84F5-A1FC-49CC-B2D0-18D2EAF23272}">
            <x14:dataBar minLength="0" maxLength="100" border="1" negativeBarBorderColorSameAsPositive="0">
              <x14:cfvo type="autoMin"/>
              <x14:cfvo type="autoMax"/>
              <x14:borderColor rgb="FFFF555A"/>
              <x14:negativeFillColor rgb="FFFF0000"/>
              <x14:negativeBorderColor rgb="FFFF0000"/>
              <x14:axisColor rgb="FF000000"/>
            </x14:dataBar>
          </x14:cfRule>
          <xm:sqref>AD177:AF184</xm:sqref>
        </x14:conditionalFormatting>
        <x14:conditionalFormatting xmlns:xm="http://schemas.microsoft.com/office/excel/2006/main">
          <x14:cfRule type="dataBar" id="{26C19107-5BD7-415D-AB65-B211C908B8A1}">
            <x14:dataBar minLength="0" maxLength="100" border="1" negativeBarBorderColorSameAsPositive="0">
              <x14:cfvo type="autoMin"/>
              <x14:cfvo type="autoMax"/>
              <x14:borderColor rgb="FFFF555A"/>
              <x14:negativeFillColor rgb="FFFF0000"/>
              <x14:negativeBorderColor rgb="FFFF0000"/>
              <x14:axisColor rgb="FF000000"/>
            </x14:dataBar>
          </x14:cfRule>
          <xm:sqref>AD187:AF193</xm:sqref>
        </x14:conditionalFormatting>
        <x14:conditionalFormatting xmlns:xm="http://schemas.microsoft.com/office/excel/2006/main">
          <x14:cfRule type="dataBar" id="{793093DC-EA1D-4288-A02E-E0EA7FD5262F}">
            <x14:dataBar minLength="0" maxLength="100" border="1" negativeBarBorderColorSameAsPositive="0">
              <x14:cfvo type="autoMin"/>
              <x14:cfvo type="autoMax"/>
              <x14:borderColor rgb="FFFF555A"/>
              <x14:negativeFillColor rgb="FFFF0000"/>
              <x14:negativeBorderColor rgb="FFFF0000"/>
              <x14:axisColor rgb="FF000000"/>
            </x14:dataBar>
          </x14:cfRule>
          <xm:sqref>AD196:AF201</xm:sqref>
        </x14:conditionalFormatting>
        <x14:conditionalFormatting xmlns:xm="http://schemas.microsoft.com/office/excel/2006/main">
          <x14:cfRule type="dataBar" id="{4C787FA7-2693-4411-B2B3-AA8D064423EC}">
            <x14:dataBar minLength="0" maxLength="100" border="1" negativeBarBorderColorSameAsPositive="0">
              <x14:cfvo type="autoMin"/>
              <x14:cfvo type="autoMax"/>
              <x14:borderColor rgb="FFFF555A"/>
              <x14:negativeFillColor rgb="FFFF0000"/>
              <x14:negativeBorderColor rgb="FFFF0000"/>
              <x14:axisColor rgb="FF000000"/>
            </x14:dataBar>
          </x14:cfRule>
          <xm:sqref>AD204:AF211</xm:sqref>
        </x14:conditionalFormatting>
        <x14:conditionalFormatting xmlns:xm="http://schemas.microsoft.com/office/excel/2006/main">
          <x14:cfRule type="dataBar" id="{10BE9F06-F99B-47A3-90B9-B04EE862A0BB}">
            <x14:dataBar minLength="0" maxLength="100" border="1" negativeBarBorderColorSameAsPositive="0">
              <x14:cfvo type="autoMin"/>
              <x14:cfvo type="autoMax"/>
              <x14:borderColor rgb="FFFF555A"/>
              <x14:negativeFillColor rgb="FFFF0000"/>
              <x14:negativeBorderColor rgb="FFFF0000"/>
              <x14:axisColor rgb="FF000000"/>
            </x14:dataBar>
          </x14:cfRule>
          <xm:sqref>AD214:AF221</xm:sqref>
        </x14:conditionalFormatting>
        <x14:conditionalFormatting xmlns:xm="http://schemas.microsoft.com/office/excel/2006/main">
          <x14:cfRule type="dataBar" id="{9D383E59-4ED2-41FC-B6A0-E379858DEA5F}">
            <x14:dataBar minLength="0" maxLength="100" border="1" negativeBarBorderColorSameAsPositive="0">
              <x14:cfvo type="autoMin"/>
              <x14:cfvo type="autoMax"/>
              <x14:borderColor rgb="FFFF555A"/>
              <x14:negativeFillColor rgb="FFFF0000"/>
              <x14:negativeBorderColor rgb="FFFF0000"/>
              <x14:axisColor rgb="FF000000"/>
            </x14:dataBar>
          </x14:cfRule>
          <xm:sqref>AD1:AF1</xm:sqref>
        </x14:conditionalFormatting>
        <x14:conditionalFormatting xmlns:xm="http://schemas.microsoft.com/office/excel/2006/main">
          <x14:cfRule type="dataBar" id="{536805BE-D85B-4389-ADB6-ABE32A0F6869}">
            <x14:dataBar minLength="0" maxLength="100" border="1" negativeBarBorderColorSameAsPositive="0">
              <x14:cfvo type="autoMin"/>
              <x14:cfvo type="autoMax"/>
              <x14:borderColor rgb="FFFF555A"/>
              <x14:negativeFillColor rgb="FFFF0000"/>
              <x14:negativeBorderColor rgb="FFFF0000"/>
              <x14:axisColor rgb="FF000000"/>
            </x14:dataBar>
          </x14:cfRule>
          <xm:sqref>AD1:AF1</xm:sqref>
        </x14:conditionalFormatting>
        <x14:conditionalFormatting xmlns:xm="http://schemas.microsoft.com/office/excel/2006/main">
          <x14:cfRule type="dataBar" id="{09508FAB-2949-4ACA-98E5-5AB483DA9C19}">
            <x14:dataBar minLength="0" maxLength="100" border="1" negativeBarBorderColorSameAsPositive="0">
              <x14:cfvo type="autoMin"/>
              <x14:cfvo type="autoMax"/>
              <x14:borderColor rgb="FF638EC6"/>
              <x14:negativeFillColor rgb="FFFF0000"/>
              <x14:negativeBorderColor rgb="FFFF0000"/>
              <x14:axisColor rgb="FF000000"/>
            </x14:dataBar>
          </x14:cfRule>
          <xm:sqref>AD1:AF1</xm:sqref>
        </x14:conditionalFormatting>
        <x14:conditionalFormatting xmlns:xm="http://schemas.microsoft.com/office/excel/2006/main">
          <x14:cfRule type="dataBar" id="{C8ABC4C5-D625-42CD-98B6-517EB8CAE88E}">
            <x14:dataBar minLength="0" maxLength="100" border="1" negativeBarBorderColorSameAsPositive="0">
              <x14:cfvo type="autoMin"/>
              <x14:cfvo type="autoMax"/>
              <x14:borderColor rgb="FFFF555A"/>
              <x14:negativeFillColor rgb="FFFF0000"/>
              <x14:negativeBorderColor rgb="FFFF0000"/>
              <x14:axisColor rgb="FF000000"/>
            </x14:dataBar>
          </x14:cfRule>
          <xm:sqref>AD1:AF1</xm:sqref>
        </x14:conditionalFormatting>
        <x14:conditionalFormatting xmlns:xm="http://schemas.microsoft.com/office/excel/2006/main">
          <x14:cfRule type="dataBar" id="{D2D7FFD5-0E7C-48C3-8C98-E4A90F3AD92B}">
            <x14:dataBar minLength="0" maxLength="100" border="1" negativeBarBorderColorSameAsPositive="0">
              <x14:cfvo type="autoMin"/>
              <x14:cfvo type="autoMax"/>
              <x14:borderColor rgb="FF63C384"/>
              <x14:negativeFillColor rgb="FFFF0000"/>
              <x14:negativeBorderColor rgb="FFFF0000"/>
              <x14:axisColor rgb="FF000000"/>
            </x14:dataBar>
          </x14:cfRule>
          <xm:sqref>G12:H12 J12</xm:sqref>
        </x14:conditionalFormatting>
        <x14:conditionalFormatting xmlns:xm="http://schemas.microsoft.com/office/excel/2006/main">
          <x14:cfRule type="dataBar" id="{DA92AC69-B9E3-49F0-A36F-FF5C2FA37FD4}">
            <x14:dataBar minLength="0" maxLength="100" border="1" negativeBarBorderColorSameAsPositive="0">
              <x14:cfvo type="autoMin"/>
              <x14:cfvo type="autoMax"/>
              <x14:borderColor rgb="FF63C384"/>
              <x14:negativeFillColor rgb="FFFF0000"/>
              <x14:negativeBorderColor rgb="FFFF0000"/>
              <x14:axisColor rgb="FF000000"/>
            </x14:dataBar>
          </x14:cfRule>
          <xm:sqref>G12:H12 J12</xm:sqref>
        </x14:conditionalFormatting>
        <x14:conditionalFormatting xmlns:xm="http://schemas.microsoft.com/office/excel/2006/main">
          <x14:cfRule type="dataBar" id="{02FD0CB5-4A5A-45E4-A271-9DAD1C8534CC}">
            <x14:dataBar minLength="0" maxLength="100" border="1" negativeBarBorderColorSameAsPositive="0">
              <x14:cfvo type="autoMin"/>
              <x14:cfvo type="autoMax"/>
              <x14:borderColor rgb="FF63C384"/>
              <x14:negativeFillColor rgb="FFFF0000"/>
              <x14:negativeBorderColor rgb="FFFF0000"/>
              <x14:axisColor rgb="FF000000"/>
            </x14:dataBar>
          </x14:cfRule>
          <xm:sqref>G12:H12 J12</xm:sqref>
        </x14:conditionalFormatting>
        <x14:conditionalFormatting xmlns:xm="http://schemas.microsoft.com/office/excel/2006/main">
          <x14:cfRule type="dataBar" id="{888A31E1-AC5D-4ED8-A1B0-034C15ED53D4}">
            <x14:dataBar minLength="0" maxLength="100" border="1" negativeBarBorderColorSameAsPositive="0">
              <x14:cfvo type="autoMin"/>
              <x14:cfvo type="autoMax"/>
              <x14:borderColor rgb="FF63C384"/>
              <x14:negativeFillColor rgb="FFFF0000"/>
              <x14:negativeBorderColor rgb="FFFF0000"/>
              <x14:axisColor rgb="FF000000"/>
            </x14:dataBar>
          </x14:cfRule>
          <xm:sqref>AL12:AO12</xm:sqref>
        </x14:conditionalFormatting>
        <x14:conditionalFormatting xmlns:xm="http://schemas.microsoft.com/office/excel/2006/main">
          <x14:cfRule type="dataBar" id="{C4C4870B-522E-4570-B3A2-9438B7A652D1}">
            <x14:dataBar minLength="0" maxLength="100" border="1" negativeBarBorderColorSameAsPositive="0">
              <x14:cfvo type="autoMin"/>
              <x14:cfvo type="autoMax"/>
              <x14:borderColor rgb="FF63C384"/>
              <x14:negativeFillColor rgb="FFFF0000"/>
              <x14:negativeBorderColor rgb="FFFF0000"/>
              <x14:axisColor rgb="FF000000"/>
            </x14:dataBar>
          </x14:cfRule>
          <xm:sqref>AL12:AO12</xm:sqref>
        </x14:conditionalFormatting>
        <x14:conditionalFormatting xmlns:xm="http://schemas.microsoft.com/office/excel/2006/main">
          <x14:cfRule type="dataBar" id="{E158DC45-F399-43D3-B304-D8246910C1F9}">
            <x14:dataBar minLength="0" maxLength="100" border="1" negativeBarBorderColorSameAsPositive="0">
              <x14:cfvo type="autoMin"/>
              <x14:cfvo type="autoMax"/>
              <x14:borderColor rgb="FF63C384"/>
              <x14:negativeFillColor rgb="FFFF0000"/>
              <x14:negativeBorderColor rgb="FFFF0000"/>
              <x14:axisColor rgb="FF000000"/>
            </x14:dataBar>
          </x14:cfRule>
          <xm:sqref>AL12:AO12</xm:sqref>
        </x14:conditionalFormatting>
        <x14:conditionalFormatting xmlns:xm="http://schemas.microsoft.com/office/excel/2006/main">
          <x14:cfRule type="dataBar" id="{48B3BEFE-2E7C-4481-8D68-5D67B9115A46}">
            <x14:dataBar minLength="0" maxLength="100" border="1" negativeBarBorderColorSameAsPositive="0">
              <x14:cfvo type="autoMin"/>
              <x14:cfvo type="autoMax"/>
              <x14:borderColor rgb="FF63C384"/>
              <x14:negativeFillColor rgb="FFFF0000"/>
              <x14:negativeBorderColor rgb="FFFF0000"/>
              <x14:axisColor rgb="FF000000"/>
            </x14:dataBar>
          </x14:cfRule>
          <xm:sqref>G16:H16 J16</xm:sqref>
        </x14:conditionalFormatting>
        <x14:conditionalFormatting xmlns:xm="http://schemas.microsoft.com/office/excel/2006/main">
          <x14:cfRule type="dataBar" id="{15D6939B-2E43-4B5E-8394-07DD886FDCE9}">
            <x14:dataBar minLength="0" maxLength="100" border="1" negativeBarBorderColorSameAsPositive="0">
              <x14:cfvo type="autoMin"/>
              <x14:cfvo type="autoMax"/>
              <x14:borderColor rgb="FF63C384"/>
              <x14:negativeFillColor rgb="FFFF0000"/>
              <x14:negativeBorderColor rgb="FFFF0000"/>
              <x14:axisColor rgb="FF000000"/>
            </x14:dataBar>
          </x14:cfRule>
          <xm:sqref>G16:H16 J16</xm:sqref>
        </x14:conditionalFormatting>
        <x14:conditionalFormatting xmlns:xm="http://schemas.microsoft.com/office/excel/2006/main">
          <x14:cfRule type="dataBar" id="{F963902F-9D1D-44D3-9749-58AFD77E6C0F}">
            <x14:dataBar minLength="0" maxLength="100" border="1" negativeBarBorderColorSameAsPositive="0">
              <x14:cfvo type="autoMin"/>
              <x14:cfvo type="autoMax"/>
              <x14:borderColor rgb="FF63C384"/>
              <x14:negativeFillColor rgb="FFFF0000"/>
              <x14:negativeBorderColor rgb="FFFF0000"/>
              <x14:axisColor rgb="FF000000"/>
            </x14:dataBar>
          </x14:cfRule>
          <xm:sqref>G16:H16 J16</xm:sqref>
        </x14:conditionalFormatting>
        <x14:conditionalFormatting xmlns:xm="http://schemas.microsoft.com/office/excel/2006/main">
          <x14:cfRule type="dataBar" id="{64255AD8-D873-45AC-9FE0-E4932A614427}">
            <x14:dataBar minLength="0" maxLength="100" border="1" negativeBarBorderColorSameAsPositive="0">
              <x14:cfvo type="autoMin"/>
              <x14:cfvo type="autoMax"/>
              <x14:borderColor rgb="FF63C384"/>
              <x14:negativeFillColor rgb="FFFF0000"/>
              <x14:negativeBorderColor rgb="FFFF0000"/>
              <x14:axisColor rgb="FF000000"/>
            </x14:dataBar>
          </x14:cfRule>
          <xm:sqref>AL16:AO16</xm:sqref>
        </x14:conditionalFormatting>
        <x14:conditionalFormatting xmlns:xm="http://schemas.microsoft.com/office/excel/2006/main">
          <x14:cfRule type="dataBar" id="{10E8CE50-4174-4BE5-BB4A-E62A1EBC2267}">
            <x14:dataBar minLength="0" maxLength="100" border="1" negativeBarBorderColorSameAsPositive="0">
              <x14:cfvo type="autoMin"/>
              <x14:cfvo type="autoMax"/>
              <x14:borderColor rgb="FF63C384"/>
              <x14:negativeFillColor rgb="FFFF0000"/>
              <x14:negativeBorderColor rgb="FFFF0000"/>
              <x14:axisColor rgb="FF000000"/>
            </x14:dataBar>
          </x14:cfRule>
          <xm:sqref>AL16:AO16</xm:sqref>
        </x14:conditionalFormatting>
        <x14:conditionalFormatting xmlns:xm="http://schemas.microsoft.com/office/excel/2006/main">
          <x14:cfRule type="dataBar" id="{81AC8B5A-41A7-457C-B75D-7623BDD956CA}">
            <x14:dataBar minLength="0" maxLength="100" border="1" negativeBarBorderColorSameAsPositive="0">
              <x14:cfvo type="autoMin"/>
              <x14:cfvo type="autoMax"/>
              <x14:borderColor rgb="FF63C384"/>
              <x14:negativeFillColor rgb="FFFF0000"/>
              <x14:negativeBorderColor rgb="FFFF0000"/>
              <x14:axisColor rgb="FF000000"/>
            </x14:dataBar>
          </x14:cfRule>
          <xm:sqref>AL16:AO16</xm:sqref>
        </x14:conditionalFormatting>
        <x14:conditionalFormatting xmlns:xm="http://schemas.microsoft.com/office/excel/2006/main">
          <x14:cfRule type="dataBar" id="{CF36722B-F57C-4695-A528-C210ABC8880A}">
            <x14:dataBar minLength="0" maxLength="100" border="1" negativeBarBorderColorSameAsPositive="0">
              <x14:cfvo type="autoMin"/>
              <x14:cfvo type="autoMax"/>
              <x14:borderColor rgb="FF63C384"/>
              <x14:negativeFillColor rgb="FFFF0000"/>
              <x14:negativeBorderColor rgb="FFFF0000"/>
              <x14:axisColor rgb="FF000000"/>
            </x14:dataBar>
          </x14:cfRule>
          <xm:sqref>G21:H21 J21</xm:sqref>
        </x14:conditionalFormatting>
        <x14:conditionalFormatting xmlns:xm="http://schemas.microsoft.com/office/excel/2006/main">
          <x14:cfRule type="dataBar" id="{74A49E32-37BF-4AC7-8F6C-3B18D16C0620}">
            <x14:dataBar minLength="0" maxLength="100" border="1" negativeBarBorderColorSameAsPositive="0">
              <x14:cfvo type="autoMin"/>
              <x14:cfvo type="autoMax"/>
              <x14:borderColor rgb="FF63C384"/>
              <x14:negativeFillColor rgb="FFFF0000"/>
              <x14:negativeBorderColor rgb="FFFF0000"/>
              <x14:axisColor rgb="FF000000"/>
            </x14:dataBar>
          </x14:cfRule>
          <xm:sqref>G21:H21 J21</xm:sqref>
        </x14:conditionalFormatting>
        <x14:conditionalFormatting xmlns:xm="http://schemas.microsoft.com/office/excel/2006/main">
          <x14:cfRule type="dataBar" id="{B5ABEBBA-91D9-4422-BE45-02C58CDCF2BC}">
            <x14:dataBar minLength="0" maxLength="100" border="1" negativeBarBorderColorSameAsPositive="0">
              <x14:cfvo type="autoMin"/>
              <x14:cfvo type="autoMax"/>
              <x14:borderColor rgb="FF63C384"/>
              <x14:negativeFillColor rgb="FFFF0000"/>
              <x14:negativeBorderColor rgb="FFFF0000"/>
              <x14:axisColor rgb="FF000000"/>
            </x14:dataBar>
          </x14:cfRule>
          <xm:sqref>G21:H21 J21</xm:sqref>
        </x14:conditionalFormatting>
        <x14:conditionalFormatting xmlns:xm="http://schemas.microsoft.com/office/excel/2006/main">
          <x14:cfRule type="dataBar" id="{2E18718F-E657-4C37-976F-909EF78BED7B}">
            <x14:dataBar minLength="0" maxLength="100" border="1" negativeBarBorderColorSameAsPositive="0">
              <x14:cfvo type="autoMin"/>
              <x14:cfvo type="autoMax"/>
              <x14:borderColor rgb="FF63C384"/>
              <x14:negativeFillColor rgb="FFFF0000"/>
              <x14:negativeBorderColor rgb="FFFF0000"/>
              <x14:axisColor rgb="FF000000"/>
            </x14:dataBar>
          </x14:cfRule>
          <xm:sqref>AL21:AO21</xm:sqref>
        </x14:conditionalFormatting>
        <x14:conditionalFormatting xmlns:xm="http://schemas.microsoft.com/office/excel/2006/main">
          <x14:cfRule type="dataBar" id="{1C850754-A27B-4FD9-BCA3-752CE22334B1}">
            <x14:dataBar minLength="0" maxLength="100" border="1" negativeBarBorderColorSameAsPositive="0">
              <x14:cfvo type="autoMin"/>
              <x14:cfvo type="autoMax"/>
              <x14:borderColor rgb="FF63C384"/>
              <x14:negativeFillColor rgb="FFFF0000"/>
              <x14:negativeBorderColor rgb="FFFF0000"/>
              <x14:axisColor rgb="FF000000"/>
            </x14:dataBar>
          </x14:cfRule>
          <xm:sqref>AL21:AO21</xm:sqref>
        </x14:conditionalFormatting>
        <x14:conditionalFormatting xmlns:xm="http://schemas.microsoft.com/office/excel/2006/main">
          <x14:cfRule type="dataBar" id="{88D5AC46-B86B-4E89-99A8-69A7A2EA381A}">
            <x14:dataBar minLength="0" maxLength="100" border="1" negativeBarBorderColorSameAsPositive="0">
              <x14:cfvo type="autoMin"/>
              <x14:cfvo type="autoMax"/>
              <x14:borderColor rgb="FF63C384"/>
              <x14:negativeFillColor rgb="FFFF0000"/>
              <x14:negativeBorderColor rgb="FFFF0000"/>
              <x14:axisColor rgb="FF000000"/>
            </x14:dataBar>
          </x14:cfRule>
          <xm:sqref>AL21:AO21</xm:sqref>
        </x14:conditionalFormatting>
        <x14:conditionalFormatting xmlns:xm="http://schemas.microsoft.com/office/excel/2006/main">
          <x14:cfRule type="dataBar" id="{A955E20C-3ECC-4CC8-9E11-9ABBD1848C7D}">
            <x14:dataBar minLength="0" maxLength="100" border="1" negativeBarBorderColorSameAsPositive="0">
              <x14:cfvo type="autoMin"/>
              <x14:cfvo type="autoMax"/>
              <x14:borderColor rgb="FF63C384"/>
              <x14:negativeFillColor rgb="FFFF0000"/>
              <x14:negativeBorderColor rgb="FFFF0000"/>
              <x14:axisColor rgb="FF000000"/>
            </x14:dataBar>
          </x14:cfRule>
          <xm:sqref>G25:H25 J25</xm:sqref>
        </x14:conditionalFormatting>
        <x14:conditionalFormatting xmlns:xm="http://schemas.microsoft.com/office/excel/2006/main">
          <x14:cfRule type="dataBar" id="{565D5FE1-C688-4C98-81E0-F4B1E24C1185}">
            <x14:dataBar minLength="0" maxLength="100" border="1" negativeBarBorderColorSameAsPositive="0">
              <x14:cfvo type="autoMin"/>
              <x14:cfvo type="autoMax"/>
              <x14:borderColor rgb="FF63C384"/>
              <x14:negativeFillColor rgb="FFFF0000"/>
              <x14:negativeBorderColor rgb="FFFF0000"/>
              <x14:axisColor rgb="FF000000"/>
            </x14:dataBar>
          </x14:cfRule>
          <xm:sqref>G25:H25 J25</xm:sqref>
        </x14:conditionalFormatting>
        <x14:conditionalFormatting xmlns:xm="http://schemas.microsoft.com/office/excel/2006/main">
          <x14:cfRule type="dataBar" id="{F4B65F50-84AA-44EA-830A-B81B8AA3EBE0}">
            <x14:dataBar minLength="0" maxLength="100" border="1" negativeBarBorderColorSameAsPositive="0">
              <x14:cfvo type="autoMin"/>
              <x14:cfvo type="autoMax"/>
              <x14:borderColor rgb="FF63C384"/>
              <x14:negativeFillColor rgb="FFFF0000"/>
              <x14:negativeBorderColor rgb="FFFF0000"/>
              <x14:axisColor rgb="FF000000"/>
            </x14:dataBar>
          </x14:cfRule>
          <xm:sqref>G25:H25 J25</xm:sqref>
        </x14:conditionalFormatting>
        <x14:conditionalFormatting xmlns:xm="http://schemas.microsoft.com/office/excel/2006/main">
          <x14:cfRule type="dataBar" id="{216CC2DB-98D5-4D47-9535-825572936E8E}">
            <x14:dataBar minLength="0" maxLength="100" border="1" negativeBarBorderColorSameAsPositive="0">
              <x14:cfvo type="autoMin"/>
              <x14:cfvo type="autoMax"/>
              <x14:borderColor rgb="FF63C384"/>
              <x14:negativeFillColor rgb="FFFF0000"/>
              <x14:negativeBorderColor rgb="FFFF0000"/>
              <x14:axisColor rgb="FF000000"/>
            </x14:dataBar>
          </x14:cfRule>
          <xm:sqref>AL25:AO25</xm:sqref>
        </x14:conditionalFormatting>
        <x14:conditionalFormatting xmlns:xm="http://schemas.microsoft.com/office/excel/2006/main">
          <x14:cfRule type="dataBar" id="{394594CC-2992-45EC-A5E4-5BDEA06F90EB}">
            <x14:dataBar minLength="0" maxLength="100" border="1" negativeBarBorderColorSameAsPositive="0">
              <x14:cfvo type="autoMin"/>
              <x14:cfvo type="autoMax"/>
              <x14:borderColor rgb="FF63C384"/>
              <x14:negativeFillColor rgb="FFFF0000"/>
              <x14:negativeBorderColor rgb="FFFF0000"/>
              <x14:axisColor rgb="FF000000"/>
            </x14:dataBar>
          </x14:cfRule>
          <xm:sqref>AL25:AO25</xm:sqref>
        </x14:conditionalFormatting>
        <x14:conditionalFormatting xmlns:xm="http://schemas.microsoft.com/office/excel/2006/main">
          <x14:cfRule type="dataBar" id="{A5DDF03B-ED98-46F9-8A39-0C8C2B2011A3}">
            <x14:dataBar minLength="0" maxLength="100" border="1" negativeBarBorderColorSameAsPositive="0">
              <x14:cfvo type="autoMin"/>
              <x14:cfvo type="autoMax"/>
              <x14:borderColor rgb="FF63C384"/>
              <x14:negativeFillColor rgb="FFFF0000"/>
              <x14:negativeBorderColor rgb="FFFF0000"/>
              <x14:axisColor rgb="FF000000"/>
            </x14:dataBar>
          </x14:cfRule>
          <xm:sqref>AL25:AO25</xm:sqref>
        </x14:conditionalFormatting>
        <x14:conditionalFormatting xmlns:xm="http://schemas.microsoft.com/office/excel/2006/main">
          <x14:cfRule type="dataBar" id="{BDE35523-E453-45DF-B6EE-CC1B52B1DDA2}">
            <x14:dataBar minLength="0" maxLength="100" border="1" negativeBarBorderColorSameAsPositive="0">
              <x14:cfvo type="autoMin"/>
              <x14:cfvo type="autoMax"/>
              <x14:borderColor rgb="FF63C384"/>
              <x14:negativeFillColor rgb="FFFF0000"/>
              <x14:negativeBorderColor rgb="FFFF0000"/>
              <x14:axisColor rgb="FF000000"/>
            </x14:dataBar>
          </x14:cfRule>
          <xm:sqref>G37:H37 J37</xm:sqref>
        </x14:conditionalFormatting>
        <x14:conditionalFormatting xmlns:xm="http://schemas.microsoft.com/office/excel/2006/main">
          <x14:cfRule type="dataBar" id="{A4ABDA3D-B07E-4B8C-94E6-0F7F0AA6AC5D}">
            <x14:dataBar minLength="0" maxLength="100" border="1" negativeBarBorderColorSameAsPositive="0">
              <x14:cfvo type="autoMin"/>
              <x14:cfvo type="autoMax"/>
              <x14:borderColor rgb="FF63C384"/>
              <x14:negativeFillColor rgb="FFFF0000"/>
              <x14:negativeBorderColor rgb="FFFF0000"/>
              <x14:axisColor rgb="FF000000"/>
            </x14:dataBar>
          </x14:cfRule>
          <xm:sqref>G37:H37 J37</xm:sqref>
        </x14:conditionalFormatting>
        <x14:conditionalFormatting xmlns:xm="http://schemas.microsoft.com/office/excel/2006/main">
          <x14:cfRule type="dataBar" id="{F4B8B237-3125-426C-9B5A-5563D66D9029}">
            <x14:dataBar minLength="0" maxLength="100" border="1" negativeBarBorderColorSameAsPositive="0">
              <x14:cfvo type="autoMin"/>
              <x14:cfvo type="autoMax"/>
              <x14:borderColor rgb="FF63C384"/>
              <x14:negativeFillColor rgb="FFFF0000"/>
              <x14:negativeBorderColor rgb="FFFF0000"/>
              <x14:axisColor rgb="FF000000"/>
            </x14:dataBar>
          </x14:cfRule>
          <xm:sqref>G37:H37 J37</xm:sqref>
        </x14:conditionalFormatting>
        <x14:conditionalFormatting xmlns:xm="http://schemas.microsoft.com/office/excel/2006/main">
          <x14:cfRule type="dataBar" id="{7E5B0704-AF84-4B3B-A6F9-0A2700BC8F3C}">
            <x14:dataBar minLength="0" maxLength="100" border="1" negativeBarBorderColorSameAsPositive="0">
              <x14:cfvo type="autoMin"/>
              <x14:cfvo type="autoMax"/>
              <x14:borderColor rgb="FF63C384"/>
              <x14:negativeFillColor rgb="FFFF0000"/>
              <x14:negativeBorderColor rgb="FFFF0000"/>
              <x14:axisColor rgb="FF000000"/>
            </x14:dataBar>
          </x14:cfRule>
          <xm:sqref>AL37:AO37</xm:sqref>
        </x14:conditionalFormatting>
        <x14:conditionalFormatting xmlns:xm="http://schemas.microsoft.com/office/excel/2006/main">
          <x14:cfRule type="dataBar" id="{B19BE1B3-B856-4369-8B09-5A05CEF1D6D5}">
            <x14:dataBar minLength="0" maxLength="100" border="1" negativeBarBorderColorSameAsPositive="0">
              <x14:cfvo type="autoMin"/>
              <x14:cfvo type="autoMax"/>
              <x14:borderColor rgb="FF63C384"/>
              <x14:negativeFillColor rgb="FFFF0000"/>
              <x14:negativeBorderColor rgb="FFFF0000"/>
              <x14:axisColor rgb="FF000000"/>
            </x14:dataBar>
          </x14:cfRule>
          <xm:sqref>AL37:AO37</xm:sqref>
        </x14:conditionalFormatting>
        <x14:conditionalFormatting xmlns:xm="http://schemas.microsoft.com/office/excel/2006/main">
          <x14:cfRule type="dataBar" id="{6570319E-AD33-4F02-8571-CBE8910DB1C2}">
            <x14:dataBar minLength="0" maxLength="100" border="1" negativeBarBorderColorSameAsPositive="0">
              <x14:cfvo type="autoMin"/>
              <x14:cfvo type="autoMax"/>
              <x14:borderColor rgb="FF63C384"/>
              <x14:negativeFillColor rgb="FFFF0000"/>
              <x14:negativeBorderColor rgb="FFFF0000"/>
              <x14:axisColor rgb="FF000000"/>
            </x14:dataBar>
          </x14:cfRule>
          <xm:sqref>AL37:AO37</xm:sqref>
        </x14:conditionalFormatting>
        <x14:conditionalFormatting xmlns:xm="http://schemas.microsoft.com/office/excel/2006/main">
          <x14:cfRule type="dataBar" id="{42900068-E038-44E2-A4C0-E6B14CCB2325}">
            <x14:dataBar minLength="0" maxLength="100" border="1" negativeBarBorderColorSameAsPositive="0">
              <x14:cfvo type="autoMin"/>
              <x14:cfvo type="autoMax"/>
              <x14:borderColor rgb="FF63C384"/>
              <x14:negativeFillColor rgb="FFFF0000"/>
              <x14:negativeBorderColor rgb="FFFF0000"/>
              <x14:axisColor rgb="FF000000"/>
            </x14:dataBar>
          </x14:cfRule>
          <xm:sqref>G46:H46 J46</xm:sqref>
        </x14:conditionalFormatting>
        <x14:conditionalFormatting xmlns:xm="http://schemas.microsoft.com/office/excel/2006/main">
          <x14:cfRule type="dataBar" id="{8839B0EE-80FC-4980-B4B2-975CA9F0EF8B}">
            <x14:dataBar minLength="0" maxLength="100" border="1" negativeBarBorderColorSameAsPositive="0">
              <x14:cfvo type="autoMin"/>
              <x14:cfvo type="autoMax"/>
              <x14:borderColor rgb="FF63C384"/>
              <x14:negativeFillColor rgb="FFFF0000"/>
              <x14:negativeBorderColor rgb="FFFF0000"/>
              <x14:axisColor rgb="FF000000"/>
            </x14:dataBar>
          </x14:cfRule>
          <xm:sqref>G46:H46 J46</xm:sqref>
        </x14:conditionalFormatting>
        <x14:conditionalFormatting xmlns:xm="http://schemas.microsoft.com/office/excel/2006/main">
          <x14:cfRule type="dataBar" id="{094009E5-65D7-4A9B-B485-E5BAF7A439AA}">
            <x14:dataBar minLength="0" maxLength="100" border="1" negativeBarBorderColorSameAsPositive="0">
              <x14:cfvo type="autoMin"/>
              <x14:cfvo type="autoMax"/>
              <x14:borderColor rgb="FF63C384"/>
              <x14:negativeFillColor rgb="FFFF0000"/>
              <x14:negativeBorderColor rgb="FFFF0000"/>
              <x14:axisColor rgb="FF000000"/>
            </x14:dataBar>
          </x14:cfRule>
          <xm:sqref>G46:H46 J46</xm:sqref>
        </x14:conditionalFormatting>
        <x14:conditionalFormatting xmlns:xm="http://schemas.microsoft.com/office/excel/2006/main">
          <x14:cfRule type="dataBar" id="{3755FF27-B6C3-4C39-AB70-891D76B07981}">
            <x14:dataBar minLength="0" maxLength="100" border="1" negativeBarBorderColorSameAsPositive="0">
              <x14:cfvo type="autoMin"/>
              <x14:cfvo type="autoMax"/>
              <x14:borderColor rgb="FF63C384"/>
              <x14:negativeFillColor rgb="FFFF0000"/>
              <x14:negativeBorderColor rgb="FFFF0000"/>
              <x14:axisColor rgb="FF000000"/>
            </x14:dataBar>
          </x14:cfRule>
          <xm:sqref>AL46:AO46</xm:sqref>
        </x14:conditionalFormatting>
        <x14:conditionalFormatting xmlns:xm="http://schemas.microsoft.com/office/excel/2006/main">
          <x14:cfRule type="dataBar" id="{52A44FC6-7E2C-47FA-9719-D95167CC4E2A}">
            <x14:dataBar minLength="0" maxLength="100" border="1" negativeBarBorderColorSameAsPositive="0">
              <x14:cfvo type="autoMin"/>
              <x14:cfvo type="autoMax"/>
              <x14:borderColor rgb="FF63C384"/>
              <x14:negativeFillColor rgb="FFFF0000"/>
              <x14:negativeBorderColor rgb="FFFF0000"/>
              <x14:axisColor rgb="FF000000"/>
            </x14:dataBar>
          </x14:cfRule>
          <xm:sqref>AL46:AO46</xm:sqref>
        </x14:conditionalFormatting>
        <x14:conditionalFormatting xmlns:xm="http://schemas.microsoft.com/office/excel/2006/main">
          <x14:cfRule type="dataBar" id="{2251DB73-03BE-4BEE-B88D-EC840B0AB485}">
            <x14:dataBar minLength="0" maxLength="100" border="1" negativeBarBorderColorSameAsPositive="0">
              <x14:cfvo type="autoMin"/>
              <x14:cfvo type="autoMax"/>
              <x14:borderColor rgb="FF63C384"/>
              <x14:negativeFillColor rgb="FFFF0000"/>
              <x14:negativeBorderColor rgb="FFFF0000"/>
              <x14:axisColor rgb="FF000000"/>
            </x14:dataBar>
          </x14:cfRule>
          <xm:sqref>AL46:AO46</xm:sqref>
        </x14:conditionalFormatting>
        <x14:conditionalFormatting xmlns:xm="http://schemas.microsoft.com/office/excel/2006/main">
          <x14:cfRule type="dataBar" id="{1294F28D-4CDD-47DD-B4A7-43D2CD3FC2D3}">
            <x14:dataBar minLength="0" maxLength="100" border="1" negativeBarBorderColorSameAsPositive="0">
              <x14:cfvo type="autoMin"/>
              <x14:cfvo type="autoMax"/>
              <x14:borderColor rgb="FF63C384"/>
              <x14:negativeFillColor rgb="FFFF0000"/>
              <x14:negativeBorderColor rgb="FFFF0000"/>
              <x14:axisColor rgb="FF000000"/>
            </x14:dataBar>
          </x14:cfRule>
          <xm:sqref>G51:H51 J51</xm:sqref>
        </x14:conditionalFormatting>
        <x14:conditionalFormatting xmlns:xm="http://schemas.microsoft.com/office/excel/2006/main">
          <x14:cfRule type="dataBar" id="{0487FCF7-0528-4E1A-A8F9-475766EE9386}">
            <x14:dataBar minLength="0" maxLength="100" border="1" negativeBarBorderColorSameAsPositive="0">
              <x14:cfvo type="autoMin"/>
              <x14:cfvo type="autoMax"/>
              <x14:borderColor rgb="FF63C384"/>
              <x14:negativeFillColor rgb="FFFF0000"/>
              <x14:negativeBorderColor rgb="FFFF0000"/>
              <x14:axisColor rgb="FF000000"/>
            </x14:dataBar>
          </x14:cfRule>
          <xm:sqref>G51:H51 J51</xm:sqref>
        </x14:conditionalFormatting>
        <x14:conditionalFormatting xmlns:xm="http://schemas.microsoft.com/office/excel/2006/main">
          <x14:cfRule type="dataBar" id="{7A8AC291-EA02-47E2-8EAB-64E2D3FAFC92}">
            <x14:dataBar minLength="0" maxLength="100" border="1" negativeBarBorderColorSameAsPositive="0">
              <x14:cfvo type="autoMin"/>
              <x14:cfvo type="autoMax"/>
              <x14:borderColor rgb="FF63C384"/>
              <x14:negativeFillColor rgb="FFFF0000"/>
              <x14:negativeBorderColor rgb="FFFF0000"/>
              <x14:axisColor rgb="FF000000"/>
            </x14:dataBar>
          </x14:cfRule>
          <xm:sqref>G51:H51 J51</xm:sqref>
        </x14:conditionalFormatting>
        <x14:conditionalFormatting xmlns:xm="http://schemas.microsoft.com/office/excel/2006/main">
          <x14:cfRule type="dataBar" id="{FA1BD511-6FE2-483B-8CE9-D7D1C40C169E}">
            <x14:dataBar minLength="0" maxLength="100" border="1" negativeBarBorderColorSameAsPositive="0">
              <x14:cfvo type="autoMin"/>
              <x14:cfvo type="autoMax"/>
              <x14:borderColor rgb="FF63C384"/>
              <x14:negativeFillColor rgb="FFFF0000"/>
              <x14:negativeBorderColor rgb="FFFF0000"/>
              <x14:axisColor rgb="FF000000"/>
            </x14:dataBar>
          </x14:cfRule>
          <xm:sqref>AL51:AO51</xm:sqref>
        </x14:conditionalFormatting>
        <x14:conditionalFormatting xmlns:xm="http://schemas.microsoft.com/office/excel/2006/main">
          <x14:cfRule type="dataBar" id="{A85C98BE-3452-476D-A916-898EC4A35D8D}">
            <x14:dataBar minLength="0" maxLength="100" border="1" negativeBarBorderColorSameAsPositive="0">
              <x14:cfvo type="autoMin"/>
              <x14:cfvo type="autoMax"/>
              <x14:borderColor rgb="FF63C384"/>
              <x14:negativeFillColor rgb="FFFF0000"/>
              <x14:negativeBorderColor rgb="FFFF0000"/>
              <x14:axisColor rgb="FF000000"/>
            </x14:dataBar>
          </x14:cfRule>
          <xm:sqref>AL51:AO51</xm:sqref>
        </x14:conditionalFormatting>
        <x14:conditionalFormatting xmlns:xm="http://schemas.microsoft.com/office/excel/2006/main">
          <x14:cfRule type="dataBar" id="{278D2593-DFF9-41EE-B708-D4B0D60C2EAF}">
            <x14:dataBar minLength="0" maxLength="100" border="1" negativeBarBorderColorSameAsPositive="0">
              <x14:cfvo type="autoMin"/>
              <x14:cfvo type="autoMax"/>
              <x14:borderColor rgb="FF63C384"/>
              <x14:negativeFillColor rgb="FFFF0000"/>
              <x14:negativeBorderColor rgb="FFFF0000"/>
              <x14:axisColor rgb="FF000000"/>
            </x14:dataBar>
          </x14:cfRule>
          <xm:sqref>AL51:AO51</xm:sqref>
        </x14:conditionalFormatting>
        <x14:conditionalFormatting xmlns:xm="http://schemas.microsoft.com/office/excel/2006/main">
          <x14:cfRule type="dataBar" id="{65379E7D-A445-46E2-AEC0-A5E50227AF35}">
            <x14:dataBar minLength="0" maxLength="100" border="1" negativeBarBorderColorSameAsPositive="0">
              <x14:cfvo type="autoMin"/>
              <x14:cfvo type="autoMax"/>
              <x14:borderColor rgb="FF63C384"/>
              <x14:negativeFillColor rgb="FFFF0000"/>
              <x14:negativeBorderColor rgb="FFFF0000"/>
              <x14:axisColor rgb="FF000000"/>
            </x14:dataBar>
          </x14:cfRule>
          <xm:sqref>G58:H58 J58</xm:sqref>
        </x14:conditionalFormatting>
        <x14:conditionalFormatting xmlns:xm="http://schemas.microsoft.com/office/excel/2006/main">
          <x14:cfRule type="dataBar" id="{8D436946-2792-4B8B-A1CC-816D79599D90}">
            <x14:dataBar minLength="0" maxLength="100" border="1" negativeBarBorderColorSameAsPositive="0">
              <x14:cfvo type="autoMin"/>
              <x14:cfvo type="autoMax"/>
              <x14:borderColor rgb="FF63C384"/>
              <x14:negativeFillColor rgb="FFFF0000"/>
              <x14:negativeBorderColor rgb="FFFF0000"/>
              <x14:axisColor rgb="FF000000"/>
            </x14:dataBar>
          </x14:cfRule>
          <xm:sqref>G58:H58 J58</xm:sqref>
        </x14:conditionalFormatting>
        <x14:conditionalFormatting xmlns:xm="http://schemas.microsoft.com/office/excel/2006/main">
          <x14:cfRule type="dataBar" id="{05D9AABE-B5EA-4873-A801-AB87980DDFA2}">
            <x14:dataBar minLength="0" maxLength="100" border="1" negativeBarBorderColorSameAsPositive="0">
              <x14:cfvo type="autoMin"/>
              <x14:cfvo type="autoMax"/>
              <x14:borderColor rgb="FF63C384"/>
              <x14:negativeFillColor rgb="FFFF0000"/>
              <x14:negativeBorderColor rgb="FFFF0000"/>
              <x14:axisColor rgb="FF000000"/>
            </x14:dataBar>
          </x14:cfRule>
          <xm:sqref>G58:H58 J58</xm:sqref>
        </x14:conditionalFormatting>
        <x14:conditionalFormatting xmlns:xm="http://schemas.microsoft.com/office/excel/2006/main">
          <x14:cfRule type="dataBar" id="{D0CA712E-058E-44D3-93F1-8D463109327B}">
            <x14:dataBar minLength="0" maxLength="100" border="1" negativeBarBorderColorSameAsPositive="0">
              <x14:cfvo type="autoMin"/>
              <x14:cfvo type="autoMax"/>
              <x14:borderColor rgb="FF63C384"/>
              <x14:negativeFillColor rgb="FFFF0000"/>
              <x14:negativeBorderColor rgb="FFFF0000"/>
              <x14:axisColor rgb="FF000000"/>
            </x14:dataBar>
          </x14:cfRule>
          <xm:sqref>AL58:AO58</xm:sqref>
        </x14:conditionalFormatting>
        <x14:conditionalFormatting xmlns:xm="http://schemas.microsoft.com/office/excel/2006/main">
          <x14:cfRule type="dataBar" id="{A9BBBBB0-88A4-473E-B87A-977D53020218}">
            <x14:dataBar minLength="0" maxLength="100" border="1" negativeBarBorderColorSameAsPositive="0">
              <x14:cfvo type="autoMin"/>
              <x14:cfvo type="autoMax"/>
              <x14:borderColor rgb="FF63C384"/>
              <x14:negativeFillColor rgb="FFFF0000"/>
              <x14:negativeBorderColor rgb="FFFF0000"/>
              <x14:axisColor rgb="FF000000"/>
            </x14:dataBar>
          </x14:cfRule>
          <xm:sqref>AL58:AO58</xm:sqref>
        </x14:conditionalFormatting>
        <x14:conditionalFormatting xmlns:xm="http://schemas.microsoft.com/office/excel/2006/main">
          <x14:cfRule type="dataBar" id="{51C574A5-A4EF-4093-92FF-6F55E46E6592}">
            <x14:dataBar minLength="0" maxLength="100" border="1" negativeBarBorderColorSameAsPositive="0">
              <x14:cfvo type="autoMin"/>
              <x14:cfvo type="autoMax"/>
              <x14:borderColor rgb="FF63C384"/>
              <x14:negativeFillColor rgb="FFFF0000"/>
              <x14:negativeBorderColor rgb="FFFF0000"/>
              <x14:axisColor rgb="FF000000"/>
            </x14:dataBar>
          </x14:cfRule>
          <xm:sqref>AL58:AO58</xm:sqref>
        </x14:conditionalFormatting>
        <x14:conditionalFormatting xmlns:xm="http://schemas.microsoft.com/office/excel/2006/main">
          <x14:cfRule type="dataBar" id="{74216B55-CB6A-44D8-9EF7-F98B24E16FAB}">
            <x14:dataBar minLength="0" maxLength="100" border="1" negativeBarBorderColorSameAsPositive="0">
              <x14:cfvo type="autoMin"/>
              <x14:cfvo type="autoMax"/>
              <x14:borderColor rgb="FF63C384"/>
              <x14:negativeFillColor rgb="FFFF0000"/>
              <x14:negativeBorderColor rgb="FFFF0000"/>
              <x14:axisColor rgb="FF000000"/>
            </x14:dataBar>
          </x14:cfRule>
          <xm:sqref>G64:H64 J64</xm:sqref>
        </x14:conditionalFormatting>
        <x14:conditionalFormatting xmlns:xm="http://schemas.microsoft.com/office/excel/2006/main">
          <x14:cfRule type="dataBar" id="{AA323FD2-8D77-489F-B090-F274174A7877}">
            <x14:dataBar minLength="0" maxLength="100" border="1" negativeBarBorderColorSameAsPositive="0">
              <x14:cfvo type="autoMin"/>
              <x14:cfvo type="autoMax"/>
              <x14:borderColor rgb="FF63C384"/>
              <x14:negativeFillColor rgb="FFFF0000"/>
              <x14:negativeBorderColor rgb="FFFF0000"/>
              <x14:axisColor rgb="FF000000"/>
            </x14:dataBar>
          </x14:cfRule>
          <xm:sqref>G64:H64 J64</xm:sqref>
        </x14:conditionalFormatting>
        <x14:conditionalFormatting xmlns:xm="http://schemas.microsoft.com/office/excel/2006/main">
          <x14:cfRule type="dataBar" id="{AFB5B44E-1D98-4393-829F-5B27617D3823}">
            <x14:dataBar minLength="0" maxLength="100" border="1" negativeBarBorderColorSameAsPositive="0">
              <x14:cfvo type="autoMin"/>
              <x14:cfvo type="autoMax"/>
              <x14:borderColor rgb="FF63C384"/>
              <x14:negativeFillColor rgb="FFFF0000"/>
              <x14:negativeBorderColor rgb="FFFF0000"/>
              <x14:axisColor rgb="FF000000"/>
            </x14:dataBar>
          </x14:cfRule>
          <xm:sqref>G64:H64 J64</xm:sqref>
        </x14:conditionalFormatting>
        <x14:conditionalFormatting xmlns:xm="http://schemas.microsoft.com/office/excel/2006/main">
          <x14:cfRule type="dataBar" id="{80AAE53A-92F2-4FEA-9D30-F438FFE15416}">
            <x14:dataBar minLength="0" maxLength="100" border="1" negativeBarBorderColorSameAsPositive="0">
              <x14:cfvo type="autoMin"/>
              <x14:cfvo type="autoMax"/>
              <x14:borderColor rgb="FF63C384"/>
              <x14:negativeFillColor rgb="FFFF0000"/>
              <x14:negativeBorderColor rgb="FFFF0000"/>
              <x14:axisColor rgb="FF000000"/>
            </x14:dataBar>
          </x14:cfRule>
          <xm:sqref>AL64:AO64</xm:sqref>
        </x14:conditionalFormatting>
        <x14:conditionalFormatting xmlns:xm="http://schemas.microsoft.com/office/excel/2006/main">
          <x14:cfRule type="dataBar" id="{2F0DABA8-E52A-4DAD-AF90-BBCE17DCB38D}">
            <x14:dataBar minLength="0" maxLength="100" border="1" negativeBarBorderColorSameAsPositive="0">
              <x14:cfvo type="autoMin"/>
              <x14:cfvo type="autoMax"/>
              <x14:borderColor rgb="FF63C384"/>
              <x14:negativeFillColor rgb="FFFF0000"/>
              <x14:negativeBorderColor rgb="FFFF0000"/>
              <x14:axisColor rgb="FF000000"/>
            </x14:dataBar>
          </x14:cfRule>
          <xm:sqref>AL64:AO64</xm:sqref>
        </x14:conditionalFormatting>
        <x14:conditionalFormatting xmlns:xm="http://schemas.microsoft.com/office/excel/2006/main">
          <x14:cfRule type="dataBar" id="{E4C963A1-D28E-4E54-AE28-FC8F3E74BD9D}">
            <x14:dataBar minLength="0" maxLength="100" border="1" negativeBarBorderColorSameAsPositive="0">
              <x14:cfvo type="autoMin"/>
              <x14:cfvo type="autoMax"/>
              <x14:borderColor rgb="FF63C384"/>
              <x14:negativeFillColor rgb="FFFF0000"/>
              <x14:negativeBorderColor rgb="FFFF0000"/>
              <x14:axisColor rgb="FF000000"/>
            </x14:dataBar>
          </x14:cfRule>
          <xm:sqref>AL64:AO64</xm:sqref>
        </x14:conditionalFormatting>
        <x14:conditionalFormatting xmlns:xm="http://schemas.microsoft.com/office/excel/2006/main">
          <x14:cfRule type="dataBar" id="{AC437887-AE1C-40CF-8728-D4663C9DD15E}">
            <x14:dataBar minLength="0" maxLength="100" border="1" negativeBarBorderColorSameAsPositive="0">
              <x14:cfvo type="autoMin"/>
              <x14:cfvo type="autoMax"/>
              <x14:borderColor rgb="FF63C384"/>
              <x14:negativeFillColor rgb="FFFF0000"/>
              <x14:negativeBorderColor rgb="FFFF0000"/>
              <x14:axisColor rgb="FF000000"/>
            </x14:dataBar>
          </x14:cfRule>
          <xm:sqref>G69:H69 J69</xm:sqref>
        </x14:conditionalFormatting>
        <x14:conditionalFormatting xmlns:xm="http://schemas.microsoft.com/office/excel/2006/main">
          <x14:cfRule type="dataBar" id="{6613502C-8915-4119-9D74-EFA4AD97BF87}">
            <x14:dataBar minLength="0" maxLength="100" border="1" negativeBarBorderColorSameAsPositive="0">
              <x14:cfvo type="autoMin"/>
              <x14:cfvo type="autoMax"/>
              <x14:borderColor rgb="FF63C384"/>
              <x14:negativeFillColor rgb="FFFF0000"/>
              <x14:negativeBorderColor rgb="FFFF0000"/>
              <x14:axisColor rgb="FF000000"/>
            </x14:dataBar>
          </x14:cfRule>
          <xm:sqref>G69:H69 J69</xm:sqref>
        </x14:conditionalFormatting>
        <x14:conditionalFormatting xmlns:xm="http://schemas.microsoft.com/office/excel/2006/main">
          <x14:cfRule type="dataBar" id="{755E823A-26DF-4802-9476-D177CAFF345A}">
            <x14:dataBar minLength="0" maxLength="100" border="1" negativeBarBorderColorSameAsPositive="0">
              <x14:cfvo type="autoMin"/>
              <x14:cfvo type="autoMax"/>
              <x14:borderColor rgb="FF63C384"/>
              <x14:negativeFillColor rgb="FFFF0000"/>
              <x14:negativeBorderColor rgb="FFFF0000"/>
              <x14:axisColor rgb="FF000000"/>
            </x14:dataBar>
          </x14:cfRule>
          <xm:sqref>G69:H69 J69</xm:sqref>
        </x14:conditionalFormatting>
        <x14:conditionalFormatting xmlns:xm="http://schemas.microsoft.com/office/excel/2006/main">
          <x14:cfRule type="dataBar" id="{02EF9142-5328-4AF8-83DB-E343AF61E057}">
            <x14:dataBar minLength="0" maxLength="100" border="1" negativeBarBorderColorSameAsPositive="0">
              <x14:cfvo type="autoMin"/>
              <x14:cfvo type="autoMax"/>
              <x14:borderColor rgb="FF63C384"/>
              <x14:negativeFillColor rgb="FFFF0000"/>
              <x14:negativeBorderColor rgb="FFFF0000"/>
              <x14:axisColor rgb="FF000000"/>
            </x14:dataBar>
          </x14:cfRule>
          <xm:sqref>AL69:AO69</xm:sqref>
        </x14:conditionalFormatting>
        <x14:conditionalFormatting xmlns:xm="http://schemas.microsoft.com/office/excel/2006/main">
          <x14:cfRule type="dataBar" id="{4B84BD4C-9F8D-41EF-BC17-DBCD0923814E}">
            <x14:dataBar minLength="0" maxLength="100" border="1" negativeBarBorderColorSameAsPositive="0">
              <x14:cfvo type="autoMin"/>
              <x14:cfvo type="autoMax"/>
              <x14:borderColor rgb="FF63C384"/>
              <x14:negativeFillColor rgb="FFFF0000"/>
              <x14:negativeBorderColor rgb="FFFF0000"/>
              <x14:axisColor rgb="FF000000"/>
            </x14:dataBar>
          </x14:cfRule>
          <xm:sqref>AL69:AO69</xm:sqref>
        </x14:conditionalFormatting>
        <x14:conditionalFormatting xmlns:xm="http://schemas.microsoft.com/office/excel/2006/main">
          <x14:cfRule type="dataBar" id="{D2B499B8-6A68-4E84-A733-70F8ED5B0E01}">
            <x14:dataBar minLength="0" maxLength="100" border="1" negativeBarBorderColorSameAsPositive="0">
              <x14:cfvo type="autoMin"/>
              <x14:cfvo type="autoMax"/>
              <x14:borderColor rgb="FF63C384"/>
              <x14:negativeFillColor rgb="FFFF0000"/>
              <x14:negativeBorderColor rgb="FFFF0000"/>
              <x14:axisColor rgb="FF000000"/>
            </x14:dataBar>
          </x14:cfRule>
          <xm:sqref>AL69:AO69</xm:sqref>
        </x14:conditionalFormatting>
        <x14:conditionalFormatting xmlns:xm="http://schemas.microsoft.com/office/excel/2006/main">
          <x14:cfRule type="dataBar" id="{39D9679E-F60D-40C4-AB12-DC5A2D2464AD}">
            <x14:dataBar minLength="0" maxLength="100" border="1" negativeBarBorderColorSameAsPositive="0">
              <x14:cfvo type="autoMin"/>
              <x14:cfvo type="autoMax"/>
              <x14:borderColor rgb="FF63C384"/>
              <x14:negativeFillColor rgb="FFFF0000"/>
              <x14:negativeBorderColor rgb="FFFF0000"/>
              <x14:axisColor rgb="FF000000"/>
            </x14:dataBar>
          </x14:cfRule>
          <xm:sqref>G81:H81 J81</xm:sqref>
        </x14:conditionalFormatting>
        <x14:conditionalFormatting xmlns:xm="http://schemas.microsoft.com/office/excel/2006/main">
          <x14:cfRule type="dataBar" id="{25E392AD-0551-4097-803A-851D98C858AC}">
            <x14:dataBar minLength="0" maxLength="100" border="1" negativeBarBorderColorSameAsPositive="0">
              <x14:cfvo type="autoMin"/>
              <x14:cfvo type="autoMax"/>
              <x14:borderColor rgb="FF63C384"/>
              <x14:negativeFillColor rgb="FFFF0000"/>
              <x14:negativeBorderColor rgb="FFFF0000"/>
              <x14:axisColor rgb="FF000000"/>
            </x14:dataBar>
          </x14:cfRule>
          <xm:sqref>G81:H81 J81</xm:sqref>
        </x14:conditionalFormatting>
        <x14:conditionalFormatting xmlns:xm="http://schemas.microsoft.com/office/excel/2006/main">
          <x14:cfRule type="dataBar" id="{C1678309-6468-4475-81AC-9F877912E1AC}">
            <x14:dataBar minLength="0" maxLength="100" border="1" negativeBarBorderColorSameAsPositive="0">
              <x14:cfvo type="autoMin"/>
              <x14:cfvo type="autoMax"/>
              <x14:borderColor rgb="FF63C384"/>
              <x14:negativeFillColor rgb="FFFF0000"/>
              <x14:negativeBorderColor rgb="FFFF0000"/>
              <x14:axisColor rgb="FF000000"/>
            </x14:dataBar>
          </x14:cfRule>
          <xm:sqref>G81:H81 J81</xm:sqref>
        </x14:conditionalFormatting>
        <x14:conditionalFormatting xmlns:xm="http://schemas.microsoft.com/office/excel/2006/main">
          <x14:cfRule type="dataBar" id="{BB212F43-831F-46EB-8227-6B53542E90AA}">
            <x14:dataBar minLength="0" maxLength="100" border="1" negativeBarBorderColorSameAsPositive="0">
              <x14:cfvo type="autoMin"/>
              <x14:cfvo type="autoMax"/>
              <x14:borderColor rgb="FF63C384"/>
              <x14:negativeFillColor rgb="FFFF0000"/>
              <x14:negativeBorderColor rgb="FFFF0000"/>
              <x14:axisColor rgb="FF000000"/>
            </x14:dataBar>
          </x14:cfRule>
          <xm:sqref>AL81:AO81</xm:sqref>
        </x14:conditionalFormatting>
        <x14:conditionalFormatting xmlns:xm="http://schemas.microsoft.com/office/excel/2006/main">
          <x14:cfRule type="dataBar" id="{923CF6B3-04E0-4D35-92F6-E772FAD23F47}">
            <x14:dataBar minLength="0" maxLength="100" border="1" negativeBarBorderColorSameAsPositive="0">
              <x14:cfvo type="autoMin"/>
              <x14:cfvo type="autoMax"/>
              <x14:borderColor rgb="FF63C384"/>
              <x14:negativeFillColor rgb="FFFF0000"/>
              <x14:negativeBorderColor rgb="FFFF0000"/>
              <x14:axisColor rgb="FF000000"/>
            </x14:dataBar>
          </x14:cfRule>
          <xm:sqref>AL81:AO81</xm:sqref>
        </x14:conditionalFormatting>
        <x14:conditionalFormatting xmlns:xm="http://schemas.microsoft.com/office/excel/2006/main">
          <x14:cfRule type="dataBar" id="{D9371420-EF0D-4660-9669-98E5A17EBA20}">
            <x14:dataBar minLength="0" maxLength="100" border="1" negativeBarBorderColorSameAsPositive="0">
              <x14:cfvo type="autoMin"/>
              <x14:cfvo type="autoMax"/>
              <x14:borderColor rgb="FF63C384"/>
              <x14:negativeFillColor rgb="FFFF0000"/>
              <x14:negativeBorderColor rgb="FFFF0000"/>
              <x14:axisColor rgb="FF000000"/>
            </x14:dataBar>
          </x14:cfRule>
          <xm:sqref>AL81:AO81</xm:sqref>
        </x14:conditionalFormatting>
        <x14:conditionalFormatting xmlns:xm="http://schemas.microsoft.com/office/excel/2006/main">
          <x14:cfRule type="dataBar" id="{7C62AA1C-E382-421E-A498-A3B9B857EACC}">
            <x14:dataBar minLength="0" maxLength="100" border="1" negativeBarBorderColorSameAsPositive="0">
              <x14:cfvo type="autoMin"/>
              <x14:cfvo type="autoMax"/>
              <x14:borderColor rgb="FF63C384"/>
              <x14:negativeFillColor rgb="FFFF0000"/>
              <x14:negativeBorderColor rgb="FFFF0000"/>
              <x14:axisColor rgb="FF000000"/>
            </x14:dataBar>
          </x14:cfRule>
          <xm:sqref>G89:H89 J89</xm:sqref>
        </x14:conditionalFormatting>
        <x14:conditionalFormatting xmlns:xm="http://schemas.microsoft.com/office/excel/2006/main">
          <x14:cfRule type="dataBar" id="{B3E0B085-C531-45E8-987D-04308B610C2A}">
            <x14:dataBar minLength="0" maxLength="100" border="1" negativeBarBorderColorSameAsPositive="0">
              <x14:cfvo type="autoMin"/>
              <x14:cfvo type="autoMax"/>
              <x14:borderColor rgb="FF63C384"/>
              <x14:negativeFillColor rgb="FFFF0000"/>
              <x14:negativeBorderColor rgb="FFFF0000"/>
              <x14:axisColor rgb="FF000000"/>
            </x14:dataBar>
          </x14:cfRule>
          <xm:sqref>G89:H89 J89</xm:sqref>
        </x14:conditionalFormatting>
        <x14:conditionalFormatting xmlns:xm="http://schemas.microsoft.com/office/excel/2006/main">
          <x14:cfRule type="dataBar" id="{2CA07688-2A5D-4D4B-8793-B27B11C05FAC}">
            <x14:dataBar minLength="0" maxLength="100" border="1" negativeBarBorderColorSameAsPositive="0">
              <x14:cfvo type="autoMin"/>
              <x14:cfvo type="autoMax"/>
              <x14:borderColor rgb="FF63C384"/>
              <x14:negativeFillColor rgb="FFFF0000"/>
              <x14:negativeBorderColor rgb="FFFF0000"/>
              <x14:axisColor rgb="FF000000"/>
            </x14:dataBar>
          </x14:cfRule>
          <xm:sqref>G89:H89 J89</xm:sqref>
        </x14:conditionalFormatting>
        <x14:conditionalFormatting xmlns:xm="http://schemas.microsoft.com/office/excel/2006/main">
          <x14:cfRule type="dataBar" id="{E195F851-5946-4F54-BDC6-4D223C8A5480}">
            <x14:dataBar minLength="0" maxLength="100" border="1" negativeBarBorderColorSameAsPositive="0">
              <x14:cfvo type="autoMin"/>
              <x14:cfvo type="autoMax"/>
              <x14:borderColor rgb="FF63C384"/>
              <x14:negativeFillColor rgb="FFFF0000"/>
              <x14:negativeBorderColor rgb="FFFF0000"/>
              <x14:axisColor rgb="FF000000"/>
            </x14:dataBar>
          </x14:cfRule>
          <xm:sqref>AL89:AO89</xm:sqref>
        </x14:conditionalFormatting>
        <x14:conditionalFormatting xmlns:xm="http://schemas.microsoft.com/office/excel/2006/main">
          <x14:cfRule type="dataBar" id="{2C9A90C9-0E98-482F-956F-9522887E1860}">
            <x14:dataBar minLength="0" maxLength="100" border="1" negativeBarBorderColorSameAsPositive="0">
              <x14:cfvo type="autoMin"/>
              <x14:cfvo type="autoMax"/>
              <x14:borderColor rgb="FF63C384"/>
              <x14:negativeFillColor rgb="FFFF0000"/>
              <x14:negativeBorderColor rgb="FFFF0000"/>
              <x14:axisColor rgb="FF000000"/>
            </x14:dataBar>
          </x14:cfRule>
          <xm:sqref>AL89:AO89</xm:sqref>
        </x14:conditionalFormatting>
        <x14:conditionalFormatting xmlns:xm="http://schemas.microsoft.com/office/excel/2006/main">
          <x14:cfRule type="dataBar" id="{88709EAC-20DF-4117-A955-DBD342E0E60A}">
            <x14:dataBar minLength="0" maxLength="100" border="1" negativeBarBorderColorSameAsPositive="0">
              <x14:cfvo type="autoMin"/>
              <x14:cfvo type="autoMax"/>
              <x14:borderColor rgb="FF63C384"/>
              <x14:negativeFillColor rgb="FFFF0000"/>
              <x14:negativeBorderColor rgb="FFFF0000"/>
              <x14:axisColor rgb="FF000000"/>
            </x14:dataBar>
          </x14:cfRule>
          <xm:sqref>AL89:AO89</xm:sqref>
        </x14:conditionalFormatting>
        <x14:conditionalFormatting xmlns:xm="http://schemas.microsoft.com/office/excel/2006/main">
          <x14:cfRule type="dataBar" id="{394C6711-7127-45EF-B6CD-0EF8D823F982}">
            <x14:dataBar minLength="0" maxLength="100" border="1" negativeBarBorderColorSameAsPositive="0">
              <x14:cfvo type="autoMin"/>
              <x14:cfvo type="autoMax"/>
              <x14:borderColor rgb="FF63C384"/>
              <x14:negativeFillColor rgb="FFFF0000"/>
              <x14:negativeBorderColor rgb="FFFF0000"/>
              <x14:axisColor rgb="FF000000"/>
            </x14:dataBar>
          </x14:cfRule>
          <xm:sqref>G98:H98 J98</xm:sqref>
        </x14:conditionalFormatting>
        <x14:conditionalFormatting xmlns:xm="http://schemas.microsoft.com/office/excel/2006/main">
          <x14:cfRule type="dataBar" id="{E441D6C4-CD09-4CC5-8D68-23D9FFFBA7F3}">
            <x14:dataBar minLength="0" maxLength="100" border="1" negativeBarBorderColorSameAsPositive="0">
              <x14:cfvo type="autoMin"/>
              <x14:cfvo type="autoMax"/>
              <x14:borderColor rgb="FF63C384"/>
              <x14:negativeFillColor rgb="FFFF0000"/>
              <x14:negativeBorderColor rgb="FFFF0000"/>
              <x14:axisColor rgb="FF000000"/>
            </x14:dataBar>
          </x14:cfRule>
          <xm:sqref>G98:H98 J98</xm:sqref>
        </x14:conditionalFormatting>
        <x14:conditionalFormatting xmlns:xm="http://schemas.microsoft.com/office/excel/2006/main">
          <x14:cfRule type="dataBar" id="{2030E4CE-C650-4366-9BC9-5A07FBEF1EF1}">
            <x14:dataBar minLength="0" maxLength="100" border="1" negativeBarBorderColorSameAsPositive="0">
              <x14:cfvo type="autoMin"/>
              <x14:cfvo type="autoMax"/>
              <x14:borderColor rgb="FF63C384"/>
              <x14:negativeFillColor rgb="FFFF0000"/>
              <x14:negativeBorderColor rgb="FFFF0000"/>
              <x14:axisColor rgb="FF000000"/>
            </x14:dataBar>
          </x14:cfRule>
          <xm:sqref>G98:H98 J98</xm:sqref>
        </x14:conditionalFormatting>
        <x14:conditionalFormatting xmlns:xm="http://schemas.microsoft.com/office/excel/2006/main">
          <x14:cfRule type="dataBar" id="{13F375F9-BFEE-49D2-8778-86988C39757B}">
            <x14:dataBar minLength="0" maxLength="100" border="1" negativeBarBorderColorSameAsPositive="0">
              <x14:cfvo type="autoMin"/>
              <x14:cfvo type="autoMax"/>
              <x14:borderColor rgb="FF63C384"/>
              <x14:negativeFillColor rgb="FFFF0000"/>
              <x14:negativeBorderColor rgb="FFFF0000"/>
              <x14:axisColor rgb="FF000000"/>
            </x14:dataBar>
          </x14:cfRule>
          <xm:sqref>AL98:AO98</xm:sqref>
        </x14:conditionalFormatting>
        <x14:conditionalFormatting xmlns:xm="http://schemas.microsoft.com/office/excel/2006/main">
          <x14:cfRule type="dataBar" id="{049BE897-EC1D-4BFE-95B9-DD8EDE577A66}">
            <x14:dataBar minLength="0" maxLength="100" border="1" negativeBarBorderColorSameAsPositive="0">
              <x14:cfvo type="autoMin"/>
              <x14:cfvo type="autoMax"/>
              <x14:borderColor rgb="FF63C384"/>
              <x14:negativeFillColor rgb="FFFF0000"/>
              <x14:negativeBorderColor rgb="FFFF0000"/>
              <x14:axisColor rgb="FF000000"/>
            </x14:dataBar>
          </x14:cfRule>
          <xm:sqref>AL98:AO98</xm:sqref>
        </x14:conditionalFormatting>
        <x14:conditionalFormatting xmlns:xm="http://schemas.microsoft.com/office/excel/2006/main">
          <x14:cfRule type="dataBar" id="{F11D8746-A270-4AA4-AC19-0DB414507B3B}">
            <x14:dataBar minLength="0" maxLength="100" border="1" negativeBarBorderColorSameAsPositive="0">
              <x14:cfvo type="autoMin"/>
              <x14:cfvo type="autoMax"/>
              <x14:borderColor rgb="FF63C384"/>
              <x14:negativeFillColor rgb="FFFF0000"/>
              <x14:negativeBorderColor rgb="FFFF0000"/>
              <x14:axisColor rgb="FF000000"/>
            </x14:dataBar>
          </x14:cfRule>
          <xm:sqref>AL98:AO98</xm:sqref>
        </x14:conditionalFormatting>
        <x14:conditionalFormatting xmlns:xm="http://schemas.microsoft.com/office/excel/2006/main">
          <x14:cfRule type="dataBar" id="{829A0212-90BE-49FF-9D30-F284D4CF3B19}">
            <x14:dataBar minLength="0" maxLength="100" border="1" negativeBarBorderColorSameAsPositive="0">
              <x14:cfvo type="autoMin"/>
              <x14:cfvo type="autoMax"/>
              <x14:borderColor rgb="FF63C384"/>
              <x14:negativeFillColor rgb="FFFF0000"/>
              <x14:negativeBorderColor rgb="FFFF0000"/>
              <x14:axisColor rgb="FF000000"/>
            </x14:dataBar>
          </x14:cfRule>
          <xm:sqref>G105:H105 J105</xm:sqref>
        </x14:conditionalFormatting>
        <x14:conditionalFormatting xmlns:xm="http://schemas.microsoft.com/office/excel/2006/main">
          <x14:cfRule type="dataBar" id="{45BFBCA0-6C31-40F6-8295-73DC8BF46191}">
            <x14:dataBar minLength="0" maxLength="100" border="1" negativeBarBorderColorSameAsPositive="0">
              <x14:cfvo type="autoMin"/>
              <x14:cfvo type="autoMax"/>
              <x14:borderColor rgb="FF63C384"/>
              <x14:negativeFillColor rgb="FFFF0000"/>
              <x14:negativeBorderColor rgb="FFFF0000"/>
              <x14:axisColor rgb="FF000000"/>
            </x14:dataBar>
          </x14:cfRule>
          <xm:sqref>G105:H105 J105</xm:sqref>
        </x14:conditionalFormatting>
        <x14:conditionalFormatting xmlns:xm="http://schemas.microsoft.com/office/excel/2006/main">
          <x14:cfRule type="dataBar" id="{8636F773-96C8-41C4-A824-B6F30E4147A4}">
            <x14:dataBar minLength="0" maxLength="100" border="1" negativeBarBorderColorSameAsPositive="0">
              <x14:cfvo type="autoMin"/>
              <x14:cfvo type="autoMax"/>
              <x14:borderColor rgb="FF63C384"/>
              <x14:negativeFillColor rgb="FFFF0000"/>
              <x14:negativeBorderColor rgb="FFFF0000"/>
              <x14:axisColor rgb="FF000000"/>
            </x14:dataBar>
          </x14:cfRule>
          <xm:sqref>G105:H105 J105</xm:sqref>
        </x14:conditionalFormatting>
        <x14:conditionalFormatting xmlns:xm="http://schemas.microsoft.com/office/excel/2006/main">
          <x14:cfRule type="dataBar" id="{10DE77C0-55BE-4B7C-BF2E-41D823D1E027}">
            <x14:dataBar minLength="0" maxLength="100" border="1" negativeBarBorderColorSameAsPositive="0">
              <x14:cfvo type="autoMin"/>
              <x14:cfvo type="autoMax"/>
              <x14:borderColor rgb="FF63C384"/>
              <x14:negativeFillColor rgb="FFFF0000"/>
              <x14:negativeBorderColor rgb="FFFF0000"/>
              <x14:axisColor rgb="FF000000"/>
            </x14:dataBar>
          </x14:cfRule>
          <xm:sqref>AL105:AO105</xm:sqref>
        </x14:conditionalFormatting>
        <x14:conditionalFormatting xmlns:xm="http://schemas.microsoft.com/office/excel/2006/main">
          <x14:cfRule type="dataBar" id="{4823E604-0FC3-4D0F-9784-2CFCD5799629}">
            <x14:dataBar minLength="0" maxLength="100" border="1" negativeBarBorderColorSameAsPositive="0">
              <x14:cfvo type="autoMin"/>
              <x14:cfvo type="autoMax"/>
              <x14:borderColor rgb="FF63C384"/>
              <x14:negativeFillColor rgb="FFFF0000"/>
              <x14:negativeBorderColor rgb="FFFF0000"/>
              <x14:axisColor rgb="FF000000"/>
            </x14:dataBar>
          </x14:cfRule>
          <xm:sqref>AL105:AO105</xm:sqref>
        </x14:conditionalFormatting>
        <x14:conditionalFormatting xmlns:xm="http://schemas.microsoft.com/office/excel/2006/main">
          <x14:cfRule type="dataBar" id="{8E37306C-B019-4457-9EC1-61A3F7632B06}">
            <x14:dataBar minLength="0" maxLength="100" border="1" negativeBarBorderColorSameAsPositive="0">
              <x14:cfvo type="autoMin"/>
              <x14:cfvo type="autoMax"/>
              <x14:borderColor rgb="FF63C384"/>
              <x14:negativeFillColor rgb="FFFF0000"/>
              <x14:negativeBorderColor rgb="FFFF0000"/>
              <x14:axisColor rgb="FF000000"/>
            </x14:dataBar>
          </x14:cfRule>
          <xm:sqref>AL105:AO105</xm:sqref>
        </x14:conditionalFormatting>
        <x14:conditionalFormatting xmlns:xm="http://schemas.microsoft.com/office/excel/2006/main">
          <x14:cfRule type="dataBar" id="{A47CEAEB-BAAC-4314-B949-13EF6AC49E21}">
            <x14:dataBar minLength="0" maxLength="100" border="1" negativeBarBorderColorSameAsPositive="0">
              <x14:cfvo type="autoMin"/>
              <x14:cfvo type="autoMax"/>
              <x14:borderColor rgb="FF63C384"/>
              <x14:negativeFillColor rgb="FFFF0000"/>
              <x14:negativeBorderColor rgb="FFFF0000"/>
              <x14:axisColor rgb="FF000000"/>
            </x14:dataBar>
          </x14:cfRule>
          <xm:sqref>G112:H112 J112</xm:sqref>
        </x14:conditionalFormatting>
        <x14:conditionalFormatting xmlns:xm="http://schemas.microsoft.com/office/excel/2006/main">
          <x14:cfRule type="dataBar" id="{D8F7B4CD-51B6-472E-B253-AE4BAA111221}">
            <x14:dataBar minLength="0" maxLength="100" border="1" negativeBarBorderColorSameAsPositive="0">
              <x14:cfvo type="autoMin"/>
              <x14:cfvo type="autoMax"/>
              <x14:borderColor rgb="FF63C384"/>
              <x14:negativeFillColor rgb="FFFF0000"/>
              <x14:negativeBorderColor rgb="FFFF0000"/>
              <x14:axisColor rgb="FF000000"/>
            </x14:dataBar>
          </x14:cfRule>
          <xm:sqref>G112:H112 J112</xm:sqref>
        </x14:conditionalFormatting>
        <x14:conditionalFormatting xmlns:xm="http://schemas.microsoft.com/office/excel/2006/main">
          <x14:cfRule type="dataBar" id="{D3148276-413E-459B-8093-8D37341619CC}">
            <x14:dataBar minLength="0" maxLength="100" border="1" negativeBarBorderColorSameAsPositive="0">
              <x14:cfvo type="autoMin"/>
              <x14:cfvo type="autoMax"/>
              <x14:borderColor rgb="FF63C384"/>
              <x14:negativeFillColor rgb="FFFF0000"/>
              <x14:negativeBorderColor rgb="FFFF0000"/>
              <x14:axisColor rgb="FF000000"/>
            </x14:dataBar>
          </x14:cfRule>
          <xm:sqref>G112:H112 J112</xm:sqref>
        </x14:conditionalFormatting>
        <x14:conditionalFormatting xmlns:xm="http://schemas.microsoft.com/office/excel/2006/main">
          <x14:cfRule type="dataBar" id="{01534B6C-3732-4BE1-BACB-3C72C14D453D}">
            <x14:dataBar minLength="0" maxLength="100" border="1" negativeBarBorderColorSameAsPositive="0">
              <x14:cfvo type="autoMin"/>
              <x14:cfvo type="autoMax"/>
              <x14:borderColor rgb="FF63C384"/>
              <x14:negativeFillColor rgb="FFFF0000"/>
              <x14:negativeBorderColor rgb="FFFF0000"/>
              <x14:axisColor rgb="FF000000"/>
            </x14:dataBar>
          </x14:cfRule>
          <xm:sqref>AL112:AO112</xm:sqref>
        </x14:conditionalFormatting>
        <x14:conditionalFormatting xmlns:xm="http://schemas.microsoft.com/office/excel/2006/main">
          <x14:cfRule type="dataBar" id="{7F204B79-2AF0-4F37-882D-BCC59AAFED71}">
            <x14:dataBar minLength="0" maxLength="100" border="1" negativeBarBorderColorSameAsPositive="0">
              <x14:cfvo type="autoMin"/>
              <x14:cfvo type="autoMax"/>
              <x14:borderColor rgb="FF63C384"/>
              <x14:negativeFillColor rgb="FFFF0000"/>
              <x14:negativeBorderColor rgb="FFFF0000"/>
              <x14:axisColor rgb="FF000000"/>
            </x14:dataBar>
          </x14:cfRule>
          <xm:sqref>AL112:AO112</xm:sqref>
        </x14:conditionalFormatting>
        <x14:conditionalFormatting xmlns:xm="http://schemas.microsoft.com/office/excel/2006/main">
          <x14:cfRule type="dataBar" id="{4C6CD892-DF03-48B4-AE2B-F868369C1C29}">
            <x14:dataBar minLength="0" maxLength="100" border="1" negativeBarBorderColorSameAsPositive="0">
              <x14:cfvo type="autoMin"/>
              <x14:cfvo type="autoMax"/>
              <x14:borderColor rgb="FF63C384"/>
              <x14:negativeFillColor rgb="FFFF0000"/>
              <x14:negativeBorderColor rgb="FFFF0000"/>
              <x14:axisColor rgb="FF000000"/>
            </x14:dataBar>
          </x14:cfRule>
          <xm:sqref>AL112:AO112</xm:sqref>
        </x14:conditionalFormatting>
        <x14:conditionalFormatting xmlns:xm="http://schemas.microsoft.com/office/excel/2006/main">
          <x14:cfRule type="dataBar" id="{F72A4E69-455A-4D6E-9AC5-5E03EB545F1B}">
            <x14:dataBar minLength="0" maxLength="100" border="1" negativeBarBorderColorSameAsPositive="0">
              <x14:cfvo type="autoMin"/>
              <x14:cfvo type="autoMax"/>
              <x14:borderColor rgb="FF63C384"/>
              <x14:negativeFillColor rgb="FFFF0000"/>
              <x14:negativeBorderColor rgb="FFFF0000"/>
              <x14:axisColor rgb="FF000000"/>
            </x14:dataBar>
          </x14:cfRule>
          <xm:sqref>G119:H119 J119</xm:sqref>
        </x14:conditionalFormatting>
        <x14:conditionalFormatting xmlns:xm="http://schemas.microsoft.com/office/excel/2006/main">
          <x14:cfRule type="dataBar" id="{53230510-1A4A-4289-96CE-F6C9D3B8B9F2}">
            <x14:dataBar minLength="0" maxLength="100" border="1" negativeBarBorderColorSameAsPositive="0">
              <x14:cfvo type="autoMin"/>
              <x14:cfvo type="autoMax"/>
              <x14:borderColor rgb="FF63C384"/>
              <x14:negativeFillColor rgb="FFFF0000"/>
              <x14:negativeBorderColor rgb="FFFF0000"/>
              <x14:axisColor rgb="FF000000"/>
            </x14:dataBar>
          </x14:cfRule>
          <xm:sqref>G119:H119 J119</xm:sqref>
        </x14:conditionalFormatting>
        <x14:conditionalFormatting xmlns:xm="http://schemas.microsoft.com/office/excel/2006/main">
          <x14:cfRule type="dataBar" id="{A16F2571-35C8-4D85-885C-47D42656E371}">
            <x14:dataBar minLength="0" maxLength="100" border="1" negativeBarBorderColorSameAsPositive="0">
              <x14:cfvo type="autoMin"/>
              <x14:cfvo type="autoMax"/>
              <x14:borderColor rgb="FF63C384"/>
              <x14:negativeFillColor rgb="FFFF0000"/>
              <x14:negativeBorderColor rgb="FFFF0000"/>
              <x14:axisColor rgb="FF000000"/>
            </x14:dataBar>
          </x14:cfRule>
          <xm:sqref>G119:H119 J119</xm:sqref>
        </x14:conditionalFormatting>
        <x14:conditionalFormatting xmlns:xm="http://schemas.microsoft.com/office/excel/2006/main">
          <x14:cfRule type="dataBar" id="{B0E46D4A-961B-4BBC-9E19-FA6DC8EC216F}">
            <x14:dataBar minLength="0" maxLength="100" border="1" negativeBarBorderColorSameAsPositive="0">
              <x14:cfvo type="autoMin"/>
              <x14:cfvo type="autoMax"/>
              <x14:borderColor rgb="FF63C384"/>
              <x14:negativeFillColor rgb="FFFF0000"/>
              <x14:negativeBorderColor rgb="FFFF0000"/>
              <x14:axisColor rgb="FF000000"/>
            </x14:dataBar>
          </x14:cfRule>
          <xm:sqref>AL119:AO119</xm:sqref>
        </x14:conditionalFormatting>
        <x14:conditionalFormatting xmlns:xm="http://schemas.microsoft.com/office/excel/2006/main">
          <x14:cfRule type="dataBar" id="{01E5CACD-5DDB-4D4B-BA75-537A28AC63B2}">
            <x14:dataBar minLength="0" maxLength="100" border="1" negativeBarBorderColorSameAsPositive="0">
              <x14:cfvo type="autoMin"/>
              <x14:cfvo type="autoMax"/>
              <x14:borderColor rgb="FF63C384"/>
              <x14:negativeFillColor rgb="FFFF0000"/>
              <x14:negativeBorderColor rgb="FFFF0000"/>
              <x14:axisColor rgb="FF000000"/>
            </x14:dataBar>
          </x14:cfRule>
          <xm:sqref>AL119:AO119</xm:sqref>
        </x14:conditionalFormatting>
        <x14:conditionalFormatting xmlns:xm="http://schemas.microsoft.com/office/excel/2006/main">
          <x14:cfRule type="dataBar" id="{63F7829A-8241-4BC9-8151-063B0B9E30B3}">
            <x14:dataBar minLength="0" maxLength="100" border="1" negativeBarBorderColorSameAsPositive="0">
              <x14:cfvo type="autoMin"/>
              <x14:cfvo type="autoMax"/>
              <x14:borderColor rgb="FF63C384"/>
              <x14:negativeFillColor rgb="FFFF0000"/>
              <x14:negativeBorderColor rgb="FFFF0000"/>
              <x14:axisColor rgb="FF000000"/>
            </x14:dataBar>
          </x14:cfRule>
          <xm:sqref>AL119:AO119</xm:sqref>
        </x14:conditionalFormatting>
        <x14:conditionalFormatting xmlns:xm="http://schemas.microsoft.com/office/excel/2006/main">
          <x14:cfRule type="dataBar" id="{FB87F23A-DF40-4FA6-AAE7-FE41975CBA52}">
            <x14:dataBar minLength="0" maxLength="100" border="1" negativeBarBorderColorSameAsPositive="0">
              <x14:cfvo type="autoMin"/>
              <x14:cfvo type="autoMax"/>
              <x14:borderColor rgb="FF63C384"/>
              <x14:negativeFillColor rgb="FFFF0000"/>
              <x14:negativeBorderColor rgb="FFFF0000"/>
              <x14:axisColor rgb="FF000000"/>
            </x14:dataBar>
          </x14:cfRule>
          <xm:sqref>G128:H128 J128</xm:sqref>
        </x14:conditionalFormatting>
        <x14:conditionalFormatting xmlns:xm="http://schemas.microsoft.com/office/excel/2006/main">
          <x14:cfRule type="dataBar" id="{722CED95-C238-4623-8C99-E8723E6B6FE0}">
            <x14:dataBar minLength="0" maxLength="100" border="1" negativeBarBorderColorSameAsPositive="0">
              <x14:cfvo type="autoMin"/>
              <x14:cfvo type="autoMax"/>
              <x14:borderColor rgb="FF63C384"/>
              <x14:negativeFillColor rgb="FFFF0000"/>
              <x14:negativeBorderColor rgb="FFFF0000"/>
              <x14:axisColor rgb="FF000000"/>
            </x14:dataBar>
          </x14:cfRule>
          <xm:sqref>G128:H128 J128</xm:sqref>
        </x14:conditionalFormatting>
        <x14:conditionalFormatting xmlns:xm="http://schemas.microsoft.com/office/excel/2006/main">
          <x14:cfRule type="dataBar" id="{3E519340-CD6F-40C1-A69C-E78A9B99195A}">
            <x14:dataBar minLength="0" maxLength="100" border="1" negativeBarBorderColorSameAsPositive="0">
              <x14:cfvo type="autoMin"/>
              <x14:cfvo type="autoMax"/>
              <x14:borderColor rgb="FF63C384"/>
              <x14:negativeFillColor rgb="FFFF0000"/>
              <x14:negativeBorderColor rgb="FFFF0000"/>
              <x14:axisColor rgb="FF000000"/>
            </x14:dataBar>
          </x14:cfRule>
          <xm:sqref>G128:H128 J128</xm:sqref>
        </x14:conditionalFormatting>
        <x14:conditionalFormatting xmlns:xm="http://schemas.microsoft.com/office/excel/2006/main">
          <x14:cfRule type="dataBar" id="{1E670FA8-0D3B-4A77-9789-CCF2530AC190}">
            <x14:dataBar minLength="0" maxLength="100" border="1" negativeBarBorderColorSameAsPositive="0">
              <x14:cfvo type="autoMin"/>
              <x14:cfvo type="autoMax"/>
              <x14:borderColor rgb="FF63C384"/>
              <x14:negativeFillColor rgb="FFFF0000"/>
              <x14:negativeBorderColor rgb="FFFF0000"/>
              <x14:axisColor rgb="FF000000"/>
            </x14:dataBar>
          </x14:cfRule>
          <xm:sqref>AL128:AO128</xm:sqref>
        </x14:conditionalFormatting>
        <x14:conditionalFormatting xmlns:xm="http://schemas.microsoft.com/office/excel/2006/main">
          <x14:cfRule type="dataBar" id="{6C2ED484-43F6-4567-B330-AFB35968999C}">
            <x14:dataBar minLength="0" maxLength="100" border="1" negativeBarBorderColorSameAsPositive="0">
              <x14:cfvo type="autoMin"/>
              <x14:cfvo type="autoMax"/>
              <x14:borderColor rgb="FF63C384"/>
              <x14:negativeFillColor rgb="FFFF0000"/>
              <x14:negativeBorderColor rgb="FFFF0000"/>
              <x14:axisColor rgb="FF000000"/>
            </x14:dataBar>
          </x14:cfRule>
          <xm:sqref>AL128:AO128</xm:sqref>
        </x14:conditionalFormatting>
        <x14:conditionalFormatting xmlns:xm="http://schemas.microsoft.com/office/excel/2006/main">
          <x14:cfRule type="dataBar" id="{BBCB65D1-A5CC-4415-BB13-DCB175B67C7D}">
            <x14:dataBar minLength="0" maxLength="100" border="1" negativeBarBorderColorSameAsPositive="0">
              <x14:cfvo type="autoMin"/>
              <x14:cfvo type="autoMax"/>
              <x14:borderColor rgb="FF63C384"/>
              <x14:negativeFillColor rgb="FFFF0000"/>
              <x14:negativeBorderColor rgb="FFFF0000"/>
              <x14:axisColor rgb="FF000000"/>
            </x14:dataBar>
          </x14:cfRule>
          <xm:sqref>AL128:AO128</xm:sqref>
        </x14:conditionalFormatting>
        <x14:conditionalFormatting xmlns:xm="http://schemas.microsoft.com/office/excel/2006/main">
          <x14:cfRule type="dataBar" id="{E38ACBB0-F87A-4AAC-B4CC-96212D463FE9}">
            <x14:dataBar minLength="0" maxLength="100" border="1" negativeBarBorderColorSameAsPositive="0">
              <x14:cfvo type="autoMin"/>
              <x14:cfvo type="autoMax"/>
              <x14:borderColor rgb="FF63C384"/>
              <x14:negativeFillColor rgb="FFFF0000"/>
              <x14:negativeBorderColor rgb="FFFF0000"/>
              <x14:axisColor rgb="FF000000"/>
            </x14:dataBar>
          </x14:cfRule>
          <xm:sqref>G134:H134 J134</xm:sqref>
        </x14:conditionalFormatting>
        <x14:conditionalFormatting xmlns:xm="http://schemas.microsoft.com/office/excel/2006/main">
          <x14:cfRule type="dataBar" id="{3B8648B5-03BE-4412-B1E0-EFB77FB00380}">
            <x14:dataBar minLength="0" maxLength="100" border="1" negativeBarBorderColorSameAsPositive="0">
              <x14:cfvo type="autoMin"/>
              <x14:cfvo type="autoMax"/>
              <x14:borderColor rgb="FF63C384"/>
              <x14:negativeFillColor rgb="FFFF0000"/>
              <x14:negativeBorderColor rgb="FFFF0000"/>
              <x14:axisColor rgb="FF000000"/>
            </x14:dataBar>
          </x14:cfRule>
          <xm:sqref>G134:H134 J134</xm:sqref>
        </x14:conditionalFormatting>
        <x14:conditionalFormatting xmlns:xm="http://schemas.microsoft.com/office/excel/2006/main">
          <x14:cfRule type="dataBar" id="{76E20F31-763E-48E6-AA08-2F0978663F3A}">
            <x14:dataBar minLength="0" maxLength="100" border="1" negativeBarBorderColorSameAsPositive="0">
              <x14:cfvo type="autoMin"/>
              <x14:cfvo type="autoMax"/>
              <x14:borderColor rgb="FF63C384"/>
              <x14:negativeFillColor rgb="FFFF0000"/>
              <x14:negativeBorderColor rgb="FFFF0000"/>
              <x14:axisColor rgb="FF000000"/>
            </x14:dataBar>
          </x14:cfRule>
          <xm:sqref>G134:H134 J134</xm:sqref>
        </x14:conditionalFormatting>
        <x14:conditionalFormatting xmlns:xm="http://schemas.microsoft.com/office/excel/2006/main">
          <x14:cfRule type="dataBar" id="{6EFC3FA5-3AF4-4162-9984-2566542D5B5D}">
            <x14:dataBar minLength="0" maxLength="100" border="1" negativeBarBorderColorSameAsPositive="0">
              <x14:cfvo type="autoMin"/>
              <x14:cfvo type="autoMax"/>
              <x14:borderColor rgb="FF63C384"/>
              <x14:negativeFillColor rgb="FFFF0000"/>
              <x14:negativeBorderColor rgb="FFFF0000"/>
              <x14:axisColor rgb="FF000000"/>
            </x14:dataBar>
          </x14:cfRule>
          <xm:sqref>AL134:AO134</xm:sqref>
        </x14:conditionalFormatting>
        <x14:conditionalFormatting xmlns:xm="http://schemas.microsoft.com/office/excel/2006/main">
          <x14:cfRule type="dataBar" id="{BA189095-C3BE-4DBC-BE2B-E03E3F9C020C}">
            <x14:dataBar minLength="0" maxLength="100" border="1" negativeBarBorderColorSameAsPositive="0">
              <x14:cfvo type="autoMin"/>
              <x14:cfvo type="autoMax"/>
              <x14:borderColor rgb="FF63C384"/>
              <x14:negativeFillColor rgb="FFFF0000"/>
              <x14:negativeBorderColor rgb="FFFF0000"/>
              <x14:axisColor rgb="FF000000"/>
            </x14:dataBar>
          </x14:cfRule>
          <xm:sqref>AL134:AO134</xm:sqref>
        </x14:conditionalFormatting>
        <x14:conditionalFormatting xmlns:xm="http://schemas.microsoft.com/office/excel/2006/main">
          <x14:cfRule type="dataBar" id="{56ED750C-7062-47F6-B661-063FF6FEBAB3}">
            <x14:dataBar minLength="0" maxLength="100" border="1" negativeBarBorderColorSameAsPositive="0">
              <x14:cfvo type="autoMin"/>
              <x14:cfvo type="autoMax"/>
              <x14:borderColor rgb="FF63C384"/>
              <x14:negativeFillColor rgb="FFFF0000"/>
              <x14:negativeBorderColor rgb="FFFF0000"/>
              <x14:axisColor rgb="FF000000"/>
            </x14:dataBar>
          </x14:cfRule>
          <xm:sqref>AL134:AO134</xm:sqref>
        </x14:conditionalFormatting>
        <x14:conditionalFormatting xmlns:xm="http://schemas.microsoft.com/office/excel/2006/main">
          <x14:cfRule type="dataBar" id="{81607547-B498-4ECB-B9E7-6388D6FA9DA6}">
            <x14:dataBar minLength="0" maxLength="100" border="1" negativeBarBorderColorSameAsPositive="0">
              <x14:cfvo type="autoMin"/>
              <x14:cfvo type="autoMax"/>
              <x14:borderColor rgb="FF63C384"/>
              <x14:negativeFillColor rgb="FFFF0000"/>
              <x14:negativeBorderColor rgb="FFFF0000"/>
              <x14:axisColor rgb="FF000000"/>
            </x14:dataBar>
          </x14:cfRule>
          <xm:sqref>G143:H143 J143</xm:sqref>
        </x14:conditionalFormatting>
        <x14:conditionalFormatting xmlns:xm="http://schemas.microsoft.com/office/excel/2006/main">
          <x14:cfRule type="dataBar" id="{2CD8B20F-ABC2-4CA0-98EB-0E97753017F1}">
            <x14:dataBar minLength="0" maxLength="100" border="1" negativeBarBorderColorSameAsPositive="0">
              <x14:cfvo type="autoMin"/>
              <x14:cfvo type="autoMax"/>
              <x14:borderColor rgb="FF63C384"/>
              <x14:negativeFillColor rgb="FFFF0000"/>
              <x14:negativeBorderColor rgb="FFFF0000"/>
              <x14:axisColor rgb="FF000000"/>
            </x14:dataBar>
          </x14:cfRule>
          <xm:sqref>G143:H143 J143</xm:sqref>
        </x14:conditionalFormatting>
        <x14:conditionalFormatting xmlns:xm="http://schemas.microsoft.com/office/excel/2006/main">
          <x14:cfRule type="dataBar" id="{0324769F-C41A-45A9-9C4B-E0A90198FC51}">
            <x14:dataBar minLength="0" maxLength="100" border="1" negativeBarBorderColorSameAsPositive="0">
              <x14:cfvo type="autoMin"/>
              <x14:cfvo type="autoMax"/>
              <x14:borderColor rgb="FF63C384"/>
              <x14:negativeFillColor rgb="FFFF0000"/>
              <x14:negativeBorderColor rgb="FFFF0000"/>
              <x14:axisColor rgb="FF000000"/>
            </x14:dataBar>
          </x14:cfRule>
          <xm:sqref>G143:H143 J143</xm:sqref>
        </x14:conditionalFormatting>
        <x14:conditionalFormatting xmlns:xm="http://schemas.microsoft.com/office/excel/2006/main">
          <x14:cfRule type="dataBar" id="{E7700678-F8FB-4A53-80F7-B0C0649FF642}">
            <x14:dataBar minLength="0" maxLength="100" border="1" negativeBarBorderColorSameAsPositive="0">
              <x14:cfvo type="autoMin"/>
              <x14:cfvo type="autoMax"/>
              <x14:borderColor rgb="FF63C384"/>
              <x14:negativeFillColor rgb="FFFF0000"/>
              <x14:negativeBorderColor rgb="FFFF0000"/>
              <x14:axisColor rgb="FF000000"/>
            </x14:dataBar>
          </x14:cfRule>
          <xm:sqref>AL143:AO143</xm:sqref>
        </x14:conditionalFormatting>
        <x14:conditionalFormatting xmlns:xm="http://schemas.microsoft.com/office/excel/2006/main">
          <x14:cfRule type="dataBar" id="{A50665A7-BB69-4764-A89D-6B1107203F9D}">
            <x14:dataBar minLength="0" maxLength="100" border="1" negativeBarBorderColorSameAsPositive="0">
              <x14:cfvo type="autoMin"/>
              <x14:cfvo type="autoMax"/>
              <x14:borderColor rgb="FF63C384"/>
              <x14:negativeFillColor rgb="FFFF0000"/>
              <x14:negativeBorderColor rgb="FFFF0000"/>
              <x14:axisColor rgb="FF000000"/>
            </x14:dataBar>
          </x14:cfRule>
          <xm:sqref>AL143:AO143</xm:sqref>
        </x14:conditionalFormatting>
        <x14:conditionalFormatting xmlns:xm="http://schemas.microsoft.com/office/excel/2006/main">
          <x14:cfRule type="dataBar" id="{E5A605C6-5D1F-41E9-B93A-7966660976BB}">
            <x14:dataBar minLength="0" maxLength="100" border="1" negativeBarBorderColorSameAsPositive="0">
              <x14:cfvo type="autoMin"/>
              <x14:cfvo type="autoMax"/>
              <x14:borderColor rgb="FF63C384"/>
              <x14:negativeFillColor rgb="FFFF0000"/>
              <x14:negativeBorderColor rgb="FFFF0000"/>
              <x14:axisColor rgb="FF000000"/>
            </x14:dataBar>
          </x14:cfRule>
          <xm:sqref>AL143:AO143</xm:sqref>
        </x14:conditionalFormatting>
        <x14:conditionalFormatting xmlns:xm="http://schemas.microsoft.com/office/excel/2006/main">
          <x14:cfRule type="dataBar" id="{0A0B3B6B-B4A1-47F1-9E2F-09D28B4B57B8}">
            <x14:dataBar minLength="0" maxLength="100" border="1" negativeBarBorderColorSameAsPositive="0">
              <x14:cfvo type="autoMin"/>
              <x14:cfvo type="autoMax"/>
              <x14:borderColor rgb="FF63C384"/>
              <x14:negativeFillColor rgb="FFFF0000"/>
              <x14:negativeBorderColor rgb="FFFF0000"/>
              <x14:axisColor rgb="FF000000"/>
            </x14:dataBar>
          </x14:cfRule>
          <xm:sqref>G152:H152 J152</xm:sqref>
        </x14:conditionalFormatting>
        <x14:conditionalFormatting xmlns:xm="http://schemas.microsoft.com/office/excel/2006/main">
          <x14:cfRule type="dataBar" id="{CAEBBD66-96B1-40B5-BFBC-834A99DFE258}">
            <x14:dataBar minLength="0" maxLength="100" border="1" negativeBarBorderColorSameAsPositive="0">
              <x14:cfvo type="autoMin"/>
              <x14:cfvo type="autoMax"/>
              <x14:borderColor rgb="FF63C384"/>
              <x14:negativeFillColor rgb="FFFF0000"/>
              <x14:negativeBorderColor rgb="FFFF0000"/>
              <x14:axisColor rgb="FF000000"/>
            </x14:dataBar>
          </x14:cfRule>
          <xm:sqref>G152:H152 J152</xm:sqref>
        </x14:conditionalFormatting>
        <x14:conditionalFormatting xmlns:xm="http://schemas.microsoft.com/office/excel/2006/main">
          <x14:cfRule type="dataBar" id="{0332537B-E77B-4277-9B80-DAB78BAFA14A}">
            <x14:dataBar minLength="0" maxLength="100" border="1" negativeBarBorderColorSameAsPositive="0">
              <x14:cfvo type="autoMin"/>
              <x14:cfvo type="autoMax"/>
              <x14:borderColor rgb="FF63C384"/>
              <x14:negativeFillColor rgb="FFFF0000"/>
              <x14:negativeBorderColor rgb="FFFF0000"/>
              <x14:axisColor rgb="FF000000"/>
            </x14:dataBar>
          </x14:cfRule>
          <xm:sqref>G152:H152 J152</xm:sqref>
        </x14:conditionalFormatting>
        <x14:conditionalFormatting xmlns:xm="http://schemas.microsoft.com/office/excel/2006/main">
          <x14:cfRule type="dataBar" id="{BF925B48-D9F1-4E2B-A88F-4E6D3043BD46}">
            <x14:dataBar minLength="0" maxLength="100" border="1" negativeBarBorderColorSameAsPositive="0">
              <x14:cfvo type="autoMin"/>
              <x14:cfvo type="autoMax"/>
              <x14:borderColor rgb="FF63C384"/>
              <x14:negativeFillColor rgb="FFFF0000"/>
              <x14:negativeBorderColor rgb="FFFF0000"/>
              <x14:axisColor rgb="FF000000"/>
            </x14:dataBar>
          </x14:cfRule>
          <xm:sqref>AL152:AO152</xm:sqref>
        </x14:conditionalFormatting>
        <x14:conditionalFormatting xmlns:xm="http://schemas.microsoft.com/office/excel/2006/main">
          <x14:cfRule type="dataBar" id="{FA27EB18-8473-4DCE-A9D3-767C03CBA213}">
            <x14:dataBar minLength="0" maxLength="100" border="1" negativeBarBorderColorSameAsPositive="0">
              <x14:cfvo type="autoMin"/>
              <x14:cfvo type="autoMax"/>
              <x14:borderColor rgb="FF63C384"/>
              <x14:negativeFillColor rgb="FFFF0000"/>
              <x14:negativeBorderColor rgb="FFFF0000"/>
              <x14:axisColor rgb="FF000000"/>
            </x14:dataBar>
          </x14:cfRule>
          <xm:sqref>AL152:AO152</xm:sqref>
        </x14:conditionalFormatting>
        <x14:conditionalFormatting xmlns:xm="http://schemas.microsoft.com/office/excel/2006/main">
          <x14:cfRule type="dataBar" id="{82D1B603-71A6-48DD-92E0-E0B534D394A7}">
            <x14:dataBar minLength="0" maxLength="100" border="1" negativeBarBorderColorSameAsPositive="0">
              <x14:cfvo type="autoMin"/>
              <x14:cfvo type="autoMax"/>
              <x14:borderColor rgb="FF63C384"/>
              <x14:negativeFillColor rgb="FFFF0000"/>
              <x14:negativeBorderColor rgb="FFFF0000"/>
              <x14:axisColor rgb="FF000000"/>
            </x14:dataBar>
          </x14:cfRule>
          <xm:sqref>AL152:AO152</xm:sqref>
        </x14:conditionalFormatting>
        <x14:conditionalFormatting xmlns:xm="http://schemas.microsoft.com/office/excel/2006/main">
          <x14:cfRule type="dataBar" id="{54786E5C-8792-4E08-9B9C-FD9BEA7D06BC}">
            <x14:dataBar minLength="0" maxLength="100" border="1" negativeBarBorderColorSameAsPositive="0">
              <x14:cfvo type="autoMin"/>
              <x14:cfvo type="autoMax"/>
              <x14:borderColor rgb="FF63C384"/>
              <x14:negativeFillColor rgb="FFFF0000"/>
              <x14:negativeBorderColor rgb="FFFF0000"/>
              <x14:axisColor rgb="FF000000"/>
            </x14:dataBar>
          </x14:cfRule>
          <xm:sqref>G158:H158 J158</xm:sqref>
        </x14:conditionalFormatting>
        <x14:conditionalFormatting xmlns:xm="http://schemas.microsoft.com/office/excel/2006/main">
          <x14:cfRule type="dataBar" id="{8ADE0FB0-9057-490A-A940-53873124E263}">
            <x14:dataBar minLength="0" maxLength="100" border="1" negativeBarBorderColorSameAsPositive="0">
              <x14:cfvo type="autoMin"/>
              <x14:cfvo type="autoMax"/>
              <x14:borderColor rgb="FF63C384"/>
              <x14:negativeFillColor rgb="FFFF0000"/>
              <x14:negativeBorderColor rgb="FFFF0000"/>
              <x14:axisColor rgb="FF000000"/>
            </x14:dataBar>
          </x14:cfRule>
          <xm:sqref>G158:H158 J158</xm:sqref>
        </x14:conditionalFormatting>
        <x14:conditionalFormatting xmlns:xm="http://schemas.microsoft.com/office/excel/2006/main">
          <x14:cfRule type="dataBar" id="{CD7BBA9C-D4FC-4302-9963-2C2A34407932}">
            <x14:dataBar minLength="0" maxLength="100" border="1" negativeBarBorderColorSameAsPositive="0">
              <x14:cfvo type="autoMin"/>
              <x14:cfvo type="autoMax"/>
              <x14:borderColor rgb="FF63C384"/>
              <x14:negativeFillColor rgb="FFFF0000"/>
              <x14:negativeBorderColor rgb="FFFF0000"/>
              <x14:axisColor rgb="FF000000"/>
            </x14:dataBar>
          </x14:cfRule>
          <xm:sqref>G158:H158 J158</xm:sqref>
        </x14:conditionalFormatting>
        <x14:conditionalFormatting xmlns:xm="http://schemas.microsoft.com/office/excel/2006/main">
          <x14:cfRule type="dataBar" id="{BCEA6AB8-6C91-4D07-ABBE-CDCDD97202A1}">
            <x14:dataBar minLength="0" maxLength="100" border="1" negativeBarBorderColorSameAsPositive="0">
              <x14:cfvo type="autoMin"/>
              <x14:cfvo type="autoMax"/>
              <x14:borderColor rgb="FF63C384"/>
              <x14:negativeFillColor rgb="FFFF0000"/>
              <x14:negativeBorderColor rgb="FFFF0000"/>
              <x14:axisColor rgb="FF000000"/>
            </x14:dataBar>
          </x14:cfRule>
          <xm:sqref>AL158:AO158</xm:sqref>
        </x14:conditionalFormatting>
        <x14:conditionalFormatting xmlns:xm="http://schemas.microsoft.com/office/excel/2006/main">
          <x14:cfRule type="dataBar" id="{4C5AEFF0-36A1-46C8-BB17-6191EDF5C0C0}">
            <x14:dataBar minLength="0" maxLength="100" border="1" negativeBarBorderColorSameAsPositive="0">
              <x14:cfvo type="autoMin"/>
              <x14:cfvo type="autoMax"/>
              <x14:borderColor rgb="FF63C384"/>
              <x14:negativeFillColor rgb="FFFF0000"/>
              <x14:negativeBorderColor rgb="FFFF0000"/>
              <x14:axisColor rgb="FF000000"/>
            </x14:dataBar>
          </x14:cfRule>
          <xm:sqref>AL158:AO158</xm:sqref>
        </x14:conditionalFormatting>
        <x14:conditionalFormatting xmlns:xm="http://schemas.microsoft.com/office/excel/2006/main">
          <x14:cfRule type="dataBar" id="{1533CEF3-519F-44F6-A106-62B3DF11470E}">
            <x14:dataBar minLength="0" maxLength="100" border="1" negativeBarBorderColorSameAsPositive="0">
              <x14:cfvo type="autoMin"/>
              <x14:cfvo type="autoMax"/>
              <x14:borderColor rgb="FF63C384"/>
              <x14:negativeFillColor rgb="FFFF0000"/>
              <x14:negativeBorderColor rgb="FFFF0000"/>
              <x14:axisColor rgb="FF000000"/>
            </x14:dataBar>
          </x14:cfRule>
          <xm:sqref>AL158:AO158</xm:sqref>
        </x14:conditionalFormatting>
        <x14:conditionalFormatting xmlns:xm="http://schemas.microsoft.com/office/excel/2006/main">
          <x14:cfRule type="dataBar" id="{2E8030A4-AE34-41F7-A371-5AAC75AF1290}">
            <x14:dataBar minLength="0" maxLength="100" border="1" negativeBarBorderColorSameAsPositive="0">
              <x14:cfvo type="autoMin"/>
              <x14:cfvo type="autoMax"/>
              <x14:borderColor rgb="FF63C384"/>
              <x14:negativeFillColor rgb="FFFF0000"/>
              <x14:negativeBorderColor rgb="FFFF0000"/>
              <x14:axisColor rgb="FF000000"/>
            </x14:dataBar>
          </x14:cfRule>
          <xm:sqref>G169:H169 J169</xm:sqref>
        </x14:conditionalFormatting>
        <x14:conditionalFormatting xmlns:xm="http://schemas.microsoft.com/office/excel/2006/main">
          <x14:cfRule type="dataBar" id="{62FE96D8-B6C9-4CEF-999F-99FB00DC6340}">
            <x14:dataBar minLength="0" maxLength="100" border="1" negativeBarBorderColorSameAsPositive="0">
              <x14:cfvo type="autoMin"/>
              <x14:cfvo type="autoMax"/>
              <x14:borderColor rgb="FF63C384"/>
              <x14:negativeFillColor rgb="FFFF0000"/>
              <x14:negativeBorderColor rgb="FFFF0000"/>
              <x14:axisColor rgb="FF000000"/>
            </x14:dataBar>
          </x14:cfRule>
          <xm:sqref>G169:H169 J169</xm:sqref>
        </x14:conditionalFormatting>
        <x14:conditionalFormatting xmlns:xm="http://schemas.microsoft.com/office/excel/2006/main">
          <x14:cfRule type="dataBar" id="{54A8D1B8-002A-4811-8E95-A5B8927BA997}">
            <x14:dataBar minLength="0" maxLength="100" border="1" negativeBarBorderColorSameAsPositive="0">
              <x14:cfvo type="autoMin"/>
              <x14:cfvo type="autoMax"/>
              <x14:borderColor rgb="FF63C384"/>
              <x14:negativeFillColor rgb="FFFF0000"/>
              <x14:negativeBorderColor rgb="FFFF0000"/>
              <x14:axisColor rgb="FF000000"/>
            </x14:dataBar>
          </x14:cfRule>
          <xm:sqref>G169:H169 J169</xm:sqref>
        </x14:conditionalFormatting>
        <x14:conditionalFormatting xmlns:xm="http://schemas.microsoft.com/office/excel/2006/main">
          <x14:cfRule type="dataBar" id="{96DA5682-64F8-4311-8CEF-7373CC26CAB1}">
            <x14:dataBar minLength="0" maxLength="100" border="1" negativeBarBorderColorSameAsPositive="0">
              <x14:cfvo type="autoMin"/>
              <x14:cfvo type="autoMax"/>
              <x14:borderColor rgb="FF63C384"/>
              <x14:negativeFillColor rgb="FFFF0000"/>
              <x14:negativeBorderColor rgb="FFFF0000"/>
              <x14:axisColor rgb="FF000000"/>
            </x14:dataBar>
          </x14:cfRule>
          <xm:sqref>AL169:AO169</xm:sqref>
        </x14:conditionalFormatting>
        <x14:conditionalFormatting xmlns:xm="http://schemas.microsoft.com/office/excel/2006/main">
          <x14:cfRule type="dataBar" id="{CCAEC538-73B9-43C8-BB52-886FADD5F765}">
            <x14:dataBar minLength="0" maxLength="100" border="1" negativeBarBorderColorSameAsPositive="0">
              <x14:cfvo type="autoMin"/>
              <x14:cfvo type="autoMax"/>
              <x14:borderColor rgb="FF63C384"/>
              <x14:negativeFillColor rgb="FFFF0000"/>
              <x14:negativeBorderColor rgb="FFFF0000"/>
              <x14:axisColor rgb="FF000000"/>
            </x14:dataBar>
          </x14:cfRule>
          <xm:sqref>AL169:AO169</xm:sqref>
        </x14:conditionalFormatting>
        <x14:conditionalFormatting xmlns:xm="http://schemas.microsoft.com/office/excel/2006/main">
          <x14:cfRule type="dataBar" id="{F5B6F86F-F29D-4E4C-ABEE-F87948FAE7C2}">
            <x14:dataBar minLength="0" maxLength="100" border="1" negativeBarBorderColorSameAsPositive="0">
              <x14:cfvo type="autoMin"/>
              <x14:cfvo type="autoMax"/>
              <x14:borderColor rgb="FF63C384"/>
              <x14:negativeFillColor rgb="FFFF0000"/>
              <x14:negativeBorderColor rgb="FFFF0000"/>
              <x14:axisColor rgb="FF000000"/>
            </x14:dataBar>
          </x14:cfRule>
          <xm:sqref>AL169:AO169</xm:sqref>
        </x14:conditionalFormatting>
        <x14:conditionalFormatting xmlns:xm="http://schemas.microsoft.com/office/excel/2006/main">
          <x14:cfRule type="dataBar" id="{F42E6FB7-D4F4-4BA4-99F0-DEAD168A3AE1}">
            <x14:dataBar minLength="0" maxLength="100" border="1" negativeBarBorderColorSameAsPositive="0">
              <x14:cfvo type="autoMin"/>
              <x14:cfvo type="autoMax"/>
              <x14:borderColor rgb="FF63C384"/>
              <x14:negativeFillColor rgb="FFFF0000"/>
              <x14:negativeBorderColor rgb="FFFF0000"/>
              <x14:axisColor rgb="FF000000"/>
            </x14:dataBar>
          </x14:cfRule>
          <xm:sqref>G176:H176 J176</xm:sqref>
        </x14:conditionalFormatting>
        <x14:conditionalFormatting xmlns:xm="http://schemas.microsoft.com/office/excel/2006/main">
          <x14:cfRule type="dataBar" id="{AA964DA0-E996-4F90-96E1-E96216213741}">
            <x14:dataBar minLength="0" maxLength="100" border="1" negativeBarBorderColorSameAsPositive="0">
              <x14:cfvo type="autoMin"/>
              <x14:cfvo type="autoMax"/>
              <x14:borderColor rgb="FF63C384"/>
              <x14:negativeFillColor rgb="FFFF0000"/>
              <x14:negativeBorderColor rgb="FFFF0000"/>
              <x14:axisColor rgb="FF000000"/>
            </x14:dataBar>
          </x14:cfRule>
          <xm:sqref>G176:H176 J176</xm:sqref>
        </x14:conditionalFormatting>
        <x14:conditionalFormatting xmlns:xm="http://schemas.microsoft.com/office/excel/2006/main">
          <x14:cfRule type="dataBar" id="{21E2CBD5-C9D8-4B3B-9065-A88F19CC5A4F}">
            <x14:dataBar minLength="0" maxLength="100" border="1" negativeBarBorderColorSameAsPositive="0">
              <x14:cfvo type="autoMin"/>
              <x14:cfvo type="autoMax"/>
              <x14:borderColor rgb="FF63C384"/>
              <x14:negativeFillColor rgb="FFFF0000"/>
              <x14:negativeBorderColor rgb="FFFF0000"/>
              <x14:axisColor rgb="FF000000"/>
            </x14:dataBar>
          </x14:cfRule>
          <xm:sqref>G176:H176 J176</xm:sqref>
        </x14:conditionalFormatting>
        <x14:conditionalFormatting xmlns:xm="http://schemas.microsoft.com/office/excel/2006/main">
          <x14:cfRule type="dataBar" id="{D3670537-A258-4947-ACA7-DC5A5F82E3CE}">
            <x14:dataBar minLength="0" maxLength="100" border="1" negativeBarBorderColorSameAsPositive="0">
              <x14:cfvo type="autoMin"/>
              <x14:cfvo type="autoMax"/>
              <x14:borderColor rgb="FF63C384"/>
              <x14:negativeFillColor rgb="FFFF0000"/>
              <x14:negativeBorderColor rgb="FFFF0000"/>
              <x14:axisColor rgb="FF000000"/>
            </x14:dataBar>
          </x14:cfRule>
          <xm:sqref>AL176:AO176</xm:sqref>
        </x14:conditionalFormatting>
        <x14:conditionalFormatting xmlns:xm="http://schemas.microsoft.com/office/excel/2006/main">
          <x14:cfRule type="dataBar" id="{5D14D633-27EF-417B-8776-BBC1D6F90F4A}">
            <x14:dataBar minLength="0" maxLength="100" border="1" negativeBarBorderColorSameAsPositive="0">
              <x14:cfvo type="autoMin"/>
              <x14:cfvo type="autoMax"/>
              <x14:borderColor rgb="FF63C384"/>
              <x14:negativeFillColor rgb="FFFF0000"/>
              <x14:negativeBorderColor rgb="FFFF0000"/>
              <x14:axisColor rgb="FF000000"/>
            </x14:dataBar>
          </x14:cfRule>
          <xm:sqref>AL176:AO176</xm:sqref>
        </x14:conditionalFormatting>
        <x14:conditionalFormatting xmlns:xm="http://schemas.microsoft.com/office/excel/2006/main">
          <x14:cfRule type="dataBar" id="{DA903C9D-EEB5-49A9-9CB0-6AD66CCA7238}">
            <x14:dataBar minLength="0" maxLength="100" border="1" negativeBarBorderColorSameAsPositive="0">
              <x14:cfvo type="autoMin"/>
              <x14:cfvo type="autoMax"/>
              <x14:borderColor rgb="FF63C384"/>
              <x14:negativeFillColor rgb="FFFF0000"/>
              <x14:negativeBorderColor rgb="FFFF0000"/>
              <x14:axisColor rgb="FF000000"/>
            </x14:dataBar>
          </x14:cfRule>
          <xm:sqref>AL176:AO176</xm:sqref>
        </x14:conditionalFormatting>
        <x14:conditionalFormatting xmlns:xm="http://schemas.microsoft.com/office/excel/2006/main">
          <x14:cfRule type="dataBar" id="{DDDD6EE6-5CED-4790-8A61-6458FB658FDF}">
            <x14:dataBar minLength="0" maxLength="100" border="1" negativeBarBorderColorSameAsPositive="0">
              <x14:cfvo type="autoMin"/>
              <x14:cfvo type="autoMax"/>
              <x14:borderColor rgb="FF63C384"/>
              <x14:negativeFillColor rgb="FFFF0000"/>
              <x14:negativeBorderColor rgb="FFFF0000"/>
              <x14:axisColor rgb="FF000000"/>
            </x14:dataBar>
          </x14:cfRule>
          <xm:sqref>G186:H186 J186</xm:sqref>
        </x14:conditionalFormatting>
        <x14:conditionalFormatting xmlns:xm="http://schemas.microsoft.com/office/excel/2006/main">
          <x14:cfRule type="dataBar" id="{31026678-FFC4-4101-A705-6C4FE6B03B91}">
            <x14:dataBar minLength="0" maxLength="100" border="1" negativeBarBorderColorSameAsPositive="0">
              <x14:cfvo type="autoMin"/>
              <x14:cfvo type="autoMax"/>
              <x14:borderColor rgb="FF63C384"/>
              <x14:negativeFillColor rgb="FFFF0000"/>
              <x14:negativeBorderColor rgb="FFFF0000"/>
              <x14:axisColor rgb="FF000000"/>
            </x14:dataBar>
          </x14:cfRule>
          <xm:sqref>G186:H186 J186</xm:sqref>
        </x14:conditionalFormatting>
        <x14:conditionalFormatting xmlns:xm="http://schemas.microsoft.com/office/excel/2006/main">
          <x14:cfRule type="dataBar" id="{AC0D032E-9EF4-406B-99B0-5D37B54F9DC2}">
            <x14:dataBar minLength="0" maxLength="100" border="1" negativeBarBorderColorSameAsPositive="0">
              <x14:cfvo type="autoMin"/>
              <x14:cfvo type="autoMax"/>
              <x14:borderColor rgb="FF63C384"/>
              <x14:negativeFillColor rgb="FFFF0000"/>
              <x14:negativeBorderColor rgb="FFFF0000"/>
              <x14:axisColor rgb="FF000000"/>
            </x14:dataBar>
          </x14:cfRule>
          <xm:sqref>G186:H186 J186</xm:sqref>
        </x14:conditionalFormatting>
        <x14:conditionalFormatting xmlns:xm="http://schemas.microsoft.com/office/excel/2006/main">
          <x14:cfRule type="dataBar" id="{C1D84DC6-BEC1-4240-AFC9-BE1134522A63}">
            <x14:dataBar minLength="0" maxLength="100" border="1" negativeBarBorderColorSameAsPositive="0">
              <x14:cfvo type="autoMin"/>
              <x14:cfvo type="autoMax"/>
              <x14:borderColor rgb="FF63C384"/>
              <x14:negativeFillColor rgb="FFFF0000"/>
              <x14:negativeBorderColor rgb="FFFF0000"/>
              <x14:axisColor rgb="FF000000"/>
            </x14:dataBar>
          </x14:cfRule>
          <xm:sqref>AL186:AO186</xm:sqref>
        </x14:conditionalFormatting>
        <x14:conditionalFormatting xmlns:xm="http://schemas.microsoft.com/office/excel/2006/main">
          <x14:cfRule type="dataBar" id="{D42190E1-D1CF-491B-B4F1-9D3C98F76C4A}">
            <x14:dataBar minLength="0" maxLength="100" border="1" negativeBarBorderColorSameAsPositive="0">
              <x14:cfvo type="autoMin"/>
              <x14:cfvo type="autoMax"/>
              <x14:borderColor rgb="FF63C384"/>
              <x14:negativeFillColor rgb="FFFF0000"/>
              <x14:negativeBorderColor rgb="FFFF0000"/>
              <x14:axisColor rgb="FF000000"/>
            </x14:dataBar>
          </x14:cfRule>
          <xm:sqref>AL186:AO186</xm:sqref>
        </x14:conditionalFormatting>
        <x14:conditionalFormatting xmlns:xm="http://schemas.microsoft.com/office/excel/2006/main">
          <x14:cfRule type="dataBar" id="{4C4B3DB5-6FA9-4914-A9EB-934ECDECAC54}">
            <x14:dataBar minLength="0" maxLength="100" border="1" negativeBarBorderColorSameAsPositive="0">
              <x14:cfvo type="autoMin"/>
              <x14:cfvo type="autoMax"/>
              <x14:borderColor rgb="FF63C384"/>
              <x14:negativeFillColor rgb="FFFF0000"/>
              <x14:negativeBorderColor rgb="FFFF0000"/>
              <x14:axisColor rgb="FF000000"/>
            </x14:dataBar>
          </x14:cfRule>
          <xm:sqref>AL186:AO186</xm:sqref>
        </x14:conditionalFormatting>
        <x14:conditionalFormatting xmlns:xm="http://schemas.microsoft.com/office/excel/2006/main">
          <x14:cfRule type="dataBar" id="{325C5B2C-54A3-4675-8946-9A7AC2CAD25D}">
            <x14:dataBar minLength="0" maxLength="100" border="1" negativeBarBorderColorSameAsPositive="0">
              <x14:cfvo type="autoMin"/>
              <x14:cfvo type="autoMax"/>
              <x14:borderColor rgb="FF63C384"/>
              <x14:negativeFillColor rgb="FFFF0000"/>
              <x14:negativeBorderColor rgb="FFFF0000"/>
              <x14:axisColor rgb="FF000000"/>
            </x14:dataBar>
          </x14:cfRule>
          <xm:sqref>G195:H195 J195</xm:sqref>
        </x14:conditionalFormatting>
        <x14:conditionalFormatting xmlns:xm="http://schemas.microsoft.com/office/excel/2006/main">
          <x14:cfRule type="dataBar" id="{E453A7EE-562D-4E8F-808F-2B429BC19B9F}">
            <x14:dataBar minLength="0" maxLength="100" border="1" negativeBarBorderColorSameAsPositive="0">
              <x14:cfvo type="autoMin"/>
              <x14:cfvo type="autoMax"/>
              <x14:borderColor rgb="FF63C384"/>
              <x14:negativeFillColor rgb="FFFF0000"/>
              <x14:negativeBorderColor rgb="FFFF0000"/>
              <x14:axisColor rgb="FF000000"/>
            </x14:dataBar>
          </x14:cfRule>
          <xm:sqref>G195:H195 J195</xm:sqref>
        </x14:conditionalFormatting>
        <x14:conditionalFormatting xmlns:xm="http://schemas.microsoft.com/office/excel/2006/main">
          <x14:cfRule type="dataBar" id="{36E16EB0-63CE-4B80-9923-2FFFED87F704}">
            <x14:dataBar minLength="0" maxLength="100" border="1" negativeBarBorderColorSameAsPositive="0">
              <x14:cfvo type="autoMin"/>
              <x14:cfvo type="autoMax"/>
              <x14:borderColor rgb="FF63C384"/>
              <x14:negativeFillColor rgb="FFFF0000"/>
              <x14:negativeBorderColor rgb="FFFF0000"/>
              <x14:axisColor rgb="FF000000"/>
            </x14:dataBar>
          </x14:cfRule>
          <xm:sqref>G195:H195 J195</xm:sqref>
        </x14:conditionalFormatting>
        <x14:conditionalFormatting xmlns:xm="http://schemas.microsoft.com/office/excel/2006/main">
          <x14:cfRule type="dataBar" id="{EF891C76-483D-40FE-9552-F2F5CEFEE54A}">
            <x14:dataBar minLength="0" maxLength="100" border="1" negativeBarBorderColorSameAsPositive="0">
              <x14:cfvo type="autoMin"/>
              <x14:cfvo type="autoMax"/>
              <x14:borderColor rgb="FF63C384"/>
              <x14:negativeFillColor rgb="FFFF0000"/>
              <x14:negativeBorderColor rgb="FFFF0000"/>
              <x14:axisColor rgb="FF000000"/>
            </x14:dataBar>
          </x14:cfRule>
          <xm:sqref>AL195:AO195</xm:sqref>
        </x14:conditionalFormatting>
        <x14:conditionalFormatting xmlns:xm="http://schemas.microsoft.com/office/excel/2006/main">
          <x14:cfRule type="dataBar" id="{18207237-BA83-4EE1-BF3D-57CB28F2194B}">
            <x14:dataBar minLength="0" maxLength="100" border="1" negativeBarBorderColorSameAsPositive="0">
              <x14:cfvo type="autoMin"/>
              <x14:cfvo type="autoMax"/>
              <x14:borderColor rgb="FF63C384"/>
              <x14:negativeFillColor rgb="FFFF0000"/>
              <x14:negativeBorderColor rgb="FFFF0000"/>
              <x14:axisColor rgb="FF000000"/>
            </x14:dataBar>
          </x14:cfRule>
          <xm:sqref>AL195:AO195</xm:sqref>
        </x14:conditionalFormatting>
        <x14:conditionalFormatting xmlns:xm="http://schemas.microsoft.com/office/excel/2006/main">
          <x14:cfRule type="dataBar" id="{6B42C6B6-9971-4AE2-9B9B-3ED4F6DC0E5F}">
            <x14:dataBar minLength="0" maxLength="100" border="1" negativeBarBorderColorSameAsPositive="0">
              <x14:cfvo type="autoMin"/>
              <x14:cfvo type="autoMax"/>
              <x14:borderColor rgb="FF63C384"/>
              <x14:negativeFillColor rgb="FFFF0000"/>
              <x14:negativeBorderColor rgb="FFFF0000"/>
              <x14:axisColor rgb="FF000000"/>
            </x14:dataBar>
          </x14:cfRule>
          <xm:sqref>AL195:AO195</xm:sqref>
        </x14:conditionalFormatting>
        <x14:conditionalFormatting xmlns:xm="http://schemas.microsoft.com/office/excel/2006/main">
          <x14:cfRule type="dataBar" id="{DF1684FB-1DDC-4F23-82A0-3D0F1E5740F0}">
            <x14:dataBar minLength="0" maxLength="100" border="1" negativeBarBorderColorSameAsPositive="0">
              <x14:cfvo type="autoMin"/>
              <x14:cfvo type="autoMax"/>
              <x14:borderColor rgb="FF63C384"/>
              <x14:negativeFillColor rgb="FFFF0000"/>
              <x14:negativeBorderColor rgb="FFFF0000"/>
              <x14:axisColor rgb="FF000000"/>
            </x14:dataBar>
          </x14:cfRule>
          <xm:sqref>G203:H203 J203</xm:sqref>
        </x14:conditionalFormatting>
        <x14:conditionalFormatting xmlns:xm="http://schemas.microsoft.com/office/excel/2006/main">
          <x14:cfRule type="dataBar" id="{77A4FE4B-E2DD-46DE-A55E-D2353B04F81D}">
            <x14:dataBar minLength="0" maxLength="100" border="1" negativeBarBorderColorSameAsPositive="0">
              <x14:cfvo type="autoMin"/>
              <x14:cfvo type="autoMax"/>
              <x14:borderColor rgb="FF63C384"/>
              <x14:negativeFillColor rgb="FFFF0000"/>
              <x14:negativeBorderColor rgb="FFFF0000"/>
              <x14:axisColor rgb="FF000000"/>
            </x14:dataBar>
          </x14:cfRule>
          <xm:sqref>G203:H203 J203</xm:sqref>
        </x14:conditionalFormatting>
        <x14:conditionalFormatting xmlns:xm="http://schemas.microsoft.com/office/excel/2006/main">
          <x14:cfRule type="dataBar" id="{6D797E11-26B8-4CBE-B37B-DAB906FE426A}">
            <x14:dataBar minLength="0" maxLength="100" border="1" negativeBarBorderColorSameAsPositive="0">
              <x14:cfvo type="autoMin"/>
              <x14:cfvo type="autoMax"/>
              <x14:borderColor rgb="FF63C384"/>
              <x14:negativeFillColor rgb="FFFF0000"/>
              <x14:negativeBorderColor rgb="FFFF0000"/>
              <x14:axisColor rgb="FF000000"/>
            </x14:dataBar>
          </x14:cfRule>
          <xm:sqref>G203:H203 J203</xm:sqref>
        </x14:conditionalFormatting>
        <x14:conditionalFormatting xmlns:xm="http://schemas.microsoft.com/office/excel/2006/main">
          <x14:cfRule type="dataBar" id="{E0268AA7-40C4-4469-B24B-4B1D1E612EDC}">
            <x14:dataBar minLength="0" maxLength="100" border="1" negativeBarBorderColorSameAsPositive="0">
              <x14:cfvo type="autoMin"/>
              <x14:cfvo type="autoMax"/>
              <x14:borderColor rgb="FF63C384"/>
              <x14:negativeFillColor rgb="FFFF0000"/>
              <x14:negativeBorderColor rgb="FFFF0000"/>
              <x14:axisColor rgb="FF000000"/>
            </x14:dataBar>
          </x14:cfRule>
          <xm:sqref>AL203:AO203</xm:sqref>
        </x14:conditionalFormatting>
        <x14:conditionalFormatting xmlns:xm="http://schemas.microsoft.com/office/excel/2006/main">
          <x14:cfRule type="dataBar" id="{A0F7142D-5DB6-4283-8AF0-81FB53415BD0}">
            <x14:dataBar minLength="0" maxLength="100" border="1" negativeBarBorderColorSameAsPositive="0">
              <x14:cfvo type="autoMin"/>
              <x14:cfvo type="autoMax"/>
              <x14:borderColor rgb="FF63C384"/>
              <x14:negativeFillColor rgb="FFFF0000"/>
              <x14:negativeBorderColor rgb="FFFF0000"/>
              <x14:axisColor rgb="FF000000"/>
            </x14:dataBar>
          </x14:cfRule>
          <xm:sqref>AL203:AO203</xm:sqref>
        </x14:conditionalFormatting>
        <x14:conditionalFormatting xmlns:xm="http://schemas.microsoft.com/office/excel/2006/main">
          <x14:cfRule type="dataBar" id="{1E9A4F9E-7271-4F3B-AA1F-C7EE5A396DEC}">
            <x14:dataBar minLength="0" maxLength="100" border="1" negativeBarBorderColorSameAsPositive="0">
              <x14:cfvo type="autoMin"/>
              <x14:cfvo type="autoMax"/>
              <x14:borderColor rgb="FF63C384"/>
              <x14:negativeFillColor rgb="FFFF0000"/>
              <x14:negativeBorderColor rgb="FFFF0000"/>
              <x14:axisColor rgb="FF000000"/>
            </x14:dataBar>
          </x14:cfRule>
          <xm:sqref>AL203:AO203</xm:sqref>
        </x14:conditionalFormatting>
        <x14:conditionalFormatting xmlns:xm="http://schemas.microsoft.com/office/excel/2006/main">
          <x14:cfRule type="dataBar" id="{A678342A-66D6-45D2-A9F5-2109D820124E}">
            <x14:dataBar minLength="0" maxLength="100" border="1" negativeBarBorderColorSameAsPositive="0">
              <x14:cfvo type="autoMin"/>
              <x14:cfvo type="autoMax"/>
              <x14:borderColor rgb="FF63C384"/>
              <x14:negativeFillColor rgb="FFFF0000"/>
              <x14:negativeBorderColor rgb="FFFF0000"/>
              <x14:axisColor rgb="FF000000"/>
            </x14:dataBar>
          </x14:cfRule>
          <xm:sqref>G213:H213 J213</xm:sqref>
        </x14:conditionalFormatting>
        <x14:conditionalFormatting xmlns:xm="http://schemas.microsoft.com/office/excel/2006/main">
          <x14:cfRule type="dataBar" id="{3C44CCC4-A7E5-4A61-AEF6-F8F582BCD0DF}">
            <x14:dataBar minLength="0" maxLength="100" border="1" negativeBarBorderColorSameAsPositive="0">
              <x14:cfvo type="autoMin"/>
              <x14:cfvo type="autoMax"/>
              <x14:borderColor rgb="FF63C384"/>
              <x14:negativeFillColor rgb="FFFF0000"/>
              <x14:negativeBorderColor rgb="FFFF0000"/>
              <x14:axisColor rgb="FF000000"/>
            </x14:dataBar>
          </x14:cfRule>
          <xm:sqref>G213:H213 J213</xm:sqref>
        </x14:conditionalFormatting>
        <x14:conditionalFormatting xmlns:xm="http://schemas.microsoft.com/office/excel/2006/main">
          <x14:cfRule type="dataBar" id="{A33DED2C-0ED1-4BF7-A56B-1E56C44B775B}">
            <x14:dataBar minLength="0" maxLength="100" border="1" negativeBarBorderColorSameAsPositive="0">
              <x14:cfvo type="autoMin"/>
              <x14:cfvo type="autoMax"/>
              <x14:borderColor rgb="FF63C384"/>
              <x14:negativeFillColor rgb="FFFF0000"/>
              <x14:negativeBorderColor rgb="FFFF0000"/>
              <x14:axisColor rgb="FF000000"/>
            </x14:dataBar>
          </x14:cfRule>
          <xm:sqref>G213:H213 J213</xm:sqref>
        </x14:conditionalFormatting>
        <x14:conditionalFormatting xmlns:xm="http://schemas.microsoft.com/office/excel/2006/main">
          <x14:cfRule type="dataBar" id="{6D1D29E2-1024-4907-87E5-9C71E711212C}">
            <x14:dataBar minLength="0" maxLength="100" border="1" negativeBarBorderColorSameAsPositive="0">
              <x14:cfvo type="autoMin"/>
              <x14:cfvo type="autoMax"/>
              <x14:borderColor rgb="FF63C384"/>
              <x14:negativeFillColor rgb="FFFF0000"/>
              <x14:negativeBorderColor rgb="FFFF0000"/>
              <x14:axisColor rgb="FF000000"/>
            </x14:dataBar>
          </x14:cfRule>
          <xm:sqref>AL213:AO213</xm:sqref>
        </x14:conditionalFormatting>
        <x14:conditionalFormatting xmlns:xm="http://schemas.microsoft.com/office/excel/2006/main">
          <x14:cfRule type="dataBar" id="{16DB8FA3-76C8-4BDE-BF6C-799BA1E3DE0F}">
            <x14:dataBar minLength="0" maxLength="100" border="1" negativeBarBorderColorSameAsPositive="0">
              <x14:cfvo type="autoMin"/>
              <x14:cfvo type="autoMax"/>
              <x14:borderColor rgb="FF63C384"/>
              <x14:negativeFillColor rgb="FFFF0000"/>
              <x14:negativeBorderColor rgb="FFFF0000"/>
              <x14:axisColor rgb="FF000000"/>
            </x14:dataBar>
          </x14:cfRule>
          <xm:sqref>AL213:AO213</xm:sqref>
        </x14:conditionalFormatting>
        <x14:conditionalFormatting xmlns:xm="http://schemas.microsoft.com/office/excel/2006/main">
          <x14:cfRule type="dataBar" id="{AE3B43F1-0A25-4746-904C-0DE476CFD43B}">
            <x14:dataBar minLength="0" maxLength="100" border="1" negativeBarBorderColorSameAsPositive="0">
              <x14:cfvo type="autoMin"/>
              <x14:cfvo type="autoMax"/>
              <x14:borderColor rgb="FF63C384"/>
              <x14:negativeFillColor rgb="FFFF0000"/>
              <x14:negativeBorderColor rgb="FFFF0000"/>
              <x14:axisColor rgb="FF000000"/>
            </x14:dataBar>
          </x14:cfRule>
          <xm:sqref>AL213:AO213</xm:sqref>
        </x14:conditionalFormatting>
        <x14:conditionalFormatting xmlns:xm="http://schemas.microsoft.com/office/excel/2006/main">
          <x14:cfRule type="iconSet" priority="2459" id="{2B71DF25-4D1F-4BC5-B600-C6ED6C828EEF}">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AA290:AA294 AA302 AA310 AA317</xm:sqref>
        </x14:conditionalFormatting>
        <x14:conditionalFormatting xmlns:xm="http://schemas.microsoft.com/office/excel/2006/main">
          <x14:cfRule type="iconSet" priority="2458" id="{16F0F3CC-5198-44C8-B2AB-EB5E22B688E9}">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R288:R294 R297:R302 R310 R317</xm:sqref>
        </x14:conditionalFormatting>
        <x14:conditionalFormatting xmlns:xm="http://schemas.microsoft.com/office/excel/2006/main">
          <x14:cfRule type="iconSet" priority="2457" id="{E45CF7BF-950F-47AF-BE6F-00920ADAF037}">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R295:R301</xm:sqref>
        </x14:conditionalFormatting>
        <x14:conditionalFormatting xmlns:xm="http://schemas.microsoft.com/office/excel/2006/main">
          <x14:cfRule type="iconSet" priority="2456" id="{C6CC5F2C-CCD0-4A37-84AD-EAE67449785F}">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R303:R309</xm:sqref>
        </x14:conditionalFormatting>
        <x14:conditionalFormatting xmlns:xm="http://schemas.microsoft.com/office/excel/2006/main">
          <x14:cfRule type="iconSet" priority="2455" id="{A11EDCC7-65D2-4E3C-AE89-D2A0A3D00DAB}">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R311:R316</xm:sqref>
        </x14:conditionalFormatting>
        <x14:conditionalFormatting xmlns:xm="http://schemas.microsoft.com/office/excel/2006/main">
          <x14:cfRule type="iconSet" priority="2454" id="{BBD918A2-79D7-4402-A8D6-31E6AD605988}">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R318:R324</xm:sqref>
        </x14:conditionalFormatting>
        <x14:conditionalFormatting xmlns:xm="http://schemas.microsoft.com/office/excel/2006/main">
          <x14:cfRule type="iconSet" priority="2453" id="{DAF0C3DB-693C-4EB2-ADDE-2115A354D708}">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AA288:AA293</xm:sqref>
        </x14:conditionalFormatting>
        <x14:conditionalFormatting xmlns:xm="http://schemas.microsoft.com/office/excel/2006/main">
          <x14:cfRule type="iconSet" priority="2451" id="{0F39B2DE-B95B-459C-9927-DE516668D6A0}">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AA297:AA301</xm:sqref>
        </x14:conditionalFormatting>
        <x14:conditionalFormatting xmlns:xm="http://schemas.microsoft.com/office/excel/2006/main">
          <x14:cfRule type="iconSet" priority="2449" id="{1652430E-E639-4C0A-93B6-EF56823DD0AF}">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AA305:AA309</xm:sqref>
        </x14:conditionalFormatting>
        <x14:conditionalFormatting xmlns:xm="http://schemas.microsoft.com/office/excel/2006/main">
          <x14:cfRule type="iconSet" priority="2447" id="{9A567419-4193-4849-ADD0-8BFC35D0C6D5}">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AA313:AA316</xm:sqref>
        </x14:conditionalFormatting>
        <x14:conditionalFormatting xmlns:xm="http://schemas.microsoft.com/office/excel/2006/main">
          <x14:cfRule type="iconSet" priority="2445" id="{D00FE2A5-767C-45A4-A801-94819CBEECDB}">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AA320:AA324</xm:sqref>
        </x14:conditionalFormatting>
        <x14:conditionalFormatting xmlns:xm="http://schemas.microsoft.com/office/excel/2006/main">
          <x14:cfRule type="iconSet" priority="2444" id="{2760F068-7E5C-4D21-AB2C-C0F8ED79DF7D}">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AA295:AA296</xm:sqref>
        </x14:conditionalFormatting>
        <x14:conditionalFormatting xmlns:xm="http://schemas.microsoft.com/office/excel/2006/main">
          <x14:cfRule type="iconSet" priority="2443" id="{67AB6AC1-094D-4A34-9F56-52D690DA759D}">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AA303:AA304</xm:sqref>
        </x14:conditionalFormatting>
        <x14:conditionalFormatting xmlns:xm="http://schemas.microsoft.com/office/excel/2006/main">
          <x14:cfRule type="iconSet" priority="2442" id="{72D0C3C6-1456-43B5-AD81-169B22F934F1}">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AA311:AA312</xm:sqref>
        </x14:conditionalFormatting>
        <x14:conditionalFormatting xmlns:xm="http://schemas.microsoft.com/office/excel/2006/main">
          <x14:cfRule type="iconSet" priority="2441" id="{F21F852F-6D06-4169-BB94-BE2874724168}">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AA318:AA319</xm:sqref>
        </x14:conditionalFormatting>
        <x14:conditionalFormatting xmlns:xm="http://schemas.microsoft.com/office/excel/2006/main">
          <x14:cfRule type="iconSet" priority="2463" id="{BA6F4DBB-3A09-4B1E-B62B-5895FD9129AB}">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R4:R10 R2</xm:sqref>
        </x14:conditionalFormatting>
        <x14:conditionalFormatting xmlns:xm="http://schemas.microsoft.com/office/excel/2006/main">
          <x14:cfRule type="iconSet" priority="2465" id="{9DAC9B49-E235-4C41-A020-FC13934B9619}">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AA4:AA10</xm:sqref>
        </x14:conditionalFormatting>
        <x14:conditionalFormatting xmlns:xm="http://schemas.microsoft.com/office/excel/2006/main">
          <x14:cfRule type="iconSet" priority="2204" id="{4B3C4014-4D30-43F9-BD2C-E7183C1D4CDE}">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R170:R174</xm:sqref>
        </x14:conditionalFormatting>
        <x14:conditionalFormatting xmlns:xm="http://schemas.microsoft.com/office/excel/2006/main">
          <x14:cfRule type="iconSet" priority="2205" id="{3C38E14F-7ED4-49FD-85DA-206993FC4BF1}">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AA170:AA174</xm:sqref>
        </x14:conditionalFormatting>
        <x14:conditionalFormatting xmlns:xm="http://schemas.microsoft.com/office/excel/2006/main">
          <x14:cfRule type="iconSet" priority="2180" id="{5D5682DD-69EE-4608-9EAF-B8E34EA85612}">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R13:R14</xm:sqref>
        </x14:conditionalFormatting>
        <x14:conditionalFormatting xmlns:xm="http://schemas.microsoft.com/office/excel/2006/main">
          <x14:cfRule type="iconSet" priority="2181" id="{48ADF370-FB8F-46EE-8A19-5B2E8E3A0E47}">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AA13:AA14</xm:sqref>
        </x14:conditionalFormatting>
        <x14:conditionalFormatting xmlns:xm="http://schemas.microsoft.com/office/excel/2006/main">
          <x14:cfRule type="iconSet" priority="2176" id="{BF0F3C4C-5CC0-4389-9426-D13FFF468B4C}">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R17:R19</xm:sqref>
        </x14:conditionalFormatting>
        <x14:conditionalFormatting xmlns:xm="http://schemas.microsoft.com/office/excel/2006/main">
          <x14:cfRule type="iconSet" priority="2177" id="{F5639D13-4AE5-4E24-B688-03ED992F36B8}">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AA17:AA19</xm:sqref>
        </x14:conditionalFormatting>
        <x14:conditionalFormatting xmlns:xm="http://schemas.microsoft.com/office/excel/2006/main">
          <x14:cfRule type="iconSet" priority="2172" id="{6690454E-5631-43B5-9F3D-41FDEC3E85D6}">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R22:R23</xm:sqref>
        </x14:conditionalFormatting>
        <x14:conditionalFormatting xmlns:xm="http://schemas.microsoft.com/office/excel/2006/main">
          <x14:cfRule type="iconSet" priority="2173" id="{4A923DFA-15D7-45A0-AFEB-F0EAA52FD104}">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AA22:AA23</xm:sqref>
        </x14:conditionalFormatting>
        <x14:conditionalFormatting xmlns:xm="http://schemas.microsoft.com/office/excel/2006/main">
          <x14:cfRule type="iconSet" priority="2168" id="{CFAD5F13-D678-4F71-937D-749CEA05C95E}">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R26:R32</xm:sqref>
        </x14:conditionalFormatting>
        <x14:conditionalFormatting xmlns:xm="http://schemas.microsoft.com/office/excel/2006/main">
          <x14:cfRule type="iconSet" priority="2169" id="{DBF54ABF-888F-4F22-A49D-691F29BAA1E8}">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AA26:AA32</xm:sqref>
        </x14:conditionalFormatting>
        <x14:conditionalFormatting xmlns:xm="http://schemas.microsoft.com/office/excel/2006/main">
          <x14:cfRule type="iconSet" priority="2164" id="{DB5376FA-20C7-49C7-807E-26BF3C3DCE8F}">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R38:R44</xm:sqref>
        </x14:conditionalFormatting>
        <x14:conditionalFormatting xmlns:xm="http://schemas.microsoft.com/office/excel/2006/main">
          <x14:cfRule type="iconSet" priority="2165" id="{8CDB48B0-CF5F-4A0B-AC73-BC615E05B04C}">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AA38:AA44</xm:sqref>
        </x14:conditionalFormatting>
        <x14:conditionalFormatting xmlns:xm="http://schemas.microsoft.com/office/excel/2006/main">
          <x14:cfRule type="iconSet" priority="2160" id="{41115786-8648-4469-A955-05FF6B985C26}">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R47:R49</xm:sqref>
        </x14:conditionalFormatting>
        <x14:conditionalFormatting xmlns:xm="http://schemas.microsoft.com/office/excel/2006/main">
          <x14:cfRule type="iconSet" priority="2161" id="{CA41BCCE-983F-4EFC-9CE7-A46CBCECCDE8}">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AA47:AA49</xm:sqref>
        </x14:conditionalFormatting>
        <x14:conditionalFormatting xmlns:xm="http://schemas.microsoft.com/office/excel/2006/main">
          <x14:cfRule type="iconSet" priority="2156" id="{00ACCEB7-83AD-4733-BEE8-5653CD395441}">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R52:R56</xm:sqref>
        </x14:conditionalFormatting>
        <x14:conditionalFormatting xmlns:xm="http://schemas.microsoft.com/office/excel/2006/main">
          <x14:cfRule type="iconSet" priority="2157" id="{A992AFC4-0C1A-4CEE-A7A3-089C6E6F975B}">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AA52:AA56</xm:sqref>
        </x14:conditionalFormatting>
        <x14:conditionalFormatting xmlns:xm="http://schemas.microsoft.com/office/excel/2006/main">
          <x14:cfRule type="iconSet" priority="2152" id="{57466E1C-DA57-4EAB-8C4D-BD3407E3916E}">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R59:R62</xm:sqref>
        </x14:conditionalFormatting>
        <x14:conditionalFormatting xmlns:xm="http://schemas.microsoft.com/office/excel/2006/main">
          <x14:cfRule type="iconSet" priority="2153" id="{29347F75-F931-4C64-A0B8-E2A95647A911}">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AA59:AA62</xm:sqref>
        </x14:conditionalFormatting>
        <x14:conditionalFormatting xmlns:xm="http://schemas.microsoft.com/office/excel/2006/main">
          <x14:cfRule type="iconSet" priority="2148" id="{ACF07F5D-A8CD-40F7-982F-F5905E2110C6}">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R65:R67</xm:sqref>
        </x14:conditionalFormatting>
        <x14:conditionalFormatting xmlns:xm="http://schemas.microsoft.com/office/excel/2006/main">
          <x14:cfRule type="iconSet" priority="2149" id="{5C803DA9-AFE2-46C5-BE6B-351E7E5BE49F}">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AA65:AA67</xm:sqref>
        </x14:conditionalFormatting>
        <x14:conditionalFormatting xmlns:xm="http://schemas.microsoft.com/office/excel/2006/main">
          <x14:cfRule type="iconSet" priority="2144" id="{95C6C78D-3038-42DB-9B84-4CA2C0B9C011}">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R70:R77</xm:sqref>
        </x14:conditionalFormatting>
        <x14:conditionalFormatting xmlns:xm="http://schemas.microsoft.com/office/excel/2006/main">
          <x14:cfRule type="iconSet" priority="2145" id="{003A5C76-9D87-494C-81AE-F5B3D858F07B}">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AA70:AA77</xm:sqref>
        </x14:conditionalFormatting>
        <x14:conditionalFormatting xmlns:xm="http://schemas.microsoft.com/office/excel/2006/main">
          <x14:cfRule type="iconSet" priority="2140" id="{6F55936E-5785-449A-AD3F-B9A97DDCAC36}">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R82:R87</xm:sqref>
        </x14:conditionalFormatting>
        <x14:conditionalFormatting xmlns:xm="http://schemas.microsoft.com/office/excel/2006/main">
          <x14:cfRule type="iconSet" priority="2141" id="{8E132C83-4E15-4631-A141-DD9CCE0CB092}">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AA82:AA87</xm:sqref>
        </x14:conditionalFormatting>
        <x14:conditionalFormatting xmlns:xm="http://schemas.microsoft.com/office/excel/2006/main">
          <x14:cfRule type="iconSet" priority="2136" id="{7F73C93A-533E-4B7C-87B8-F35C861009D0}">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R90:R96</xm:sqref>
        </x14:conditionalFormatting>
        <x14:conditionalFormatting xmlns:xm="http://schemas.microsoft.com/office/excel/2006/main">
          <x14:cfRule type="iconSet" priority="2137" id="{9D14CB02-12F0-4A4D-8EAF-7E0517C8B9AF}">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AA90:AA96</xm:sqref>
        </x14:conditionalFormatting>
        <x14:conditionalFormatting xmlns:xm="http://schemas.microsoft.com/office/excel/2006/main">
          <x14:cfRule type="iconSet" priority="2132" id="{1DF2D619-A42F-41D9-BAA9-4F4304C0F612}">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R99:R103</xm:sqref>
        </x14:conditionalFormatting>
        <x14:conditionalFormatting xmlns:xm="http://schemas.microsoft.com/office/excel/2006/main">
          <x14:cfRule type="iconSet" priority="2133" id="{67EBD452-35A5-4C8E-9FD3-BDB93EFA99D4}">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AA99:AA103</xm:sqref>
        </x14:conditionalFormatting>
        <x14:conditionalFormatting xmlns:xm="http://schemas.microsoft.com/office/excel/2006/main">
          <x14:cfRule type="iconSet" priority="2128" id="{DB73AA8D-FECD-4503-9642-1DFD3369B330}">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R106:R110</xm:sqref>
        </x14:conditionalFormatting>
        <x14:conditionalFormatting xmlns:xm="http://schemas.microsoft.com/office/excel/2006/main">
          <x14:cfRule type="iconSet" priority="2129" id="{C3B9C636-8D5D-4F94-B639-F5192F5DE01D}">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AA106:AA110</xm:sqref>
        </x14:conditionalFormatting>
        <x14:conditionalFormatting xmlns:xm="http://schemas.microsoft.com/office/excel/2006/main">
          <x14:cfRule type="iconSet" priority="2124" id="{2BE81D8A-F1E4-46A2-A39E-EA881894D1FD}">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R113:R117</xm:sqref>
        </x14:conditionalFormatting>
        <x14:conditionalFormatting xmlns:xm="http://schemas.microsoft.com/office/excel/2006/main">
          <x14:cfRule type="iconSet" priority="2125" id="{0D204BF1-0783-4DB7-9BE3-1DF2C9365CFA}">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AA113:AA117</xm:sqref>
        </x14:conditionalFormatting>
        <x14:conditionalFormatting xmlns:xm="http://schemas.microsoft.com/office/excel/2006/main">
          <x14:cfRule type="iconSet" priority="2120" id="{3E2F38AB-98AB-442D-A4E2-A360A1706285}">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R120:R124</xm:sqref>
        </x14:conditionalFormatting>
        <x14:conditionalFormatting xmlns:xm="http://schemas.microsoft.com/office/excel/2006/main">
          <x14:cfRule type="iconSet" priority="2121" id="{058C4538-0D17-4553-9BC9-EC7F4C1F3E22}">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AA120:AA124</xm:sqref>
        </x14:conditionalFormatting>
        <x14:conditionalFormatting xmlns:xm="http://schemas.microsoft.com/office/excel/2006/main">
          <x14:cfRule type="iconSet" priority="2116" id="{253A7F26-8E13-43CA-B469-CBEABAD062DC}">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R129:R132</xm:sqref>
        </x14:conditionalFormatting>
        <x14:conditionalFormatting xmlns:xm="http://schemas.microsoft.com/office/excel/2006/main">
          <x14:cfRule type="iconSet" priority="2117" id="{1BA8F3E8-C0D5-4201-87AA-FD4E5AE9AD35}">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AA129:AA132</xm:sqref>
        </x14:conditionalFormatting>
        <x14:conditionalFormatting xmlns:xm="http://schemas.microsoft.com/office/excel/2006/main">
          <x14:cfRule type="iconSet" priority="2112" id="{7D0E9AAE-0AC6-4C54-B542-892D530AF01C}">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R135:R141</xm:sqref>
        </x14:conditionalFormatting>
        <x14:conditionalFormatting xmlns:xm="http://schemas.microsoft.com/office/excel/2006/main">
          <x14:cfRule type="iconSet" priority="2113" id="{B4FE7CC1-F7FC-4754-8177-8993A57B4C71}">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AA135:AA141</xm:sqref>
        </x14:conditionalFormatting>
        <x14:conditionalFormatting xmlns:xm="http://schemas.microsoft.com/office/excel/2006/main">
          <x14:cfRule type="iconSet" priority="2108" id="{5BC24476-3BBF-454B-A805-C66762C7560C}">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R144:R150</xm:sqref>
        </x14:conditionalFormatting>
        <x14:conditionalFormatting xmlns:xm="http://schemas.microsoft.com/office/excel/2006/main">
          <x14:cfRule type="iconSet" priority="2109" id="{75B5E43D-B7E8-4F0B-957E-7C9E774E235B}">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AA144:AA150</xm:sqref>
        </x14:conditionalFormatting>
        <x14:conditionalFormatting xmlns:xm="http://schemas.microsoft.com/office/excel/2006/main">
          <x14:cfRule type="iconSet" priority="2104" id="{4C510EEE-22AF-4411-BD02-07FF7BECF8CA}">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R153:R156</xm:sqref>
        </x14:conditionalFormatting>
        <x14:conditionalFormatting xmlns:xm="http://schemas.microsoft.com/office/excel/2006/main">
          <x14:cfRule type="iconSet" priority="2105" id="{29EC4668-C58A-47AB-AE04-F478691F5A49}">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AA153:AA156</xm:sqref>
        </x14:conditionalFormatting>
        <x14:conditionalFormatting xmlns:xm="http://schemas.microsoft.com/office/excel/2006/main">
          <x14:cfRule type="iconSet" priority="2100" id="{C50C133C-0B74-419D-ACF6-63A84AD8410B}">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R159:R165</xm:sqref>
        </x14:conditionalFormatting>
        <x14:conditionalFormatting xmlns:xm="http://schemas.microsoft.com/office/excel/2006/main">
          <x14:cfRule type="iconSet" priority="2101" id="{9E129222-B211-4A21-965A-6CAECCA2801D}">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AA159:AA165</xm:sqref>
        </x14:conditionalFormatting>
        <x14:conditionalFormatting xmlns:xm="http://schemas.microsoft.com/office/excel/2006/main">
          <x14:cfRule type="iconSet" priority="2096" id="{15ABB3B1-4AE4-4CB1-B5C5-3D8F88AA9291}">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R177:R184</xm:sqref>
        </x14:conditionalFormatting>
        <x14:conditionalFormatting xmlns:xm="http://schemas.microsoft.com/office/excel/2006/main">
          <x14:cfRule type="iconSet" priority="2097" id="{F94E5F23-A8B1-432F-8313-2E8D858C544B}">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AA177:AA184</xm:sqref>
        </x14:conditionalFormatting>
        <x14:conditionalFormatting xmlns:xm="http://schemas.microsoft.com/office/excel/2006/main">
          <x14:cfRule type="iconSet" priority="2092" id="{70B55C37-1484-4F2E-BA0F-1D5843ADB475}">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R187:R193</xm:sqref>
        </x14:conditionalFormatting>
        <x14:conditionalFormatting xmlns:xm="http://schemas.microsoft.com/office/excel/2006/main">
          <x14:cfRule type="iconSet" priority="2093" id="{0DA4477C-05DC-4EE9-9392-91BA64D84C72}">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AA187:AA193</xm:sqref>
        </x14:conditionalFormatting>
        <x14:conditionalFormatting xmlns:xm="http://schemas.microsoft.com/office/excel/2006/main">
          <x14:cfRule type="iconSet" priority="2088" id="{FB5184A2-D361-468A-AC0D-30FD6D9CE12F}">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R196:R201</xm:sqref>
        </x14:conditionalFormatting>
        <x14:conditionalFormatting xmlns:xm="http://schemas.microsoft.com/office/excel/2006/main">
          <x14:cfRule type="iconSet" priority="2089" id="{05032096-9650-40EA-AA34-13FDA8972CE9}">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AA196:AA201</xm:sqref>
        </x14:conditionalFormatting>
        <x14:conditionalFormatting xmlns:xm="http://schemas.microsoft.com/office/excel/2006/main">
          <x14:cfRule type="iconSet" priority="2084" id="{EC027729-90E0-4A3C-88EB-1B0CF39BB048}">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R204:R211</xm:sqref>
        </x14:conditionalFormatting>
        <x14:conditionalFormatting xmlns:xm="http://schemas.microsoft.com/office/excel/2006/main">
          <x14:cfRule type="iconSet" priority="2085" id="{D5622403-E9F5-40B1-872A-8F35EF6066CB}">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AA204:AA211</xm:sqref>
        </x14:conditionalFormatting>
        <x14:conditionalFormatting xmlns:xm="http://schemas.microsoft.com/office/excel/2006/main">
          <x14:cfRule type="iconSet" priority="2080" id="{DBFB30C1-2EF7-4B5C-85B5-B6CC4D6811C4}">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R214:R221</xm:sqref>
        </x14:conditionalFormatting>
        <x14:conditionalFormatting xmlns:xm="http://schemas.microsoft.com/office/excel/2006/main">
          <x14:cfRule type="iconSet" priority="2081" id="{FF4CEF59-118B-45E2-9B9A-6CD7ABC8341B}">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AA214:AA221</xm:sqref>
        </x14:conditionalFormatting>
        <x14:conditionalFormatting xmlns:xm="http://schemas.microsoft.com/office/excel/2006/main">
          <x14:cfRule type="iconSet" priority="1742" id="{D46C8627-8041-4F91-B943-22E02B2C45DA}">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L288:L294 L297:L302 L310 L317</xm:sqref>
        </x14:conditionalFormatting>
        <x14:conditionalFormatting xmlns:xm="http://schemas.microsoft.com/office/excel/2006/main">
          <x14:cfRule type="iconSet" priority="1741" id="{9EAB2AE7-675B-4C6C-85AC-61292544B6A7}">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L295:L301</xm:sqref>
        </x14:conditionalFormatting>
        <x14:conditionalFormatting xmlns:xm="http://schemas.microsoft.com/office/excel/2006/main">
          <x14:cfRule type="iconSet" priority="1740" id="{8D3B7B77-7F9C-4CF0-8E00-1EBA99906257}">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L303:L309</xm:sqref>
        </x14:conditionalFormatting>
        <x14:conditionalFormatting xmlns:xm="http://schemas.microsoft.com/office/excel/2006/main">
          <x14:cfRule type="iconSet" priority="1739" id="{34B33551-CA2A-4C43-B443-62F2C5D99DE5}">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L311:L316</xm:sqref>
        </x14:conditionalFormatting>
        <x14:conditionalFormatting xmlns:xm="http://schemas.microsoft.com/office/excel/2006/main">
          <x14:cfRule type="iconSet" priority="1738" id="{9A961DE3-349B-435A-93BE-F15BDCEA4EC0}">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L318:L324</xm:sqref>
        </x14:conditionalFormatting>
        <x14:conditionalFormatting xmlns:xm="http://schemas.microsoft.com/office/excel/2006/main">
          <x14:cfRule type="iconSet" priority="1743" id="{0433F0D4-EDDB-4843-AFC2-DAF1678D1902}">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L4:L10 L2</xm:sqref>
        </x14:conditionalFormatting>
        <x14:conditionalFormatting xmlns:xm="http://schemas.microsoft.com/office/excel/2006/main">
          <x14:cfRule type="iconSet" priority="1731" id="{5EACBCBF-53FA-4F05-9876-368B1FE21DE0}">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L170:L174</xm:sqref>
        </x14:conditionalFormatting>
        <x14:conditionalFormatting xmlns:xm="http://schemas.microsoft.com/office/excel/2006/main">
          <x14:cfRule type="iconSet" priority="1730" id="{FDB7E12F-6644-4230-84C6-2D244325A73E}">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L13:L14</xm:sqref>
        </x14:conditionalFormatting>
        <x14:conditionalFormatting xmlns:xm="http://schemas.microsoft.com/office/excel/2006/main">
          <x14:cfRule type="iconSet" priority="1729" id="{AACA44E1-B0E5-411A-A80F-A255D5B8AB03}">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L17:L19</xm:sqref>
        </x14:conditionalFormatting>
        <x14:conditionalFormatting xmlns:xm="http://schemas.microsoft.com/office/excel/2006/main">
          <x14:cfRule type="iconSet" priority="1728" id="{BD7B0CD3-9028-4123-B067-E7CFC27D60C4}">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L22:L23</xm:sqref>
        </x14:conditionalFormatting>
        <x14:conditionalFormatting xmlns:xm="http://schemas.microsoft.com/office/excel/2006/main">
          <x14:cfRule type="iconSet" priority="1727" id="{81A1DDD5-92F6-4F6F-9786-62AC97BD15E0}">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L26:L32</xm:sqref>
        </x14:conditionalFormatting>
        <x14:conditionalFormatting xmlns:xm="http://schemas.microsoft.com/office/excel/2006/main">
          <x14:cfRule type="iconSet" priority="1726" id="{2ED892B2-C483-46FD-BEAA-4D8B51913587}">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L38:L44</xm:sqref>
        </x14:conditionalFormatting>
        <x14:conditionalFormatting xmlns:xm="http://schemas.microsoft.com/office/excel/2006/main">
          <x14:cfRule type="iconSet" priority="1725" id="{2813862F-1B7B-4B42-A282-BA9AD9BA1673}">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L47:L49</xm:sqref>
        </x14:conditionalFormatting>
        <x14:conditionalFormatting xmlns:xm="http://schemas.microsoft.com/office/excel/2006/main">
          <x14:cfRule type="iconSet" priority="1724" id="{6640502E-124F-4EAD-9CBD-CAE66369B9C4}">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L52:L56</xm:sqref>
        </x14:conditionalFormatting>
        <x14:conditionalFormatting xmlns:xm="http://schemas.microsoft.com/office/excel/2006/main">
          <x14:cfRule type="iconSet" priority="1723" id="{9496F4FC-40B2-47B0-80B4-BD3A853BF59F}">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L59:L62</xm:sqref>
        </x14:conditionalFormatting>
        <x14:conditionalFormatting xmlns:xm="http://schemas.microsoft.com/office/excel/2006/main">
          <x14:cfRule type="iconSet" priority="1722" id="{47F39955-8BDC-4C01-866D-7A5BA48D7684}">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L65:L67</xm:sqref>
        </x14:conditionalFormatting>
        <x14:conditionalFormatting xmlns:xm="http://schemas.microsoft.com/office/excel/2006/main">
          <x14:cfRule type="iconSet" priority="1721" id="{32E769DC-288A-441E-B88C-F3E878D0CDCB}">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L70:L77</xm:sqref>
        </x14:conditionalFormatting>
        <x14:conditionalFormatting xmlns:xm="http://schemas.microsoft.com/office/excel/2006/main">
          <x14:cfRule type="iconSet" priority="1720" id="{E0139A41-23C1-48A2-BB3F-539578A61ACA}">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L82:L87</xm:sqref>
        </x14:conditionalFormatting>
        <x14:conditionalFormatting xmlns:xm="http://schemas.microsoft.com/office/excel/2006/main">
          <x14:cfRule type="iconSet" priority="1719" id="{0A0ABA64-7D37-44C7-8AFE-7D67D4D8B6DA}">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L90:L96</xm:sqref>
        </x14:conditionalFormatting>
        <x14:conditionalFormatting xmlns:xm="http://schemas.microsoft.com/office/excel/2006/main">
          <x14:cfRule type="iconSet" priority="1718" id="{A4D9B999-84A0-43F3-8A3E-1F2428469B2E}">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L99:L103</xm:sqref>
        </x14:conditionalFormatting>
        <x14:conditionalFormatting xmlns:xm="http://schemas.microsoft.com/office/excel/2006/main">
          <x14:cfRule type="iconSet" priority="1717" id="{13E64943-B133-4D74-BAD3-F85D7F27CF4E}">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L106:L110</xm:sqref>
        </x14:conditionalFormatting>
        <x14:conditionalFormatting xmlns:xm="http://schemas.microsoft.com/office/excel/2006/main">
          <x14:cfRule type="iconSet" priority="1716" id="{3D3CCA2A-B259-4927-ACE5-1EEA46134D36}">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L113:L117</xm:sqref>
        </x14:conditionalFormatting>
        <x14:conditionalFormatting xmlns:xm="http://schemas.microsoft.com/office/excel/2006/main">
          <x14:cfRule type="iconSet" priority="1715" id="{9F5AD0D0-2E10-4CE8-81A9-E3A2B8EE2C36}">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L120:L124</xm:sqref>
        </x14:conditionalFormatting>
        <x14:conditionalFormatting xmlns:xm="http://schemas.microsoft.com/office/excel/2006/main">
          <x14:cfRule type="iconSet" priority="1714" id="{C976C63D-1C84-4ABF-A551-AA054896B334}">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L129:L132</xm:sqref>
        </x14:conditionalFormatting>
        <x14:conditionalFormatting xmlns:xm="http://schemas.microsoft.com/office/excel/2006/main">
          <x14:cfRule type="iconSet" priority="1713" id="{6549ABE2-782D-4C0B-9147-86FCBF78F5F9}">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L135:L141</xm:sqref>
        </x14:conditionalFormatting>
        <x14:conditionalFormatting xmlns:xm="http://schemas.microsoft.com/office/excel/2006/main">
          <x14:cfRule type="iconSet" priority="1712" id="{3B577B6C-EF64-4D04-BB55-F29F5BA61560}">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L144:L150</xm:sqref>
        </x14:conditionalFormatting>
        <x14:conditionalFormatting xmlns:xm="http://schemas.microsoft.com/office/excel/2006/main">
          <x14:cfRule type="iconSet" priority="1711" id="{5190479B-C0BC-4B60-AC36-EAC1641F959D}">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L153:L156</xm:sqref>
        </x14:conditionalFormatting>
        <x14:conditionalFormatting xmlns:xm="http://schemas.microsoft.com/office/excel/2006/main">
          <x14:cfRule type="iconSet" priority="1710" id="{128B3D96-088B-46C4-89EF-0E0CA6E1CFED}">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L159:L165</xm:sqref>
        </x14:conditionalFormatting>
        <x14:conditionalFormatting xmlns:xm="http://schemas.microsoft.com/office/excel/2006/main">
          <x14:cfRule type="iconSet" priority="1709" id="{53603629-E9ED-4977-B89D-CAF209BA18BF}">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L177:L184</xm:sqref>
        </x14:conditionalFormatting>
        <x14:conditionalFormatting xmlns:xm="http://schemas.microsoft.com/office/excel/2006/main">
          <x14:cfRule type="iconSet" priority="1708" id="{2834EC0D-0EB6-444D-ABFE-93A4409D939E}">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L187:L193</xm:sqref>
        </x14:conditionalFormatting>
        <x14:conditionalFormatting xmlns:xm="http://schemas.microsoft.com/office/excel/2006/main">
          <x14:cfRule type="iconSet" priority="1707" id="{E7E186F8-94A1-4E78-83F0-4E9219F3DD9E}">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L196:L201</xm:sqref>
        </x14:conditionalFormatting>
        <x14:conditionalFormatting xmlns:xm="http://schemas.microsoft.com/office/excel/2006/main">
          <x14:cfRule type="iconSet" priority="1706" id="{79971EDB-380A-4C5B-B3F4-85023498F7F7}">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L204:L211</xm:sqref>
        </x14:conditionalFormatting>
        <x14:conditionalFormatting xmlns:xm="http://schemas.microsoft.com/office/excel/2006/main">
          <x14:cfRule type="iconSet" priority="1705" id="{FD8F41CA-1824-42BC-9814-3EB15E951939}">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L214:L221</xm:sqref>
        </x14:conditionalFormatting>
        <x14:conditionalFormatting xmlns:xm="http://schemas.microsoft.com/office/excel/2006/main">
          <x14:cfRule type="iconSet" priority="1431" id="{F820242F-337C-40AD-900B-2DF7C53C5DCF}">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O288:O294 O297:O302 O310 O317</xm:sqref>
        </x14:conditionalFormatting>
        <x14:conditionalFormatting xmlns:xm="http://schemas.microsoft.com/office/excel/2006/main">
          <x14:cfRule type="iconSet" priority="1430" id="{C75A6429-8DB1-4286-8CEF-6F40BD75C154}">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O295:O301</xm:sqref>
        </x14:conditionalFormatting>
        <x14:conditionalFormatting xmlns:xm="http://schemas.microsoft.com/office/excel/2006/main">
          <x14:cfRule type="iconSet" priority="1429" id="{7A9E0723-4C0F-473B-96E6-BEA3AF6E19EA}">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O303:O309</xm:sqref>
        </x14:conditionalFormatting>
        <x14:conditionalFormatting xmlns:xm="http://schemas.microsoft.com/office/excel/2006/main">
          <x14:cfRule type="iconSet" priority="1428" id="{BB6F59EA-EC51-415A-9A4A-BAAB8915248D}">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O311:O316</xm:sqref>
        </x14:conditionalFormatting>
        <x14:conditionalFormatting xmlns:xm="http://schemas.microsoft.com/office/excel/2006/main">
          <x14:cfRule type="iconSet" priority="1427" id="{9DA38DE0-C3CB-42DC-86E4-4D3D185A55B2}">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O318:O324</xm:sqref>
        </x14:conditionalFormatting>
        <x14:conditionalFormatting xmlns:xm="http://schemas.microsoft.com/office/excel/2006/main">
          <x14:cfRule type="iconSet" priority="1432" id="{5264B874-BEAD-4600-ADC4-86149F87131D}">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O4:O10 O2</xm:sqref>
        </x14:conditionalFormatting>
        <x14:conditionalFormatting xmlns:xm="http://schemas.microsoft.com/office/excel/2006/main">
          <x14:cfRule type="iconSet" priority="1425" id="{8E695C99-D100-4860-809E-0A7D9C6FAF16}">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O170:O174</xm:sqref>
        </x14:conditionalFormatting>
        <x14:conditionalFormatting xmlns:xm="http://schemas.microsoft.com/office/excel/2006/main">
          <x14:cfRule type="iconSet" priority="1424" id="{7ACBBD09-2D6E-4659-855D-6549167F7C3E}">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O13:O14</xm:sqref>
        </x14:conditionalFormatting>
        <x14:conditionalFormatting xmlns:xm="http://schemas.microsoft.com/office/excel/2006/main">
          <x14:cfRule type="iconSet" priority="1423" id="{B82F0E03-4D3D-4D1C-BACD-03F5B547132B}">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O17:O19</xm:sqref>
        </x14:conditionalFormatting>
        <x14:conditionalFormatting xmlns:xm="http://schemas.microsoft.com/office/excel/2006/main">
          <x14:cfRule type="iconSet" priority="1422" id="{36C580D8-2DF8-4219-932D-2C4331A18603}">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O22:O23</xm:sqref>
        </x14:conditionalFormatting>
        <x14:conditionalFormatting xmlns:xm="http://schemas.microsoft.com/office/excel/2006/main">
          <x14:cfRule type="iconSet" priority="1421" id="{982DF8AC-AD65-4219-AE50-EABC4949911C}">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O26:O32</xm:sqref>
        </x14:conditionalFormatting>
        <x14:conditionalFormatting xmlns:xm="http://schemas.microsoft.com/office/excel/2006/main">
          <x14:cfRule type="iconSet" priority="1420" id="{B612C460-3E81-4C94-AD8C-F409CF1D7B6B}">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O38:O44</xm:sqref>
        </x14:conditionalFormatting>
        <x14:conditionalFormatting xmlns:xm="http://schemas.microsoft.com/office/excel/2006/main">
          <x14:cfRule type="iconSet" priority="1419" id="{4D7A9B04-2EE6-4E06-808C-B8CE667258DC}">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O47:O49</xm:sqref>
        </x14:conditionalFormatting>
        <x14:conditionalFormatting xmlns:xm="http://schemas.microsoft.com/office/excel/2006/main">
          <x14:cfRule type="iconSet" priority="1418" id="{3175124B-021E-4A75-B70D-7660F520A89D}">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O52:O56</xm:sqref>
        </x14:conditionalFormatting>
        <x14:conditionalFormatting xmlns:xm="http://schemas.microsoft.com/office/excel/2006/main">
          <x14:cfRule type="iconSet" priority="1417" id="{7ECE3520-6188-4882-9A09-6E7EB73C664E}">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O59:O62</xm:sqref>
        </x14:conditionalFormatting>
        <x14:conditionalFormatting xmlns:xm="http://schemas.microsoft.com/office/excel/2006/main">
          <x14:cfRule type="iconSet" priority="1416" id="{5DE689E6-3E81-446E-80F5-2B708D74C154}">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O65:O67</xm:sqref>
        </x14:conditionalFormatting>
        <x14:conditionalFormatting xmlns:xm="http://schemas.microsoft.com/office/excel/2006/main">
          <x14:cfRule type="iconSet" priority="1415" id="{2361835B-BAD6-441A-87EE-F4EECA144EE4}">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O70:O77</xm:sqref>
        </x14:conditionalFormatting>
        <x14:conditionalFormatting xmlns:xm="http://schemas.microsoft.com/office/excel/2006/main">
          <x14:cfRule type="iconSet" priority="1414" id="{A495EF88-98DC-4A50-9AB2-E343CDBE8A63}">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O82:O87</xm:sqref>
        </x14:conditionalFormatting>
        <x14:conditionalFormatting xmlns:xm="http://schemas.microsoft.com/office/excel/2006/main">
          <x14:cfRule type="iconSet" priority="1413" id="{0D850C29-9C18-44E6-BEE3-89DF5BCDA9B1}">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O90:O96</xm:sqref>
        </x14:conditionalFormatting>
        <x14:conditionalFormatting xmlns:xm="http://schemas.microsoft.com/office/excel/2006/main">
          <x14:cfRule type="iconSet" priority="1412" id="{0369B15A-AE43-4E60-96C0-97A84BFF66A1}">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O99:O103</xm:sqref>
        </x14:conditionalFormatting>
        <x14:conditionalFormatting xmlns:xm="http://schemas.microsoft.com/office/excel/2006/main">
          <x14:cfRule type="iconSet" priority="1411" id="{3690B713-116C-4CC8-8D1E-FFAE68D08510}">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O106:O110</xm:sqref>
        </x14:conditionalFormatting>
        <x14:conditionalFormatting xmlns:xm="http://schemas.microsoft.com/office/excel/2006/main">
          <x14:cfRule type="iconSet" priority="1410" id="{5BA5468A-9CE8-4647-862E-07F672E1A680}">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O113:O117</xm:sqref>
        </x14:conditionalFormatting>
        <x14:conditionalFormatting xmlns:xm="http://schemas.microsoft.com/office/excel/2006/main">
          <x14:cfRule type="iconSet" priority="1409" id="{53371068-EBE3-4F50-8EDD-7F1D75082824}">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O120:O124</xm:sqref>
        </x14:conditionalFormatting>
        <x14:conditionalFormatting xmlns:xm="http://schemas.microsoft.com/office/excel/2006/main">
          <x14:cfRule type="iconSet" priority="1408" id="{9A3587A7-B5CA-438F-8678-E41EB57E111E}">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O129:O132</xm:sqref>
        </x14:conditionalFormatting>
        <x14:conditionalFormatting xmlns:xm="http://schemas.microsoft.com/office/excel/2006/main">
          <x14:cfRule type="iconSet" priority="1407" id="{2C0BCBF4-C354-49FE-B2E3-201235699726}">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O135:O141</xm:sqref>
        </x14:conditionalFormatting>
        <x14:conditionalFormatting xmlns:xm="http://schemas.microsoft.com/office/excel/2006/main">
          <x14:cfRule type="iconSet" priority="1406" id="{851F068B-5641-49AD-8A88-955B78D0931B}">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O144:O150</xm:sqref>
        </x14:conditionalFormatting>
        <x14:conditionalFormatting xmlns:xm="http://schemas.microsoft.com/office/excel/2006/main">
          <x14:cfRule type="iconSet" priority="1405" id="{78352CD9-5B87-4B6B-BD9D-5B25137026BC}">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O153:O156</xm:sqref>
        </x14:conditionalFormatting>
        <x14:conditionalFormatting xmlns:xm="http://schemas.microsoft.com/office/excel/2006/main">
          <x14:cfRule type="iconSet" priority="1404" id="{4B182ABB-F8A8-4FBD-A8CB-0A8D5B8B7ECE}">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O159:O165</xm:sqref>
        </x14:conditionalFormatting>
        <x14:conditionalFormatting xmlns:xm="http://schemas.microsoft.com/office/excel/2006/main">
          <x14:cfRule type="iconSet" priority="1403" id="{EDD2EF70-E327-4180-A6C2-40576B61E82C}">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O177:O184</xm:sqref>
        </x14:conditionalFormatting>
        <x14:conditionalFormatting xmlns:xm="http://schemas.microsoft.com/office/excel/2006/main">
          <x14:cfRule type="iconSet" priority="1402" id="{6D551E02-62F5-46E3-A237-1A48EC0D1A39}">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O187:O193</xm:sqref>
        </x14:conditionalFormatting>
        <x14:conditionalFormatting xmlns:xm="http://schemas.microsoft.com/office/excel/2006/main">
          <x14:cfRule type="iconSet" priority="1401" id="{E7A9F4D1-87E7-4C0E-B225-76DBBCF25AEE}">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O196:O201</xm:sqref>
        </x14:conditionalFormatting>
        <x14:conditionalFormatting xmlns:xm="http://schemas.microsoft.com/office/excel/2006/main">
          <x14:cfRule type="iconSet" priority="1400" id="{0D0AB149-0416-470F-9D34-3E651FDE2742}">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O204:O211</xm:sqref>
        </x14:conditionalFormatting>
        <x14:conditionalFormatting xmlns:xm="http://schemas.microsoft.com/office/excel/2006/main">
          <x14:cfRule type="iconSet" priority="1399" id="{0791607A-E145-4342-A0F8-19D2507CFA39}">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O214:O221</xm:sqref>
        </x14:conditionalFormatting>
        <x14:conditionalFormatting xmlns:xm="http://schemas.microsoft.com/office/excel/2006/main">
          <x14:cfRule type="iconSet" priority="1148" id="{5F0CBCD1-0D10-49EB-A4F2-98D0859F892C}">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O3</xm:sqref>
        </x14:conditionalFormatting>
        <x14:conditionalFormatting xmlns:xm="http://schemas.microsoft.com/office/excel/2006/main">
          <x14:cfRule type="iconSet" priority="1135" id="{E684BAA2-2072-4232-AAA2-96FF65603624}">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L3</xm:sqref>
        </x14:conditionalFormatting>
        <x14:conditionalFormatting xmlns:xm="http://schemas.microsoft.com/office/excel/2006/main">
          <x14:cfRule type="iconSet" priority="1128" id="{AA52B1AE-0FD0-4775-9EB1-3970132F1CC0}">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AA3</xm:sqref>
        </x14:conditionalFormatting>
        <x14:conditionalFormatting xmlns:xm="http://schemas.microsoft.com/office/excel/2006/main">
          <x14:cfRule type="iconSet" priority="1125" id="{989CA288-E468-432E-9EB8-57893C734B4A}">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R3</xm:sqref>
        </x14:conditionalFormatting>
        <x14:conditionalFormatting xmlns:xm="http://schemas.microsoft.com/office/excel/2006/main">
          <x14:cfRule type="iconSet" priority="329" id="{DC8A8D71-85F7-4A8D-BD69-C26083B06BA6}">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O35</xm:sqref>
        </x14:conditionalFormatting>
        <x14:conditionalFormatting xmlns:xm="http://schemas.microsoft.com/office/excel/2006/main">
          <x14:cfRule type="iconSet" priority="328" id="{1C15535D-027A-4789-A01D-74E53BA0DBB9}">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L35</xm:sqref>
        </x14:conditionalFormatting>
        <x14:conditionalFormatting xmlns:xm="http://schemas.microsoft.com/office/excel/2006/main">
          <x14:cfRule type="iconSet" priority="327" id="{C642BAD6-B539-404A-90DD-B6823D8990DC}">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AA35</xm:sqref>
        </x14:conditionalFormatting>
        <x14:conditionalFormatting xmlns:xm="http://schemas.microsoft.com/office/excel/2006/main">
          <x14:cfRule type="iconSet" priority="326" id="{5C40B384-0DD4-4424-9E62-A3E9DE245CB9}">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R35</xm:sqref>
        </x14:conditionalFormatting>
        <x14:conditionalFormatting xmlns:xm="http://schemas.microsoft.com/office/excel/2006/main">
          <x14:cfRule type="iconSet" priority="321" id="{323DD597-1E9F-4B50-9B7F-AF1DBBFC92D4}">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O80</xm:sqref>
        </x14:conditionalFormatting>
        <x14:conditionalFormatting xmlns:xm="http://schemas.microsoft.com/office/excel/2006/main">
          <x14:cfRule type="iconSet" priority="320" id="{F9679E43-7F29-4A07-829B-70593ACF1A3D}">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L80</xm:sqref>
        </x14:conditionalFormatting>
        <x14:conditionalFormatting xmlns:xm="http://schemas.microsoft.com/office/excel/2006/main">
          <x14:cfRule type="iconSet" priority="319" id="{BB4E7364-0A4F-4581-8FE4-EBE974D23057}">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AA80</xm:sqref>
        </x14:conditionalFormatting>
        <x14:conditionalFormatting xmlns:xm="http://schemas.microsoft.com/office/excel/2006/main">
          <x14:cfRule type="iconSet" priority="318" id="{557A1621-49CF-4251-B47D-B0ED5EE8339F}">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R80</xm:sqref>
        </x14:conditionalFormatting>
        <x14:conditionalFormatting xmlns:xm="http://schemas.microsoft.com/office/excel/2006/main">
          <x14:cfRule type="iconSet" priority="313" id="{60AE82C7-B175-421E-ABBA-57947562ADA4}">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O127</xm:sqref>
        </x14:conditionalFormatting>
        <x14:conditionalFormatting xmlns:xm="http://schemas.microsoft.com/office/excel/2006/main">
          <x14:cfRule type="iconSet" priority="312" id="{59E322B8-176B-46E3-87B2-9F7026050B7F}">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L127</xm:sqref>
        </x14:conditionalFormatting>
        <x14:conditionalFormatting xmlns:xm="http://schemas.microsoft.com/office/excel/2006/main">
          <x14:cfRule type="iconSet" priority="311" id="{E43C917E-7253-4E7D-A3ED-BA475884886E}">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AA127</xm:sqref>
        </x14:conditionalFormatting>
        <x14:conditionalFormatting xmlns:xm="http://schemas.microsoft.com/office/excel/2006/main">
          <x14:cfRule type="iconSet" priority="310" id="{90FF2885-1D73-42E8-9E27-E6AD2CF06051}">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R127</xm:sqref>
        </x14:conditionalFormatting>
        <x14:conditionalFormatting xmlns:xm="http://schemas.microsoft.com/office/excel/2006/main">
          <x14:cfRule type="iconSet" priority="305" id="{10E5A8FD-DB2F-45D0-84BD-95FD83E0FF47}">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O168</xm:sqref>
        </x14:conditionalFormatting>
        <x14:conditionalFormatting xmlns:xm="http://schemas.microsoft.com/office/excel/2006/main">
          <x14:cfRule type="iconSet" priority="304" id="{CD817293-ADB7-4352-9EF1-92303047B864}">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L168</xm:sqref>
        </x14:conditionalFormatting>
        <x14:conditionalFormatting xmlns:xm="http://schemas.microsoft.com/office/excel/2006/main">
          <x14:cfRule type="iconSet" priority="303" id="{C4177CEE-23BE-460D-B833-3851E38F33F0}">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AA168</xm:sqref>
        </x14:conditionalFormatting>
        <x14:conditionalFormatting xmlns:xm="http://schemas.microsoft.com/office/excel/2006/main">
          <x14:cfRule type="iconSet" priority="302" id="{03725B22-0B06-42F6-808D-2D6628FFA5C7}">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R168</xm:sqref>
        </x14:conditionalFormatting>
        <x14:conditionalFormatting xmlns:xm="http://schemas.microsoft.com/office/excel/2006/main">
          <x14:cfRule type="iconSet" priority="296" id="{1F3660E4-7AB9-4C62-B4B5-84FFC6FB4A9C}">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R12</xm:sqref>
        </x14:conditionalFormatting>
        <x14:conditionalFormatting xmlns:xm="http://schemas.microsoft.com/office/excel/2006/main">
          <x14:cfRule type="iconSet" priority="297" id="{46A2B742-5A5E-4622-B208-C9E73983BC1E}">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AA12</xm:sqref>
        </x14:conditionalFormatting>
        <x14:conditionalFormatting xmlns:xm="http://schemas.microsoft.com/office/excel/2006/main">
          <x14:cfRule type="iconSet" priority="295" id="{6C6F8AF4-8B21-4430-B306-F4B907A66232}">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L12</xm:sqref>
        </x14:conditionalFormatting>
        <x14:conditionalFormatting xmlns:xm="http://schemas.microsoft.com/office/excel/2006/main">
          <x14:cfRule type="iconSet" priority="294" id="{4C8279C1-DF3A-4FE5-A9E6-FD1D77DB3572}">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O12</xm:sqref>
        </x14:conditionalFormatting>
        <x14:conditionalFormatting xmlns:xm="http://schemas.microsoft.com/office/excel/2006/main">
          <x14:cfRule type="iconSet" priority="285" id="{FD054C37-FE23-49CB-BFE7-3D2CEF126B65}">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R16</xm:sqref>
        </x14:conditionalFormatting>
        <x14:conditionalFormatting xmlns:xm="http://schemas.microsoft.com/office/excel/2006/main">
          <x14:cfRule type="iconSet" priority="286" id="{F517E6EF-4067-43AC-ABA3-7CFBF1BF52E7}">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AA16</xm:sqref>
        </x14:conditionalFormatting>
        <x14:conditionalFormatting xmlns:xm="http://schemas.microsoft.com/office/excel/2006/main">
          <x14:cfRule type="iconSet" priority="284" id="{F4CFC81C-7FCF-462F-B912-FC69927F0818}">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L16</xm:sqref>
        </x14:conditionalFormatting>
        <x14:conditionalFormatting xmlns:xm="http://schemas.microsoft.com/office/excel/2006/main">
          <x14:cfRule type="iconSet" priority="283" id="{1E15B68E-F458-4BA8-9146-62E49B195195}">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O16</xm:sqref>
        </x14:conditionalFormatting>
        <x14:conditionalFormatting xmlns:xm="http://schemas.microsoft.com/office/excel/2006/main">
          <x14:cfRule type="iconSet" priority="274" id="{8331FD62-476D-4C7D-AFFA-9058D88A6DF9}">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R21</xm:sqref>
        </x14:conditionalFormatting>
        <x14:conditionalFormatting xmlns:xm="http://schemas.microsoft.com/office/excel/2006/main">
          <x14:cfRule type="iconSet" priority="275" id="{3CA1CABD-7CEE-41FA-9076-AB698955DC07}">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AA21</xm:sqref>
        </x14:conditionalFormatting>
        <x14:conditionalFormatting xmlns:xm="http://schemas.microsoft.com/office/excel/2006/main">
          <x14:cfRule type="iconSet" priority="273" id="{9BB21BC8-5705-4C7F-9433-F74BA13AA14E}">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L21</xm:sqref>
        </x14:conditionalFormatting>
        <x14:conditionalFormatting xmlns:xm="http://schemas.microsoft.com/office/excel/2006/main">
          <x14:cfRule type="iconSet" priority="272" id="{40C76D08-2288-47A7-AC31-F5BB496BB96A}">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O21</xm:sqref>
        </x14:conditionalFormatting>
        <x14:conditionalFormatting xmlns:xm="http://schemas.microsoft.com/office/excel/2006/main">
          <x14:cfRule type="iconSet" priority="263" id="{2064F3B2-8C4C-4552-84C3-F4BF13DC6C79}">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R25</xm:sqref>
        </x14:conditionalFormatting>
        <x14:conditionalFormatting xmlns:xm="http://schemas.microsoft.com/office/excel/2006/main">
          <x14:cfRule type="iconSet" priority="264" id="{D9DAD325-3204-4BE2-BD7D-ED379535B707}">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AA25</xm:sqref>
        </x14:conditionalFormatting>
        <x14:conditionalFormatting xmlns:xm="http://schemas.microsoft.com/office/excel/2006/main">
          <x14:cfRule type="iconSet" priority="262" id="{5597568E-246B-46BD-92B0-B7C20EB70BD8}">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L25</xm:sqref>
        </x14:conditionalFormatting>
        <x14:conditionalFormatting xmlns:xm="http://schemas.microsoft.com/office/excel/2006/main">
          <x14:cfRule type="iconSet" priority="261" id="{50770E8A-4479-4DE4-A2A1-3FF3682437CD}">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O25</xm:sqref>
        </x14:conditionalFormatting>
        <x14:conditionalFormatting xmlns:xm="http://schemas.microsoft.com/office/excel/2006/main">
          <x14:cfRule type="iconSet" priority="252" id="{12B3C74D-2895-4F02-AF92-312C15D74457}">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R37</xm:sqref>
        </x14:conditionalFormatting>
        <x14:conditionalFormatting xmlns:xm="http://schemas.microsoft.com/office/excel/2006/main">
          <x14:cfRule type="iconSet" priority="253" id="{C95A07C3-03EB-4303-9B55-3877B00E17BB}">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AA37</xm:sqref>
        </x14:conditionalFormatting>
        <x14:conditionalFormatting xmlns:xm="http://schemas.microsoft.com/office/excel/2006/main">
          <x14:cfRule type="iconSet" priority="251" id="{A619439E-2C6E-4C6C-8DFB-E2C954B06481}">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L37</xm:sqref>
        </x14:conditionalFormatting>
        <x14:conditionalFormatting xmlns:xm="http://schemas.microsoft.com/office/excel/2006/main">
          <x14:cfRule type="iconSet" priority="250" id="{CC00E2A9-F34F-4E15-81B9-DB4983213B96}">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O37</xm:sqref>
        </x14:conditionalFormatting>
        <x14:conditionalFormatting xmlns:xm="http://schemas.microsoft.com/office/excel/2006/main">
          <x14:cfRule type="iconSet" priority="241" id="{2BF136EE-88D4-40F4-AF16-0E31EC1BEF31}">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R46</xm:sqref>
        </x14:conditionalFormatting>
        <x14:conditionalFormatting xmlns:xm="http://schemas.microsoft.com/office/excel/2006/main">
          <x14:cfRule type="iconSet" priority="242" id="{C9089ADD-27FC-4F55-9E6C-BF439724FB0F}">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AA46</xm:sqref>
        </x14:conditionalFormatting>
        <x14:conditionalFormatting xmlns:xm="http://schemas.microsoft.com/office/excel/2006/main">
          <x14:cfRule type="iconSet" priority="240" id="{CFFD1287-ADA8-4F9B-9408-1692E92C3872}">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L46</xm:sqref>
        </x14:conditionalFormatting>
        <x14:conditionalFormatting xmlns:xm="http://schemas.microsoft.com/office/excel/2006/main">
          <x14:cfRule type="iconSet" priority="239" id="{DDB10D11-2712-45A3-AA94-914ABFB75308}">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O46</xm:sqref>
        </x14:conditionalFormatting>
        <x14:conditionalFormatting xmlns:xm="http://schemas.microsoft.com/office/excel/2006/main">
          <x14:cfRule type="iconSet" priority="230" id="{1A5DAEBD-A0AB-40BE-8B8D-DB72F7B67CCF}">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R51</xm:sqref>
        </x14:conditionalFormatting>
        <x14:conditionalFormatting xmlns:xm="http://schemas.microsoft.com/office/excel/2006/main">
          <x14:cfRule type="iconSet" priority="231" id="{16154C46-A150-4067-B37A-574972FC0DCD}">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AA51</xm:sqref>
        </x14:conditionalFormatting>
        <x14:conditionalFormatting xmlns:xm="http://schemas.microsoft.com/office/excel/2006/main">
          <x14:cfRule type="iconSet" priority="229" id="{2C4FA3C0-4A0E-4CBB-8B5D-42BFDC2CD192}">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L51</xm:sqref>
        </x14:conditionalFormatting>
        <x14:conditionalFormatting xmlns:xm="http://schemas.microsoft.com/office/excel/2006/main">
          <x14:cfRule type="iconSet" priority="228" id="{CAC78949-36FD-4A1A-AD11-6420E106488E}">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O51</xm:sqref>
        </x14:conditionalFormatting>
        <x14:conditionalFormatting xmlns:xm="http://schemas.microsoft.com/office/excel/2006/main">
          <x14:cfRule type="iconSet" priority="219" id="{F2A96966-2C72-4547-AAD3-4EE32133F3E5}">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R58</xm:sqref>
        </x14:conditionalFormatting>
        <x14:conditionalFormatting xmlns:xm="http://schemas.microsoft.com/office/excel/2006/main">
          <x14:cfRule type="iconSet" priority="220" id="{8B316338-6D00-4F22-84EA-C298248354F5}">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AA58</xm:sqref>
        </x14:conditionalFormatting>
        <x14:conditionalFormatting xmlns:xm="http://schemas.microsoft.com/office/excel/2006/main">
          <x14:cfRule type="iconSet" priority="218" id="{712280DC-46F8-4486-98B8-10547EE7712B}">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L58</xm:sqref>
        </x14:conditionalFormatting>
        <x14:conditionalFormatting xmlns:xm="http://schemas.microsoft.com/office/excel/2006/main">
          <x14:cfRule type="iconSet" priority="217" id="{35BC382F-793E-4D64-A7BD-0B48B1D2CFF9}">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O58</xm:sqref>
        </x14:conditionalFormatting>
        <x14:conditionalFormatting xmlns:xm="http://schemas.microsoft.com/office/excel/2006/main">
          <x14:cfRule type="iconSet" priority="208" id="{9C782DD0-A716-4A61-8784-5FAD710EA805}">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R64</xm:sqref>
        </x14:conditionalFormatting>
        <x14:conditionalFormatting xmlns:xm="http://schemas.microsoft.com/office/excel/2006/main">
          <x14:cfRule type="iconSet" priority="209" id="{12630B01-6762-4FBD-A853-26D937905F66}">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AA64</xm:sqref>
        </x14:conditionalFormatting>
        <x14:conditionalFormatting xmlns:xm="http://schemas.microsoft.com/office/excel/2006/main">
          <x14:cfRule type="iconSet" priority="207" id="{69F46697-A375-408E-AE5D-823532460F4B}">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L64</xm:sqref>
        </x14:conditionalFormatting>
        <x14:conditionalFormatting xmlns:xm="http://schemas.microsoft.com/office/excel/2006/main">
          <x14:cfRule type="iconSet" priority="206" id="{871F9585-F84D-4A42-AFA3-FF578BDBDF21}">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O64</xm:sqref>
        </x14:conditionalFormatting>
        <x14:conditionalFormatting xmlns:xm="http://schemas.microsoft.com/office/excel/2006/main">
          <x14:cfRule type="iconSet" priority="197" id="{27D4657F-2694-4C83-A6A1-B61C7CF07726}">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R69</xm:sqref>
        </x14:conditionalFormatting>
        <x14:conditionalFormatting xmlns:xm="http://schemas.microsoft.com/office/excel/2006/main">
          <x14:cfRule type="iconSet" priority="198" id="{964580BF-5A68-45B4-8A14-3225D39CF6E0}">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AA69</xm:sqref>
        </x14:conditionalFormatting>
        <x14:conditionalFormatting xmlns:xm="http://schemas.microsoft.com/office/excel/2006/main">
          <x14:cfRule type="iconSet" priority="196" id="{0E60751C-F0F3-4814-9CAF-217F8602BB7A}">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L69</xm:sqref>
        </x14:conditionalFormatting>
        <x14:conditionalFormatting xmlns:xm="http://schemas.microsoft.com/office/excel/2006/main">
          <x14:cfRule type="iconSet" priority="195" id="{8DA55C74-8811-4DD2-A1CA-E3FF9ACE9D2B}">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O69</xm:sqref>
        </x14:conditionalFormatting>
        <x14:conditionalFormatting xmlns:xm="http://schemas.microsoft.com/office/excel/2006/main">
          <x14:cfRule type="iconSet" priority="186" id="{B3B9F10B-C7C5-4C3C-9CC8-A7F1C555EA29}">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R81</xm:sqref>
        </x14:conditionalFormatting>
        <x14:conditionalFormatting xmlns:xm="http://schemas.microsoft.com/office/excel/2006/main">
          <x14:cfRule type="iconSet" priority="187" id="{E0D175FE-D022-4EC1-8A33-F87BE2FA359B}">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AA81</xm:sqref>
        </x14:conditionalFormatting>
        <x14:conditionalFormatting xmlns:xm="http://schemas.microsoft.com/office/excel/2006/main">
          <x14:cfRule type="iconSet" priority="185" id="{7254B5BB-5CB3-4A3F-9769-31EE354A7886}">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L81</xm:sqref>
        </x14:conditionalFormatting>
        <x14:conditionalFormatting xmlns:xm="http://schemas.microsoft.com/office/excel/2006/main">
          <x14:cfRule type="iconSet" priority="184" id="{E4994EC2-82FC-4D66-B6F1-2190A45DD035}">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O81</xm:sqref>
        </x14:conditionalFormatting>
        <x14:conditionalFormatting xmlns:xm="http://schemas.microsoft.com/office/excel/2006/main">
          <x14:cfRule type="iconSet" priority="175" id="{DBE6EE8C-B1D3-445C-BF38-8C76C3171D14}">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R89</xm:sqref>
        </x14:conditionalFormatting>
        <x14:conditionalFormatting xmlns:xm="http://schemas.microsoft.com/office/excel/2006/main">
          <x14:cfRule type="iconSet" priority="176" id="{DE4BFADD-A7BD-4CE3-8A62-D9C920892F00}">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AA89</xm:sqref>
        </x14:conditionalFormatting>
        <x14:conditionalFormatting xmlns:xm="http://schemas.microsoft.com/office/excel/2006/main">
          <x14:cfRule type="iconSet" priority="174" id="{6DC84AFC-E088-41FA-B3BF-56007F1F8A73}">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L89</xm:sqref>
        </x14:conditionalFormatting>
        <x14:conditionalFormatting xmlns:xm="http://schemas.microsoft.com/office/excel/2006/main">
          <x14:cfRule type="iconSet" priority="173" id="{C8E8C1E9-43F4-4565-A458-CDFBC141091D}">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O89</xm:sqref>
        </x14:conditionalFormatting>
        <x14:conditionalFormatting xmlns:xm="http://schemas.microsoft.com/office/excel/2006/main">
          <x14:cfRule type="iconSet" priority="164" id="{7C88EAFB-D3C9-4CC9-8B19-C3C912205300}">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R98</xm:sqref>
        </x14:conditionalFormatting>
        <x14:conditionalFormatting xmlns:xm="http://schemas.microsoft.com/office/excel/2006/main">
          <x14:cfRule type="iconSet" priority="165" id="{C2780E92-E5C7-4F9B-813B-1F9979EF4E1D}">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AA98</xm:sqref>
        </x14:conditionalFormatting>
        <x14:conditionalFormatting xmlns:xm="http://schemas.microsoft.com/office/excel/2006/main">
          <x14:cfRule type="iconSet" priority="163" id="{6BF3269D-AC01-4D33-A6C7-54D23C54F763}">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L98</xm:sqref>
        </x14:conditionalFormatting>
        <x14:conditionalFormatting xmlns:xm="http://schemas.microsoft.com/office/excel/2006/main">
          <x14:cfRule type="iconSet" priority="162" id="{97712F01-5259-4887-968C-C32FAA928DFF}">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O98</xm:sqref>
        </x14:conditionalFormatting>
        <x14:conditionalFormatting xmlns:xm="http://schemas.microsoft.com/office/excel/2006/main">
          <x14:cfRule type="iconSet" priority="153" id="{EC8055E6-252E-4E40-81F0-0E1AF16B231F}">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R105</xm:sqref>
        </x14:conditionalFormatting>
        <x14:conditionalFormatting xmlns:xm="http://schemas.microsoft.com/office/excel/2006/main">
          <x14:cfRule type="iconSet" priority="154" id="{5342E1BF-34CB-4919-8B75-BBA9A6FAC15C}">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AA105</xm:sqref>
        </x14:conditionalFormatting>
        <x14:conditionalFormatting xmlns:xm="http://schemas.microsoft.com/office/excel/2006/main">
          <x14:cfRule type="iconSet" priority="152" id="{E8F19C3E-1788-4D50-9872-721D2FE49580}">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L105</xm:sqref>
        </x14:conditionalFormatting>
        <x14:conditionalFormatting xmlns:xm="http://schemas.microsoft.com/office/excel/2006/main">
          <x14:cfRule type="iconSet" priority="151" id="{E09939A6-F9FA-4D38-B1E0-6EA3B4684BDF}">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O105</xm:sqref>
        </x14:conditionalFormatting>
        <x14:conditionalFormatting xmlns:xm="http://schemas.microsoft.com/office/excel/2006/main">
          <x14:cfRule type="iconSet" priority="142" id="{49506EF3-6026-48A1-939A-A1F1C5E5756C}">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R112</xm:sqref>
        </x14:conditionalFormatting>
        <x14:conditionalFormatting xmlns:xm="http://schemas.microsoft.com/office/excel/2006/main">
          <x14:cfRule type="iconSet" priority="143" id="{3EFCD5C9-904C-4C95-BD1E-2255254F1FEF}">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AA112</xm:sqref>
        </x14:conditionalFormatting>
        <x14:conditionalFormatting xmlns:xm="http://schemas.microsoft.com/office/excel/2006/main">
          <x14:cfRule type="iconSet" priority="141" id="{554593DE-E142-4301-98C4-BA28051F4E55}">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L112</xm:sqref>
        </x14:conditionalFormatting>
        <x14:conditionalFormatting xmlns:xm="http://schemas.microsoft.com/office/excel/2006/main">
          <x14:cfRule type="iconSet" priority="140" id="{BB73FAF1-1782-4EBE-AC9F-5C7A22B5A800}">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O112</xm:sqref>
        </x14:conditionalFormatting>
        <x14:conditionalFormatting xmlns:xm="http://schemas.microsoft.com/office/excel/2006/main">
          <x14:cfRule type="iconSet" priority="131" id="{4CB43500-82F7-4F5B-96B2-519B572B0C58}">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R119</xm:sqref>
        </x14:conditionalFormatting>
        <x14:conditionalFormatting xmlns:xm="http://schemas.microsoft.com/office/excel/2006/main">
          <x14:cfRule type="iconSet" priority="132" id="{7E675219-D48D-4A50-B654-40D9529E7702}">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AA119</xm:sqref>
        </x14:conditionalFormatting>
        <x14:conditionalFormatting xmlns:xm="http://schemas.microsoft.com/office/excel/2006/main">
          <x14:cfRule type="iconSet" priority="130" id="{3AEA587F-34DA-4431-8FFC-850F64C7E08A}">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L119</xm:sqref>
        </x14:conditionalFormatting>
        <x14:conditionalFormatting xmlns:xm="http://schemas.microsoft.com/office/excel/2006/main">
          <x14:cfRule type="iconSet" priority="129" id="{B715DA7C-4832-4706-AB3F-D3CEFAE1C265}">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O119</xm:sqref>
        </x14:conditionalFormatting>
        <x14:conditionalFormatting xmlns:xm="http://schemas.microsoft.com/office/excel/2006/main">
          <x14:cfRule type="iconSet" priority="120" id="{4D9B0DC6-340B-48B9-804E-D42680C1643E}">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R128</xm:sqref>
        </x14:conditionalFormatting>
        <x14:conditionalFormatting xmlns:xm="http://schemas.microsoft.com/office/excel/2006/main">
          <x14:cfRule type="iconSet" priority="121" id="{E22B68E1-E4E0-4E60-A953-E6533B6F15AF}">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AA128</xm:sqref>
        </x14:conditionalFormatting>
        <x14:conditionalFormatting xmlns:xm="http://schemas.microsoft.com/office/excel/2006/main">
          <x14:cfRule type="iconSet" priority="119" id="{FE58E19D-4217-4989-B091-43FC2A74453B}">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L128</xm:sqref>
        </x14:conditionalFormatting>
        <x14:conditionalFormatting xmlns:xm="http://schemas.microsoft.com/office/excel/2006/main">
          <x14:cfRule type="iconSet" priority="118" id="{9D1F0A56-1608-40DC-BEE8-30CB35B32DCA}">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O128</xm:sqref>
        </x14:conditionalFormatting>
        <x14:conditionalFormatting xmlns:xm="http://schemas.microsoft.com/office/excel/2006/main">
          <x14:cfRule type="iconSet" priority="109" id="{D3FB30B1-A2EC-40AF-944B-6CC422810A6F}">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R134</xm:sqref>
        </x14:conditionalFormatting>
        <x14:conditionalFormatting xmlns:xm="http://schemas.microsoft.com/office/excel/2006/main">
          <x14:cfRule type="iconSet" priority="110" id="{35D4FBEA-4B42-4635-B972-6733DB930FC2}">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AA134</xm:sqref>
        </x14:conditionalFormatting>
        <x14:conditionalFormatting xmlns:xm="http://schemas.microsoft.com/office/excel/2006/main">
          <x14:cfRule type="iconSet" priority="108" id="{41AECB93-E183-4BCD-9DD6-B6D01F461CAD}">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L134</xm:sqref>
        </x14:conditionalFormatting>
        <x14:conditionalFormatting xmlns:xm="http://schemas.microsoft.com/office/excel/2006/main">
          <x14:cfRule type="iconSet" priority="107" id="{E754696C-A407-4E24-BA03-41F888583756}">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O134</xm:sqref>
        </x14:conditionalFormatting>
        <x14:conditionalFormatting xmlns:xm="http://schemas.microsoft.com/office/excel/2006/main">
          <x14:cfRule type="iconSet" priority="98" id="{69937DF5-EBAD-48C1-9CF6-0AB1750A4EB1}">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R143</xm:sqref>
        </x14:conditionalFormatting>
        <x14:conditionalFormatting xmlns:xm="http://schemas.microsoft.com/office/excel/2006/main">
          <x14:cfRule type="iconSet" priority="99" id="{99F2CA3A-B9E1-4046-893E-F05C47729D42}">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AA143</xm:sqref>
        </x14:conditionalFormatting>
        <x14:conditionalFormatting xmlns:xm="http://schemas.microsoft.com/office/excel/2006/main">
          <x14:cfRule type="iconSet" priority="97" id="{84262852-1454-488C-845C-7FD0E1014EDE}">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L143</xm:sqref>
        </x14:conditionalFormatting>
        <x14:conditionalFormatting xmlns:xm="http://schemas.microsoft.com/office/excel/2006/main">
          <x14:cfRule type="iconSet" priority="96" id="{FA4FC445-C2F5-4348-A087-1C5ADE54D55E}">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O143</xm:sqref>
        </x14:conditionalFormatting>
        <x14:conditionalFormatting xmlns:xm="http://schemas.microsoft.com/office/excel/2006/main">
          <x14:cfRule type="iconSet" priority="87" id="{56DF03B5-86F3-4BEA-AD07-43369EF5B96F}">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R152</xm:sqref>
        </x14:conditionalFormatting>
        <x14:conditionalFormatting xmlns:xm="http://schemas.microsoft.com/office/excel/2006/main">
          <x14:cfRule type="iconSet" priority="88" id="{36422C17-D839-49F5-8C1C-4D97FB540526}">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AA152</xm:sqref>
        </x14:conditionalFormatting>
        <x14:conditionalFormatting xmlns:xm="http://schemas.microsoft.com/office/excel/2006/main">
          <x14:cfRule type="iconSet" priority="86" id="{2738D7FB-3259-4D4A-B763-C1ABD8874924}">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L152</xm:sqref>
        </x14:conditionalFormatting>
        <x14:conditionalFormatting xmlns:xm="http://schemas.microsoft.com/office/excel/2006/main">
          <x14:cfRule type="iconSet" priority="85" id="{7D8F1E95-8E9D-49A6-AEB2-78D079134C84}">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O152</xm:sqref>
        </x14:conditionalFormatting>
        <x14:conditionalFormatting xmlns:xm="http://schemas.microsoft.com/office/excel/2006/main">
          <x14:cfRule type="iconSet" priority="76" id="{0942A6CC-8B8E-4A95-9715-E123DA0897C2}">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R158</xm:sqref>
        </x14:conditionalFormatting>
        <x14:conditionalFormatting xmlns:xm="http://schemas.microsoft.com/office/excel/2006/main">
          <x14:cfRule type="iconSet" priority="77" id="{A1B13B7B-CBE5-4FDC-8855-50D2D312E5C3}">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AA158</xm:sqref>
        </x14:conditionalFormatting>
        <x14:conditionalFormatting xmlns:xm="http://schemas.microsoft.com/office/excel/2006/main">
          <x14:cfRule type="iconSet" priority="75" id="{8F2C5985-D3DF-403F-B211-2F6D99C7C724}">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L158</xm:sqref>
        </x14:conditionalFormatting>
        <x14:conditionalFormatting xmlns:xm="http://schemas.microsoft.com/office/excel/2006/main">
          <x14:cfRule type="iconSet" priority="74" id="{76CB85FA-8FA4-451D-BBC9-1B42079EE04E}">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O158</xm:sqref>
        </x14:conditionalFormatting>
        <x14:conditionalFormatting xmlns:xm="http://schemas.microsoft.com/office/excel/2006/main">
          <x14:cfRule type="iconSet" priority="65" id="{7C5BE326-1F90-4851-9B9C-C0953827A022}">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R169</xm:sqref>
        </x14:conditionalFormatting>
        <x14:conditionalFormatting xmlns:xm="http://schemas.microsoft.com/office/excel/2006/main">
          <x14:cfRule type="iconSet" priority="66" id="{45C27AF7-77C3-4D02-8AB5-260BDDE56C52}">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AA169</xm:sqref>
        </x14:conditionalFormatting>
        <x14:conditionalFormatting xmlns:xm="http://schemas.microsoft.com/office/excel/2006/main">
          <x14:cfRule type="iconSet" priority="64" id="{28B24FBA-8A4C-4D02-BDEE-53AACF967AE7}">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L169</xm:sqref>
        </x14:conditionalFormatting>
        <x14:conditionalFormatting xmlns:xm="http://schemas.microsoft.com/office/excel/2006/main">
          <x14:cfRule type="iconSet" priority="63" id="{D32FF099-3CDD-40BA-88A3-48412832A08B}">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O169</xm:sqref>
        </x14:conditionalFormatting>
        <x14:conditionalFormatting xmlns:xm="http://schemas.microsoft.com/office/excel/2006/main">
          <x14:cfRule type="iconSet" priority="54" id="{F998A6F5-7A19-45F7-9176-BDB90AE6B057}">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R176</xm:sqref>
        </x14:conditionalFormatting>
        <x14:conditionalFormatting xmlns:xm="http://schemas.microsoft.com/office/excel/2006/main">
          <x14:cfRule type="iconSet" priority="55" id="{9BFD85D3-58CD-4214-B396-5F32C0FE0579}">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AA176</xm:sqref>
        </x14:conditionalFormatting>
        <x14:conditionalFormatting xmlns:xm="http://schemas.microsoft.com/office/excel/2006/main">
          <x14:cfRule type="iconSet" priority="53" id="{A3D7FEF5-0E65-46DF-9619-FB63E93641F8}">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L176</xm:sqref>
        </x14:conditionalFormatting>
        <x14:conditionalFormatting xmlns:xm="http://schemas.microsoft.com/office/excel/2006/main">
          <x14:cfRule type="iconSet" priority="52" id="{E9F69CAF-C7DF-4DDA-9CB7-7EAF472076FE}">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O176</xm:sqref>
        </x14:conditionalFormatting>
        <x14:conditionalFormatting xmlns:xm="http://schemas.microsoft.com/office/excel/2006/main">
          <x14:cfRule type="iconSet" priority="43" id="{5AF52B05-AD83-4E7C-A50B-D4A04CA8CA26}">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R186</xm:sqref>
        </x14:conditionalFormatting>
        <x14:conditionalFormatting xmlns:xm="http://schemas.microsoft.com/office/excel/2006/main">
          <x14:cfRule type="iconSet" priority="44" id="{742BBA9A-9CA5-4AEE-8F67-EF091CD56231}">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AA186</xm:sqref>
        </x14:conditionalFormatting>
        <x14:conditionalFormatting xmlns:xm="http://schemas.microsoft.com/office/excel/2006/main">
          <x14:cfRule type="iconSet" priority="42" id="{1C0381CD-DFE1-485B-80EC-D0E616FAA519}">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L186</xm:sqref>
        </x14:conditionalFormatting>
        <x14:conditionalFormatting xmlns:xm="http://schemas.microsoft.com/office/excel/2006/main">
          <x14:cfRule type="iconSet" priority="41" id="{022D34D1-6789-4178-AFC1-93F7E50E2B89}">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O186</xm:sqref>
        </x14:conditionalFormatting>
        <x14:conditionalFormatting xmlns:xm="http://schemas.microsoft.com/office/excel/2006/main">
          <x14:cfRule type="iconSet" priority="32" id="{A4034B06-D64B-4BD8-85C4-E33614E6C749}">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R195</xm:sqref>
        </x14:conditionalFormatting>
        <x14:conditionalFormatting xmlns:xm="http://schemas.microsoft.com/office/excel/2006/main">
          <x14:cfRule type="iconSet" priority="33" id="{31BFEE74-1A84-48CF-A0EE-BE4B970F5F73}">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AA195</xm:sqref>
        </x14:conditionalFormatting>
        <x14:conditionalFormatting xmlns:xm="http://schemas.microsoft.com/office/excel/2006/main">
          <x14:cfRule type="iconSet" priority="31" id="{505B69DB-40EC-4ED5-8EB0-B3FC15365EF4}">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L195</xm:sqref>
        </x14:conditionalFormatting>
        <x14:conditionalFormatting xmlns:xm="http://schemas.microsoft.com/office/excel/2006/main">
          <x14:cfRule type="iconSet" priority="30" id="{75EE053A-6BCF-4F17-840E-937BB0EEB81D}">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O195</xm:sqref>
        </x14:conditionalFormatting>
        <x14:conditionalFormatting xmlns:xm="http://schemas.microsoft.com/office/excel/2006/main">
          <x14:cfRule type="iconSet" priority="21" id="{00E3BD95-65CA-43B7-9849-29CA1CCED779}">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R203</xm:sqref>
        </x14:conditionalFormatting>
        <x14:conditionalFormatting xmlns:xm="http://schemas.microsoft.com/office/excel/2006/main">
          <x14:cfRule type="iconSet" priority="22" id="{90ECC4F3-8C9E-4843-8512-67389E9AF2E3}">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AA203</xm:sqref>
        </x14:conditionalFormatting>
        <x14:conditionalFormatting xmlns:xm="http://schemas.microsoft.com/office/excel/2006/main">
          <x14:cfRule type="iconSet" priority="20" id="{C5E96976-8AF5-45C8-A73B-98773E7D3480}">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L203</xm:sqref>
        </x14:conditionalFormatting>
        <x14:conditionalFormatting xmlns:xm="http://schemas.microsoft.com/office/excel/2006/main">
          <x14:cfRule type="iconSet" priority="19" id="{8B9B4E5F-6BE5-4235-AFAD-D4D328A0C0E6}">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O203</xm:sqref>
        </x14:conditionalFormatting>
        <x14:conditionalFormatting xmlns:xm="http://schemas.microsoft.com/office/excel/2006/main">
          <x14:cfRule type="iconSet" priority="10" id="{3032E670-514E-4107-8102-DF1B14DD3466}">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R213</xm:sqref>
        </x14:conditionalFormatting>
        <x14:conditionalFormatting xmlns:xm="http://schemas.microsoft.com/office/excel/2006/main">
          <x14:cfRule type="iconSet" priority="11" id="{B62E7B87-714F-42F4-A56C-4EAA4EB85F08}">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AA213</xm:sqref>
        </x14:conditionalFormatting>
        <x14:conditionalFormatting xmlns:xm="http://schemas.microsoft.com/office/excel/2006/main">
          <x14:cfRule type="iconSet" priority="9" id="{3FCEF962-E4DE-4C18-A69F-84EA53E5EE3A}">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L213</xm:sqref>
        </x14:conditionalFormatting>
        <x14:conditionalFormatting xmlns:xm="http://schemas.microsoft.com/office/excel/2006/main">
          <x14:cfRule type="iconSet" priority="8" id="{D5C9B5C4-510C-4F06-9F9E-7C0671DA62A8}">
            <x14:iconSet iconSet="4Arrows" custom="1">
              <x14:cfvo type="percent">
                <xm:f>0</xm:f>
              </x14:cfvo>
              <x14:cfvo type="num">
                <xm:f>'Quant Setup'!$G$44</xm:f>
              </x14:cfvo>
              <x14:cfvo type="num">
                <xm:f>'Quant Setup'!$G$45</xm:f>
              </x14:cfvo>
              <x14:cfvo type="num">
                <xm:f>'Quant Setup'!$G$46</xm:f>
              </x14:cfvo>
              <x14:cfIcon iconSet="3Symbols" iconId="1"/>
              <x14:cfIcon iconSet="3TrafficLights1" iconId="2"/>
              <x14:cfIcon iconSet="3Symbols" iconId="1"/>
              <x14:cfIcon iconSet="3Symbols" iconId="0"/>
            </x14:iconSet>
          </x14:cfRule>
          <xm:sqref>O213</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14:formula1>
            <xm:f>'Quant Setup'!$L$43:$L$46</xm:f>
          </x14:formula1>
          <xm:sqref>U2:W2 AD2:AF2</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tabColor theme="5" tint="-0.249977111117893"/>
  </sheetPr>
  <dimension ref="A1:XFB449"/>
  <sheetViews>
    <sheetView zoomScaleNormal="100" workbookViewId="0">
      <pane xSplit="1" ySplit="4" topLeftCell="B5" activePane="bottomRight" state="frozen"/>
      <selection activeCell="B54" sqref="B54"/>
      <selection pane="topRight" activeCell="B54" sqref="B54"/>
      <selection pane="bottomLeft" activeCell="B54" sqref="B54"/>
      <selection pane="bottomRight" activeCell="E28" sqref="E28"/>
    </sheetView>
  </sheetViews>
  <sheetFormatPr defaultColWidth="14.42578125" defaultRowHeight="12.75" customHeight="1" outlineLevelCol="2" x14ac:dyDescent="0.2"/>
  <cols>
    <col min="1" max="1" width="7.7109375" style="198" customWidth="1"/>
    <col min="2" max="2" width="8.7109375" style="104" bestFit="1" customWidth="1"/>
    <col min="3" max="3" width="11.42578125" style="27" customWidth="1" outlineLevel="1"/>
    <col min="4" max="4" width="13" style="27" customWidth="1" outlineLevel="1"/>
    <col min="5" max="5" width="11.140625" style="27" customWidth="1" outlineLevel="1"/>
    <col min="6" max="6" width="13.42578125" style="27" bestFit="1" customWidth="1" outlineLevel="1"/>
    <col min="7" max="7" width="11.85546875" style="27" customWidth="1" outlineLevel="1"/>
    <col min="8" max="8" width="2.42578125" style="27" customWidth="1" outlineLevel="1" collapsed="1"/>
    <col min="9" max="9" width="11" style="121" customWidth="1" outlineLevel="1"/>
    <col min="10" max="10" width="8.140625" style="27" customWidth="1" outlineLevel="1"/>
    <col min="11" max="11" width="17.5703125" style="27" customWidth="1" outlineLevel="1"/>
    <col min="12" max="12" width="12.85546875" style="11" customWidth="1" outlineLevel="2"/>
    <col min="13" max="13" width="13.7109375" style="27" customWidth="1" outlineLevel="2"/>
    <col min="14" max="14" width="15.28515625" style="27" customWidth="1" outlineLevel="2"/>
    <col min="15" max="15" width="15.28515625" style="27" customWidth="1" outlineLevel="1"/>
    <col min="16" max="16" width="2.42578125" style="27" customWidth="1" outlineLevel="1"/>
    <col min="17" max="17" width="17" style="27" hidden="1" customWidth="1" outlineLevel="1"/>
    <col min="18" max="18" width="21" style="27" hidden="1" customWidth="1" outlineLevel="1"/>
    <col min="19" max="19" width="2.42578125" style="27" customWidth="1" outlineLevel="1" collapsed="1"/>
    <col min="20" max="20" width="4.140625" style="27" bestFit="1" customWidth="1" outlineLevel="1"/>
    <col min="21" max="21" width="1.140625" style="27" customWidth="1" outlineLevel="1" collapsed="1"/>
    <col min="22" max="22" width="17" style="27" bestFit="1" customWidth="1" outlineLevel="1"/>
    <col min="23" max="24" width="19.28515625" style="26" customWidth="1" outlineLevel="2"/>
    <col min="25" max="25" width="2.42578125" style="26" customWidth="1" outlineLevel="1"/>
    <col min="26" max="26" width="17" style="27" customWidth="1" outlineLevel="1"/>
    <col min="27" max="28" width="19.28515625" style="26" customWidth="1" outlineLevel="2"/>
    <col min="29" max="29" width="2.42578125" style="27" customWidth="1" outlineLevel="1"/>
    <col min="30" max="30" width="17" style="1" bestFit="1" customWidth="1" outlineLevel="1"/>
    <col min="31" max="31" width="19.28515625" style="26" customWidth="1" outlineLevel="2"/>
    <col min="32" max="32" width="19.28515625" style="1" customWidth="1" outlineLevel="2"/>
    <col min="33" max="33" width="2.42578125" style="27" customWidth="1" outlineLevel="1"/>
    <col min="34" max="34" width="3.140625" style="9" customWidth="1"/>
    <col min="35" max="35" width="19.140625" style="15" customWidth="1"/>
    <col min="36" max="37" width="19.140625" style="15" hidden="1" customWidth="1" outlineLevel="1"/>
    <col min="38" max="39" width="14.140625" style="4" hidden="1" customWidth="1" outlineLevel="1"/>
    <col min="40" max="40" width="18.42578125" style="9" hidden="1" customWidth="1" outlineLevel="1"/>
    <col min="41" max="41" width="3.140625" style="11" customWidth="1" collapsed="1"/>
    <col min="42" max="42" width="20.140625" style="9" customWidth="1"/>
    <col min="43" max="44" width="33" style="4" hidden="1" customWidth="1" outlineLevel="1"/>
    <col min="45" max="45" width="39.85546875" style="4" hidden="1" customWidth="1" outlineLevel="1"/>
    <col min="46" max="47" width="29.7109375" style="4" hidden="1" customWidth="1" outlineLevel="1"/>
    <col min="48" max="48" width="7.140625" style="9" customWidth="1" collapsed="1"/>
    <col min="49" max="16384" width="14.42578125" style="1"/>
  </cols>
  <sheetData>
    <row r="1" spans="1:16382" s="3" customFormat="1" x14ac:dyDescent="0.2">
      <c r="A1" s="197"/>
      <c r="B1" s="103"/>
      <c r="I1" s="197"/>
      <c r="O1" s="196"/>
    </row>
    <row r="2" spans="1:16382" ht="46.5" x14ac:dyDescent="0.35">
      <c r="C2" s="40" t="s">
        <v>195</v>
      </c>
      <c r="D2" s="48"/>
      <c r="E2" s="40"/>
      <c r="F2" s="40"/>
      <c r="G2" s="40"/>
      <c r="I2" s="201" t="s">
        <v>196</v>
      </c>
      <c r="J2" s="40"/>
      <c r="K2" s="40"/>
      <c r="L2" s="40"/>
      <c r="M2" s="40"/>
      <c r="N2" s="40"/>
      <c r="O2" s="40"/>
      <c r="Q2" s="37" t="s">
        <v>197</v>
      </c>
      <c r="R2" s="37"/>
      <c r="T2" s="49" t="s">
        <v>198</v>
      </c>
      <c r="U2" s="50"/>
      <c r="V2" s="49"/>
      <c r="W2" s="50"/>
      <c r="X2" s="50"/>
      <c r="Y2" s="50"/>
      <c r="Z2" s="50"/>
      <c r="AA2" s="50"/>
      <c r="AB2" s="50"/>
      <c r="AC2" s="50"/>
      <c r="AD2" s="50"/>
      <c r="AE2" s="50"/>
      <c r="AF2" s="51"/>
      <c r="AH2" s="27"/>
      <c r="AI2" s="252" t="s">
        <v>199</v>
      </c>
      <c r="AJ2" s="253"/>
      <c r="AK2" s="13"/>
      <c r="AL2" s="13"/>
      <c r="AM2" s="13"/>
      <c r="AN2" s="13"/>
      <c r="AO2" s="27"/>
      <c r="AP2" s="16" t="s">
        <v>200</v>
      </c>
      <c r="AQ2" s="14"/>
      <c r="AR2" s="14"/>
      <c r="AS2" s="27"/>
      <c r="AT2" s="27"/>
      <c r="AU2" s="27"/>
      <c r="AV2" s="27"/>
      <c r="AW2" s="27"/>
      <c r="AX2" s="27"/>
      <c r="AY2" s="27"/>
      <c r="AZ2" s="27"/>
      <c r="BA2" s="27"/>
      <c r="BB2" s="27"/>
      <c r="BC2" s="27"/>
      <c r="BD2" s="27"/>
      <c r="BE2" s="27"/>
      <c r="BF2" s="27"/>
      <c r="BG2" s="27"/>
      <c r="BH2" s="27"/>
      <c r="BI2" s="27"/>
      <c r="BJ2" s="27"/>
      <c r="BK2" s="27"/>
      <c r="BL2" s="27"/>
      <c r="BM2" s="27"/>
      <c r="BN2" s="27"/>
      <c r="BO2" s="27"/>
      <c r="BP2" s="27"/>
      <c r="BQ2" s="27"/>
      <c r="BR2" s="27"/>
      <c r="BS2" s="27"/>
      <c r="BT2" s="27"/>
      <c r="BU2" s="27"/>
      <c r="BV2" s="27"/>
      <c r="BW2" s="27"/>
      <c r="BX2" s="27"/>
      <c r="BY2" s="27"/>
      <c r="BZ2" s="27"/>
      <c r="CA2" s="27"/>
      <c r="CB2" s="27"/>
      <c r="CC2" s="27"/>
      <c r="CD2" s="27"/>
      <c r="CE2" s="27"/>
      <c r="CF2" s="27"/>
      <c r="CG2" s="27"/>
      <c r="CH2" s="27"/>
      <c r="CI2" s="27"/>
      <c r="CJ2" s="27"/>
      <c r="CK2" s="27"/>
      <c r="CL2" s="27"/>
      <c r="CM2" s="27"/>
      <c r="CN2" s="27"/>
      <c r="CO2" s="27"/>
      <c r="CP2" s="27"/>
      <c r="CQ2" s="27"/>
      <c r="CR2" s="27"/>
      <c r="CS2" s="27"/>
      <c r="CT2" s="27"/>
      <c r="CU2" s="27"/>
      <c r="CV2" s="27"/>
      <c r="CW2" s="27"/>
      <c r="CX2" s="27"/>
      <c r="CY2" s="27"/>
      <c r="CZ2" s="27"/>
      <c r="DA2" s="27"/>
      <c r="DB2" s="27"/>
      <c r="DC2" s="27"/>
      <c r="DD2" s="27"/>
      <c r="DE2" s="27"/>
      <c r="DF2" s="27"/>
      <c r="DG2" s="27"/>
      <c r="DH2" s="27"/>
      <c r="DI2" s="27"/>
      <c r="DJ2" s="27"/>
      <c r="DK2" s="27"/>
      <c r="DL2" s="27"/>
      <c r="DM2" s="27"/>
      <c r="DN2" s="27"/>
      <c r="DO2" s="27"/>
      <c r="DP2" s="27"/>
      <c r="DQ2" s="27"/>
      <c r="DR2" s="27"/>
      <c r="DS2" s="27"/>
      <c r="DT2" s="27"/>
      <c r="DU2" s="27"/>
      <c r="DV2" s="27"/>
      <c r="DW2" s="27"/>
      <c r="DX2" s="27"/>
      <c r="DY2" s="27"/>
      <c r="DZ2" s="27"/>
      <c r="EA2" s="27"/>
      <c r="EB2" s="27"/>
      <c r="EC2" s="27"/>
      <c r="ED2" s="27"/>
      <c r="EE2" s="27"/>
      <c r="EF2" s="27"/>
      <c r="EG2" s="27"/>
      <c r="EH2" s="27"/>
      <c r="EI2" s="27"/>
      <c r="EJ2" s="27"/>
      <c r="EK2" s="27"/>
      <c r="EL2" s="27"/>
      <c r="EM2" s="27"/>
      <c r="EN2" s="27"/>
      <c r="EO2" s="27"/>
      <c r="EP2" s="27"/>
      <c r="EQ2" s="27"/>
      <c r="ER2" s="27"/>
      <c r="ES2" s="27"/>
      <c r="ET2" s="27"/>
      <c r="EU2" s="27"/>
      <c r="EV2" s="27"/>
      <c r="EW2" s="27"/>
      <c r="EX2" s="27"/>
      <c r="EY2" s="27"/>
      <c r="EZ2" s="27"/>
      <c r="FA2" s="27"/>
      <c r="FB2" s="27"/>
      <c r="FC2" s="27"/>
      <c r="FD2" s="27"/>
      <c r="FE2" s="27"/>
      <c r="FF2" s="27"/>
      <c r="FG2" s="27"/>
      <c r="FH2" s="27"/>
      <c r="FI2" s="27"/>
      <c r="FJ2" s="27"/>
      <c r="FK2" s="27"/>
      <c r="FL2" s="27"/>
      <c r="FM2" s="27"/>
      <c r="FN2" s="27"/>
      <c r="FO2" s="27"/>
      <c r="FP2" s="27"/>
      <c r="FQ2" s="27"/>
      <c r="FR2" s="27"/>
      <c r="FS2" s="27"/>
      <c r="FT2" s="27"/>
      <c r="FU2" s="27"/>
      <c r="FV2" s="27"/>
      <c r="FW2" s="27"/>
      <c r="FX2" s="27"/>
      <c r="FY2" s="27"/>
      <c r="FZ2" s="27"/>
      <c r="GA2" s="27"/>
      <c r="GB2" s="27"/>
      <c r="GC2" s="27"/>
      <c r="GD2" s="27"/>
      <c r="GE2" s="27"/>
      <c r="GF2" s="27"/>
      <c r="GG2" s="27"/>
      <c r="GH2" s="27"/>
      <c r="GI2" s="27"/>
      <c r="GJ2" s="27"/>
      <c r="GK2" s="27"/>
      <c r="GL2" s="27"/>
      <c r="GM2" s="27"/>
      <c r="GN2" s="27"/>
      <c r="GO2" s="27"/>
      <c r="GP2" s="27"/>
      <c r="GQ2" s="27"/>
      <c r="GR2" s="27"/>
      <c r="GS2" s="27"/>
      <c r="GT2" s="27"/>
      <c r="GU2" s="27"/>
      <c r="GV2" s="27"/>
      <c r="GW2" s="27"/>
      <c r="GX2" s="27"/>
      <c r="GY2" s="27"/>
      <c r="GZ2" s="27"/>
      <c r="HA2" s="27"/>
      <c r="HB2" s="27"/>
      <c r="HC2" s="27"/>
      <c r="HD2" s="27"/>
      <c r="HE2" s="27"/>
      <c r="HF2" s="27"/>
      <c r="HG2" s="27"/>
      <c r="HH2" s="27"/>
      <c r="HI2" s="27"/>
      <c r="HJ2" s="27"/>
      <c r="HK2" s="27"/>
      <c r="HL2" s="27"/>
      <c r="HM2" s="27"/>
      <c r="HN2" s="27"/>
      <c r="HO2" s="27"/>
      <c r="HP2" s="27"/>
      <c r="HQ2" s="27"/>
      <c r="HR2" s="27"/>
      <c r="HS2" s="27"/>
      <c r="HT2" s="27"/>
      <c r="HU2" s="27"/>
      <c r="HV2" s="27"/>
      <c r="HW2" s="27"/>
      <c r="HX2" s="27"/>
      <c r="HY2" s="27"/>
      <c r="HZ2" s="27"/>
      <c r="IA2" s="27"/>
      <c r="IB2" s="27"/>
      <c r="IC2" s="27"/>
      <c r="ID2" s="27"/>
      <c r="IE2" s="27"/>
      <c r="IF2" s="27"/>
      <c r="IG2" s="27"/>
      <c r="IH2" s="27"/>
      <c r="II2" s="27"/>
      <c r="IJ2" s="27"/>
      <c r="IK2" s="27"/>
      <c r="IL2" s="27"/>
      <c r="IM2" s="27"/>
      <c r="IN2" s="27"/>
      <c r="IO2" s="27"/>
      <c r="IP2" s="27"/>
      <c r="IQ2" s="27"/>
      <c r="IR2" s="27"/>
      <c r="IS2" s="27"/>
      <c r="IT2" s="27"/>
      <c r="IU2" s="27"/>
      <c r="IV2" s="27"/>
      <c r="IW2" s="27"/>
      <c r="IX2" s="27"/>
      <c r="IY2" s="27"/>
      <c r="IZ2" s="27"/>
      <c r="JA2" s="27"/>
      <c r="JB2" s="27"/>
      <c r="JC2" s="27"/>
      <c r="JD2" s="27"/>
      <c r="JE2" s="27"/>
      <c r="JF2" s="27"/>
      <c r="JG2" s="27"/>
      <c r="JH2" s="27"/>
      <c r="JI2" s="27"/>
      <c r="JJ2" s="27"/>
      <c r="JK2" s="27"/>
      <c r="JL2" s="27"/>
      <c r="JM2" s="27"/>
      <c r="JN2" s="27"/>
      <c r="JO2" s="27"/>
      <c r="JP2" s="27"/>
      <c r="JQ2" s="27"/>
      <c r="JR2" s="27"/>
      <c r="JS2" s="27"/>
      <c r="JT2" s="27"/>
      <c r="JU2" s="27"/>
      <c r="JV2" s="27"/>
      <c r="JW2" s="27"/>
      <c r="JX2" s="27"/>
      <c r="JY2" s="27"/>
      <c r="JZ2" s="27"/>
      <c r="KA2" s="27"/>
      <c r="KB2" s="27"/>
      <c r="KC2" s="27"/>
      <c r="KD2" s="27"/>
      <c r="KE2" s="27"/>
      <c r="KF2" s="27"/>
      <c r="KG2" s="27"/>
      <c r="KH2" s="27"/>
      <c r="KI2" s="27"/>
      <c r="KJ2" s="27"/>
      <c r="KK2" s="27"/>
      <c r="KL2" s="27"/>
      <c r="KM2" s="27"/>
      <c r="KN2" s="27"/>
      <c r="KO2" s="27"/>
      <c r="KP2" s="27"/>
      <c r="KQ2" s="27"/>
      <c r="KR2" s="27"/>
      <c r="KS2" s="27"/>
      <c r="KT2" s="27"/>
      <c r="KU2" s="27"/>
      <c r="KV2" s="27"/>
      <c r="KW2" s="27"/>
      <c r="KX2" s="27"/>
      <c r="KY2" s="27"/>
      <c r="KZ2" s="27"/>
      <c r="LA2" s="27"/>
      <c r="LB2" s="27"/>
      <c r="LC2" s="27"/>
      <c r="LD2" s="27"/>
      <c r="LE2" s="27"/>
      <c r="LF2" s="27"/>
      <c r="LG2" s="27"/>
      <c r="LH2" s="27"/>
      <c r="LI2" s="27"/>
      <c r="LJ2" s="27"/>
      <c r="LK2" s="27"/>
      <c r="LL2" s="27"/>
      <c r="LM2" s="27"/>
      <c r="LN2" s="27"/>
      <c r="LO2" s="27"/>
      <c r="LP2" s="27"/>
      <c r="LQ2" s="27"/>
      <c r="LR2" s="27"/>
      <c r="LS2" s="27"/>
      <c r="LT2" s="27"/>
      <c r="LU2" s="27"/>
      <c r="LV2" s="27"/>
      <c r="LW2" s="27"/>
      <c r="LX2" s="27"/>
      <c r="LY2" s="27"/>
      <c r="LZ2" s="27"/>
      <c r="MA2" s="27"/>
      <c r="MB2" s="27"/>
      <c r="MC2" s="27"/>
      <c r="MD2" s="27"/>
      <c r="ME2" s="27"/>
      <c r="MF2" s="27"/>
      <c r="MG2" s="27"/>
      <c r="MH2" s="27"/>
      <c r="MI2" s="27"/>
      <c r="MJ2" s="27"/>
      <c r="MK2" s="27"/>
      <c r="ML2" s="27"/>
      <c r="MM2" s="27"/>
      <c r="MN2" s="27"/>
      <c r="MO2" s="27"/>
      <c r="MP2" s="27"/>
      <c r="MQ2" s="27"/>
      <c r="MR2" s="27"/>
      <c r="MS2" s="27"/>
      <c r="MT2" s="27"/>
      <c r="MU2" s="27"/>
      <c r="MV2" s="27"/>
      <c r="MW2" s="27"/>
      <c r="MX2" s="27"/>
      <c r="MY2" s="27"/>
      <c r="MZ2" s="27"/>
      <c r="NA2" s="27"/>
      <c r="NB2" s="27"/>
      <c r="NC2" s="27"/>
      <c r="ND2" s="27"/>
      <c r="NE2" s="27"/>
      <c r="NF2" s="27"/>
      <c r="NG2" s="27"/>
      <c r="NH2" s="27"/>
      <c r="NI2" s="27"/>
      <c r="NJ2" s="27"/>
      <c r="NK2" s="27"/>
      <c r="NL2" s="27"/>
      <c r="NM2" s="27"/>
      <c r="NN2" s="27"/>
      <c r="NO2" s="27"/>
      <c r="NP2" s="27"/>
      <c r="NQ2" s="27"/>
      <c r="NR2" s="27"/>
      <c r="NS2" s="27"/>
      <c r="NT2" s="27"/>
      <c r="NU2" s="27"/>
      <c r="NV2" s="27"/>
      <c r="NW2" s="27"/>
      <c r="NX2" s="27"/>
      <c r="NY2" s="27"/>
      <c r="NZ2" s="27"/>
      <c r="OA2" s="27"/>
      <c r="OB2" s="27"/>
      <c r="OC2" s="27"/>
      <c r="OD2" s="27"/>
      <c r="OE2" s="27"/>
      <c r="OF2" s="27"/>
      <c r="OG2" s="27"/>
      <c r="OH2" s="27"/>
      <c r="OI2" s="27"/>
      <c r="OJ2" s="27"/>
      <c r="OK2" s="27"/>
      <c r="OL2" s="27"/>
      <c r="OM2" s="27"/>
      <c r="ON2" s="27"/>
      <c r="OO2" s="27"/>
      <c r="OP2" s="27"/>
      <c r="OQ2" s="27"/>
      <c r="OR2" s="27"/>
      <c r="OS2" s="27"/>
      <c r="OT2" s="27"/>
      <c r="OU2" s="27"/>
      <c r="OV2" s="27"/>
      <c r="OW2" s="27"/>
      <c r="OX2" s="27"/>
      <c r="OY2" s="27"/>
      <c r="OZ2" s="27"/>
      <c r="PA2" s="27"/>
      <c r="PB2" s="27"/>
      <c r="PC2" s="27"/>
      <c r="PD2" s="27"/>
      <c r="PE2" s="27"/>
      <c r="PF2" s="27"/>
      <c r="PG2" s="27"/>
      <c r="PH2" s="27"/>
      <c r="PI2" s="27"/>
      <c r="PJ2" s="27"/>
      <c r="PK2" s="27"/>
      <c r="PL2" s="27"/>
      <c r="PM2" s="27"/>
      <c r="PN2" s="27"/>
      <c r="PO2" s="27"/>
      <c r="PP2" s="27"/>
      <c r="PQ2" s="27"/>
      <c r="PR2" s="27"/>
      <c r="PS2" s="27"/>
      <c r="PT2" s="27"/>
      <c r="PU2" s="27"/>
      <c r="PV2" s="27"/>
      <c r="PW2" s="27"/>
      <c r="PX2" s="27"/>
      <c r="PY2" s="27"/>
      <c r="PZ2" s="27"/>
      <c r="QA2" s="27"/>
      <c r="QB2" s="27"/>
      <c r="QC2" s="27"/>
      <c r="QD2" s="27"/>
      <c r="QE2" s="27"/>
      <c r="QF2" s="27"/>
      <c r="QG2" s="27"/>
      <c r="QH2" s="27"/>
      <c r="QI2" s="27"/>
      <c r="QJ2" s="27"/>
      <c r="QK2" s="27"/>
      <c r="QL2" s="27"/>
      <c r="QM2" s="27"/>
      <c r="QN2" s="27"/>
      <c r="QO2" s="27"/>
      <c r="QP2" s="27"/>
      <c r="QQ2" s="27"/>
      <c r="QR2" s="27"/>
      <c r="QS2" s="27"/>
      <c r="QT2" s="27"/>
      <c r="QU2" s="27"/>
      <c r="QV2" s="27"/>
      <c r="QW2" s="27"/>
      <c r="QX2" s="27"/>
      <c r="QY2" s="27"/>
      <c r="QZ2" s="27"/>
      <c r="RA2" s="27"/>
      <c r="RB2" s="27"/>
      <c r="RC2" s="27"/>
      <c r="RD2" s="27"/>
      <c r="RE2" s="27"/>
      <c r="RF2" s="27"/>
      <c r="RG2" s="27"/>
      <c r="RH2" s="27"/>
      <c r="RI2" s="27"/>
      <c r="RJ2" s="27"/>
      <c r="RK2" s="27"/>
      <c r="RL2" s="27"/>
      <c r="RM2" s="27"/>
      <c r="RN2" s="27"/>
      <c r="RO2" s="27"/>
      <c r="RP2" s="27"/>
      <c r="RQ2" s="27"/>
      <c r="RR2" s="27"/>
      <c r="RS2" s="27"/>
      <c r="RT2" s="27"/>
      <c r="RU2" s="27"/>
      <c r="RV2" s="27"/>
      <c r="RW2" s="27"/>
      <c r="RX2" s="27"/>
      <c r="RY2" s="27"/>
      <c r="RZ2" s="27"/>
      <c r="SA2" s="27"/>
      <c r="SB2" s="27"/>
      <c r="SC2" s="27"/>
      <c r="SD2" s="27"/>
      <c r="SE2" s="27"/>
      <c r="SF2" s="27"/>
      <c r="SG2" s="27"/>
      <c r="SH2" s="27"/>
      <c r="SI2" s="27"/>
      <c r="SJ2" s="27"/>
      <c r="SK2" s="27"/>
      <c r="SL2" s="27"/>
      <c r="SM2" s="27"/>
      <c r="SN2" s="27"/>
      <c r="SO2" s="27"/>
      <c r="SP2" s="27"/>
      <c r="SQ2" s="27"/>
      <c r="SR2" s="27"/>
      <c r="SS2" s="27"/>
      <c r="ST2" s="27"/>
      <c r="SU2" s="27"/>
      <c r="SV2" s="27"/>
      <c r="SW2" s="27"/>
      <c r="SX2" s="27"/>
      <c r="SY2" s="27"/>
      <c r="SZ2" s="27"/>
      <c r="TA2" s="27"/>
      <c r="TB2" s="27"/>
      <c r="TC2" s="27"/>
      <c r="TD2" s="27"/>
      <c r="TE2" s="27"/>
      <c r="TF2" s="27"/>
      <c r="TG2" s="27"/>
      <c r="TH2" s="27"/>
      <c r="TI2" s="27"/>
      <c r="TJ2" s="27"/>
      <c r="TK2" s="27"/>
      <c r="TL2" s="27"/>
      <c r="TM2" s="27"/>
      <c r="TN2" s="27"/>
      <c r="TO2" s="27"/>
      <c r="TP2" s="27"/>
      <c r="TQ2" s="27"/>
      <c r="TR2" s="27"/>
      <c r="TS2" s="27"/>
      <c r="TT2" s="27"/>
      <c r="TU2" s="27"/>
      <c r="TV2" s="27"/>
      <c r="TW2" s="27"/>
      <c r="TX2" s="27"/>
      <c r="TY2" s="27"/>
      <c r="TZ2" s="27"/>
      <c r="UA2" s="27"/>
      <c r="UB2" s="27"/>
      <c r="UC2" s="27"/>
      <c r="UD2" s="27"/>
      <c r="UE2" s="27"/>
      <c r="UF2" s="27"/>
      <c r="UG2" s="27"/>
      <c r="UH2" s="27"/>
      <c r="UI2" s="27"/>
      <c r="UJ2" s="27"/>
      <c r="UK2" s="27"/>
      <c r="UL2" s="27"/>
      <c r="UM2" s="27"/>
      <c r="UN2" s="27"/>
      <c r="UO2" s="27"/>
      <c r="UP2" s="27"/>
      <c r="UQ2" s="27"/>
      <c r="UR2" s="27"/>
      <c r="US2" s="27"/>
      <c r="UT2" s="27"/>
      <c r="UU2" s="27"/>
      <c r="UV2" s="27"/>
      <c r="UW2" s="27"/>
      <c r="UX2" s="27"/>
      <c r="UY2" s="27"/>
      <c r="UZ2" s="27"/>
      <c r="VA2" s="27"/>
      <c r="VB2" s="27"/>
      <c r="VC2" s="27"/>
      <c r="VD2" s="27"/>
      <c r="VE2" s="27"/>
      <c r="VF2" s="27"/>
      <c r="VG2" s="27"/>
      <c r="VH2" s="27"/>
      <c r="VI2" s="27"/>
      <c r="VJ2" s="27"/>
      <c r="VK2" s="27"/>
      <c r="VL2" s="27"/>
      <c r="VM2" s="27"/>
      <c r="VN2" s="27"/>
      <c r="VO2" s="27"/>
      <c r="VP2" s="27"/>
      <c r="VQ2" s="27"/>
      <c r="VR2" s="27"/>
      <c r="VS2" s="27"/>
      <c r="VT2" s="27"/>
      <c r="VU2" s="27"/>
      <c r="VV2" s="27"/>
      <c r="VW2" s="27"/>
      <c r="VX2" s="27"/>
      <c r="VY2" s="27"/>
      <c r="VZ2" s="27"/>
      <c r="WA2" s="27"/>
      <c r="WB2" s="27"/>
      <c r="WC2" s="27"/>
      <c r="WD2" s="27"/>
      <c r="WE2" s="27"/>
      <c r="WF2" s="27"/>
      <c r="WG2" s="27"/>
      <c r="WH2" s="27"/>
      <c r="WI2" s="27"/>
      <c r="WJ2" s="27"/>
      <c r="WK2" s="27"/>
      <c r="WL2" s="27"/>
      <c r="WM2" s="27"/>
      <c r="WN2" s="27"/>
      <c r="WO2" s="27"/>
      <c r="WP2" s="27"/>
      <c r="WQ2" s="27"/>
      <c r="WR2" s="27"/>
      <c r="WS2" s="27"/>
      <c r="WT2" s="27"/>
      <c r="WU2" s="27"/>
      <c r="WV2" s="27"/>
      <c r="WW2" s="27"/>
      <c r="WX2" s="27"/>
      <c r="WY2" s="27"/>
      <c r="WZ2" s="27"/>
      <c r="XA2" s="27"/>
      <c r="XB2" s="27"/>
      <c r="XC2" s="27"/>
      <c r="XD2" s="27"/>
      <c r="XE2" s="27"/>
      <c r="XF2" s="27"/>
      <c r="XG2" s="27"/>
      <c r="XH2" s="27"/>
      <c r="XI2" s="27"/>
      <c r="XJ2" s="27"/>
      <c r="XK2" s="27"/>
      <c r="XL2" s="27"/>
      <c r="XM2" s="27"/>
      <c r="XN2" s="27"/>
      <c r="XO2" s="27"/>
      <c r="XP2" s="27"/>
      <c r="XQ2" s="27"/>
      <c r="XR2" s="27"/>
      <c r="XS2" s="27"/>
      <c r="XT2" s="27"/>
      <c r="XU2" s="27"/>
      <c r="XV2" s="27"/>
      <c r="XW2" s="27"/>
      <c r="XX2" s="27"/>
      <c r="XY2" s="27"/>
      <c r="XZ2" s="27"/>
      <c r="YA2" s="27"/>
      <c r="YB2" s="27"/>
      <c r="YC2" s="27"/>
      <c r="YD2" s="27"/>
      <c r="YE2" s="27"/>
      <c r="YF2" s="27"/>
      <c r="YG2" s="27"/>
      <c r="YH2" s="27"/>
      <c r="YI2" s="27"/>
      <c r="YJ2" s="27"/>
      <c r="YK2" s="27"/>
      <c r="YL2" s="27"/>
      <c r="YM2" s="27"/>
      <c r="YN2" s="27"/>
      <c r="YO2" s="27"/>
      <c r="YP2" s="27"/>
      <c r="YQ2" s="27"/>
      <c r="YR2" s="27"/>
      <c r="YS2" s="27"/>
      <c r="YT2" s="27"/>
      <c r="YU2" s="27"/>
      <c r="YV2" s="27"/>
      <c r="YW2" s="27"/>
      <c r="YX2" s="27"/>
      <c r="YY2" s="27"/>
      <c r="YZ2" s="27"/>
      <c r="ZA2" s="27"/>
      <c r="ZB2" s="27"/>
      <c r="ZC2" s="27"/>
      <c r="ZD2" s="27"/>
      <c r="ZE2" s="27"/>
      <c r="ZF2" s="27"/>
      <c r="ZG2" s="27"/>
      <c r="ZH2" s="27"/>
      <c r="ZI2" s="27"/>
      <c r="ZJ2" s="27"/>
      <c r="ZK2" s="27"/>
      <c r="ZL2" s="27"/>
      <c r="ZM2" s="27"/>
      <c r="ZN2" s="27"/>
      <c r="ZO2" s="27"/>
      <c r="ZP2" s="27"/>
      <c r="ZQ2" s="27"/>
      <c r="ZR2" s="27"/>
      <c r="ZS2" s="27"/>
      <c r="ZT2" s="27"/>
      <c r="ZU2" s="27"/>
      <c r="ZV2" s="27"/>
      <c r="ZW2" s="27"/>
      <c r="ZX2" s="27"/>
      <c r="ZY2" s="27"/>
      <c r="ZZ2" s="27"/>
      <c r="AAA2" s="27"/>
      <c r="AAB2" s="27"/>
      <c r="AAC2" s="27"/>
      <c r="AAD2" s="27"/>
      <c r="AAE2" s="27"/>
      <c r="AAF2" s="27"/>
      <c r="AAG2" s="27"/>
      <c r="AAH2" s="27"/>
      <c r="AAI2" s="27"/>
      <c r="AAJ2" s="27"/>
      <c r="AAK2" s="27"/>
      <c r="AAL2" s="27"/>
      <c r="AAM2" s="27"/>
      <c r="AAN2" s="27"/>
      <c r="AAO2" s="27"/>
      <c r="AAP2" s="27"/>
      <c r="AAQ2" s="27"/>
      <c r="AAR2" s="27"/>
      <c r="AAS2" s="27"/>
      <c r="AAT2" s="27"/>
      <c r="AAU2" s="27"/>
      <c r="AAV2" s="27"/>
      <c r="AAW2" s="27"/>
      <c r="AAX2" s="27"/>
      <c r="AAY2" s="27"/>
      <c r="AAZ2" s="27"/>
      <c r="ABA2" s="27"/>
      <c r="ABB2" s="27"/>
      <c r="ABC2" s="27"/>
      <c r="ABD2" s="27"/>
      <c r="ABE2" s="27"/>
      <c r="ABF2" s="27"/>
      <c r="ABG2" s="27"/>
      <c r="ABH2" s="27"/>
      <c r="ABI2" s="27"/>
      <c r="ABJ2" s="27"/>
      <c r="ABK2" s="27"/>
      <c r="ABL2" s="27"/>
      <c r="ABM2" s="27"/>
      <c r="ABN2" s="27"/>
      <c r="ABO2" s="27"/>
      <c r="ABP2" s="27"/>
      <c r="ABQ2" s="27"/>
      <c r="ABR2" s="27"/>
      <c r="ABS2" s="27"/>
      <c r="ABT2" s="27"/>
      <c r="ABU2" s="27"/>
      <c r="ABV2" s="27"/>
      <c r="ABW2" s="27"/>
      <c r="ABX2" s="27"/>
      <c r="ABY2" s="27"/>
      <c r="ABZ2" s="27"/>
      <c r="ACA2" s="27"/>
      <c r="ACB2" s="27"/>
      <c r="ACC2" s="27"/>
      <c r="ACD2" s="27"/>
      <c r="ACE2" s="27"/>
      <c r="ACF2" s="27"/>
      <c r="ACG2" s="27"/>
      <c r="ACH2" s="27"/>
      <c r="ACI2" s="27"/>
      <c r="ACJ2" s="27"/>
      <c r="ACK2" s="27"/>
      <c r="ACL2" s="27"/>
      <c r="ACM2" s="27"/>
      <c r="ACN2" s="27"/>
      <c r="ACO2" s="27"/>
      <c r="ACP2" s="27"/>
      <c r="ACQ2" s="27"/>
      <c r="ACR2" s="27"/>
      <c r="ACS2" s="27"/>
      <c r="ACT2" s="27"/>
      <c r="ACU2" s="27"/>
      <c r="ACV2" s="27"/>
      <c r="ACW2" s="27"/>
      <c r="ACX2" s="27"/>
      <c r="ACY2" s="27"/>
      <c r="ACZ2" s="27"/>
      <c r="ADA2" s="27"/>
      <c r="ADB2" s="27"/>
      <c r="ADC2" s="27"/>
      <c r="ADD2" s="27"/>
      <c r="ADE2" s="27"/>
      <c r="ADF2" s="27"/>
      <c r="ADG2" s="27"/>
      <c r="ADH2" s="27"/>
      <c r="ADI2" s="27"/>
      <c r="ADJ2" s="27"/>
      <c r="ADK2" s="27"/>
      <c r="ADL2" s="27"/>
      <c r="ADM2" s="27"/>
      <c r="ADN2" s="27"/>
      <c r="ADO2" s="27"/>
      <c r="ADP2" s="27"/>
      <c r="ADQ2" s="27"/>
      <c r="ADR2" s="27"/>
      <c r="ADS2" s="27"/>
      <c r="ADT2" s="27"/>
      <c r="ADU2" s="27"/>
      <c r="ADV2" s="27"/>
      <c r="ADW2" s="27"/>
      <c r="ADX2" s="27"/>
      <c r="ADY2" s="27"/>
      <c r="ADZ2" s="27"/>
      <c r="AEA2" s="27"/>
      <c r="AEB2" s="27"/>
      <c r="AEC2" s="27"/>
      <c r="AED2" s="27"/>
      <c r="AEE2" s="27"/>
      <c r="AEF2" s="27"/>
      <c r="AEG2" s="27"/>
      <c r="AEH2" s="27"/>
      <c r="AEI2" s="27"/>
      <c r="AEJ2" s="27"/>
      <c r="AEK2" s="27"/>
      <c r="AEL2" s="27"/>
      <c r="AEM2" s="27"/>
      <c r="AEN2" s="27"/>
      <c r="AEO2" s="27"/>
      <c r="AEP2" s="27"/>
      <c r="AEQ2" s="27"/>
      <c r="AER2" s="27"/>
      <c r="AES2" s="27"/>
      <c r="AET2" s="27"/>
      <c r="AEU2" s="27"/>
      <c r="AEV2" s="27"/>
      <c r="AEW2" s="27"/>
      <c r="AEX2" s="27"/>
      <c r="AEY2" s="27"/>
      <c r="AEZ2" s="27"/>
      <c r="AFA2" s="27"/>
      <c r="AFB2" s="27"/>
      <c r="AFC2" s="27"/>
      <c r="AFD2" s="27"/>
      <c r="AFE2" s="27"/>
      <c r="AFF2" s="27"/>
      <c r="AFG2" s="27"/>
      <c r="AFH2" s="27"/>
      <c r="AFI2" s="27"/>
      <c r="AFJ2" s="27"/>
      <c r="AFK2" s="27"/>
      <c r="AFL2" s="27"/>
      <c r="AFM2" s="27"/>
      <c r="AFN2" s="27"/>
      <c r="AFO2" s="27"/>
      <c r="AFP2" s="27"/>
      <c r="AFQ2" s="27"/>
      <c r="AFR2" s="27"/>
      <c r="AFS2" s="27"/>
      <c r="AFT2" s="27"/>
      <c r="AFU2" s="27"/>
      <c r="AFV2" s="27"/>
      <c r="AFW2" s="27"/>
      <c r="AFX2" s="27"/>
      <c r="AFY2" s="27"/>
      <c r="AFZ2" s="27"/>
      <c r="AGA2" s="27"/>
      <c r="AGB2" s="27"/>
      <c r="AGC2" s="27"/>
      <c r="AGD2" s="27"/>
      <c r="AGE2" s="27"/>
      <c r="AGF2" s="27"/>
      <c r="AGG2" s="27"/>
      <c r="AGH2" s="27"/>
      <c r="AGI2" s="27"/>
      <c r="AGJ2" s="27"/>
      <c r="AGK2" s="27"/>
      <c r="AGL2" s="27"/>
      <c r="AGM2" s="27"/>
      <c r="AGN2" s="27"/>
      <c r="AGO2" s="27"/>
      <c r="AGP2" s="27"/>
      <c r="AGQ2" s="27"/>
      <c r="AGR2" s="27"/>
      <c r="AGS2" s="27"/>
      <c r="AGT2" s="27"/>
      <c r="AGU2" s="27"/>
      <c r="AGV2" s="27"/>
      <c r="AGW2" s="27"/>
      <c r="AGX2" s="27"/>
      <c r="AGY2" s="27"/>
      <c r="AGZ2" s="27"/>
      <c r="AHA2" s="27"/>
      <c r="AHB2" s="27"/>
      <c r="AHC2" s="27"/>
      <c r="AHD2" s="27"/>
      <c r="AHE2" s="27"/>
      <c r="AHF2" s="27"/>
      <c r="AHG2" s="27"/>
      <c r="AHH2" s="27"/>
      <c r="AHI2" s="27"/>
      <c r="AHJ2" s="27"/>
      <c r="AHK2" s="27"/>
      <c r="AHL2" s="27"/>
      <c r="AHM2" s="27"/>
      <c r="AHN2" s="27"/>
      <c r="AHO2" s="27"/>
      <c r="AHP2" s="27"/>
      <c r="AHQ2" s="27"/>
      <c r="AHR2" s="27"/>
      <c r="AHS2" s="27"/>
      <c r="AHT2" s="27"/>
      <c r="AHU2" s="27"/>
      <c r="AHV2" s="27"/>
      <c r="AHW2" s="27"/>
      <c r="AHX2" s="27"/>
      <c r="AHY2" s="27"/>
      <c r="AHZ2" s="27"/>
      <c r="AIA2" s="27"/>
      <c r="AIB2" s="27"/>
      <c r="AIC2" s="27"/>
      <c r="AID2" s="27"/>
      <c r="AIE2" s="27"/>
      <c r="AIF2" s="27"/>
      <c r="AIG2" s="27"/>
      <c r="AIH2" s="27"/>
      <c r="AII2" s="27"/>
      <c r="AIJ2" s="27"/>
      <c r="AIK2" s="27"/>
      <c r="AIL2" s="27"/>
      <c r="AIM2" s="27"/>
      <c r="AIN2" s="27"/>
      <c r="AIO2" s="27"/>
      <c r="AIP2" s="27"/>
      <c r="AIQ2" s="27"/>
      <c r="AIR2" s="27"/>
      <c r="AIS2" s="27"/>
      <c r="AIT2" s="27"/>
      <c r="AIU2" s="27"/>
      <c r="AIV2" s="27"/>
      <c r="AIW2" s="27"/>
      <c r="AIX2" s="27"/>
      <c r="AIY2" s="27"/>
      <c r="AIZ2" s="27"/>
      <c r="AJA2" s="27"/>
      <c r="AJB2" s="27"/>
      <c r="AJC2" s="27"/>
      <c r="AJD2" s="27"/>
      <c r="AJE2" s="27"/>
      <c r="AJF2" s="27"/>
      <c r="AJG2" s="27"/>
      <c r="AJH2" s="27"/>
      <c r="AJI2" s="27"/>
      <c r="AJJ2" s="27"/>
      <c r="AJK2" s="27"/>
      <c r="AJL2" s="27"/>
      <c r="AJM2" s="27"/>
      <c r="AJN2" s="27"/>
      <c r="AJO2" s="27"/>
      <c r="AJP2" s="27"/>
      <c r="AJQ2" s="27"/>
      <c r="AJR2" s="27"/>
      <c r="AJS2" s="27"/>
      <c r="AJT2" s="27"/>
      <c r="AJU2" s="27"/>
      <c r="AJV2" s="27"/>
      <c r="AJW2" s="27"/>
      <c r="AJX2" s="27"/>
      <c r="AJY2" s="27"/>
      <c r="AJZ2" s="27"/>
      <c r="AKA2" s="27"/>
      <c r="AKB2" s="27"/>
      <c r="AKC2" s="27"/>
      <c r="AKD2" s="27"/>
      <c r="AKE2" s="27"/>
      <c r="AKF2" s="27"/>
      <c r="AKG2" s="27"/>
      <c r="AKH2" s="27"/>
      <c r="AKI2" s="27"/>
      <c r="AKJ2" s="27"/>
      <c r="AKK2" s="27"/>
      <c r="AKL2" s="27"/>
      <c r="AKM2" s="27"/>
      <c r="AKN2" s="27"/>
      <c r="AKO2" s="27"/>
      <c r="AKP2" s="27"/>
      <c r="AKQ2" s="27"/>
      <c r="AKR2" s="27"/>
      <c r="AKS2" s="27"/>
      <c r="AKT2" s="27"/>
      <c r="AKU2" s="27"/>
      <c r="AKV2" s="27"/>
      <c r="AKW2" s="27"/>
      <c r="AKX2" s="27"/>
      <c r="AKY2" s="27"/>
      <c r="AKZ2" s="27"/>
      <c r="ALA2" s="27"/>
      <c r="ALB2" s="27"/>
      <c r="ALC2" s="27"/>
      <c r="ALD2" s="27"/>
      <c r="ALE2" s="27"/>
      <c r="ALF2" s="27"/>
      <c r="ALG2" s="27"/>
      <c r="ALH2" s="27"/>
      <c r="ALI2" s="27"/>
      <c r="ALJ2" s="27"/>
      <c r="ALK2" s="27"/>
      <c r="ALL2" s="27"/>
      <c r="ALM2" s="27"/>
      <c r="ALN2" s="27"/>
      <c r="ALO2" s="27"/>
      <c r="ALP2" s="27"/>
      <c r="ALQ2" s="27"/>
      <c r="ALR2" s="27"/>
      <c r="ALS2" s="27"/>
      <c r="ALT2" s="27"/>
      <c r="ALU2" s="27"/>
      <c r="ALV2" s="27"/>
      <c r="ALW2" s="27"/>
      <c r="ALX2" s="27"/>
      <c r="ALY2" s="27"/>
      <c r="ALZ2" s="27"/>
      <c r="AMA2" s="27"/>
      <c r="AMB2" s="27"/>
      <c r="AMC2" s="27"/>
      <c r="AMD2" s="27"/>
      <c r="AME2" s="27"/>
      <c r="AMF2" s="27"/>
      <c r="AMG2" s="27"/>
      <c r="AMH2" s="27"/>
      <c r="AMI2" s="27"/>
      <c r="AMJ2" s="27"/>
      <c r="AMK2" s="27"/>
      <c r="AML2" s="27"/>
      <c r="AMM2" s="27"/>
      <c r="AMN2" s="27"/>
      <c r="AMO2" s="27"/>
      <c r="AMP2" s="27"/>
      <c r="AMQ2" s="27"/>
      <c r="AMR2" s="27"/>
      <c r="AMS2" s="27"/>
      <c r="AMT2" s="27"/>
      <c r="AMU2" s="27"/>
      <c r="AMV2" s="27"/>
      <c r="AMW2" s="27"/>
      <c r="AMX2" s="27"/>
      <c r="AMY2" s="27"/>
      <c r="AMZ2" s="27"/>
      <c r="ANA2" s="27"/>
      <c r="ANB2" s="27"/>
      <c r="ANC2" s="27"/>
      <c r="AND2" s="27"/>
      <c r="ANE2" s="27"/>
      <c r="ANF2" s="27"/>
      <c r="ANG2" s="27"/>
      <c r="ANH2" s="27"/>
      <c r="ANI2" s="27"/>
      <c r="ANJ2" s="27"/>
      <c r="ANK2" s="27"/>
      <c r="ANL2" s="27"/>
      <c r="ANM2" s="27"/>
      <c r="ANN2" s="27"/>
      <c r="ANO2" s="27"/>
      <c r="ANP2" s="27"/>
      <c r="ANQ2" s="27"/>
      <c r="ANR2" s="27"/>
      <c r="ANS2" s="27"/>
      <c r="ANT2" s="27"/>
      <c r="ANU2" s="27"/>
      <c r="ANV2" s="27"/>
      <c r="ANW2" s="27"/>
      <c r="ANX2" s="27"/>
      <c r="ANY2" s="27"/>
      <c r="ANZ2" s="27"/>
      <c r="AOA2" s="27"/>
      <c r="AOB2" s="27"/>
      <c r="AOC2" s="27"/>
      <c r="AOD2" s="27"/>
      <c r="AOE2" s="27"/>
      <c r="AOF2" s="27"/>
      <c r="AOG2" s="27"/>
      <c r="AOH2" s="27"/>
      <c r="AOI2" s="27"/>
      <c r="AOJ2" s="27"/>
      <c r="AOK2" s="27"/>
      <c r="AOL2" s="27"/>
      <c r="AOM2" s="27"/>
      <c r="AON2" s="27"/>
      <c r="AOO2" s="27"/>
      <c r="AOP2" s="27"/>
      <c r="AOQ2" s="27"/>
      <c r="AOR2" s="27"/>
      <c r="AOS2" s="27"/>
      <c r="AOT2" s="27"/>
      <c r="AOU2" s="27"/>
      <c r="AOV2" s="27"/>
      <c r="AOW2" s="27"/>
      <c r="AOX2" s="27"/>
      <c r="AOY2" s="27"/>
      <c r="AOZ2" s="27"/>
      <c r="APA2" s="27"/>
      <c r="APB2" s="27"/>
      <c r="APC2" s="27"/>
      <c r="APD2" s="27"/>
      <c r="APE2" s="27"/>
      <c r="APF2" s="27"/>
      <c r="APG2" s="27"/>
      <c r="APH2" s="27"/>
      <c r="API2" s="27"/>
      <c r="APJ2" s="27"/>
      <c r="APK2" s="27"/>
      <c r="APL2" s="27"/>
      <c r="APM2" s="27"/>
      <c r="APN2" s="27"/>
      <c r="APO2" s="27"/>
      <c r="APP2" s="27"/>
      <c r="APQ2" s="27"/>
      <c r="APR2" s="27"/>
      <c r="APS2" s="27"/>
      <c r="APT2" s="27"/>
      <c r="APU2" s="27"/>
      <c r="APV2" s="27"/>
      <c r="APW2" s="27"/>
      <c r="APX2" s="27"/>
      <c r="APY2" s="27"/>
      <c r="APZ2" s="27"/>
      <c r="AQA2" s="27"/>
      <c r="AQB2" s="27"/>
      <c r="AQC2" s="27"/>
      <c r="AQD2" s="27"/>
      <c r="AQE2" s="27"/>
      <c r="AQF2" s="27"/>
      <c r="AQG2" s="27"/>
      <c r="AQH2" s="27"/>
      <c r="AQI2" s="27"/>
      <c r="AQJ2" s="27"/>
      <c r="AQK2" s="27"/>
      <c r="AQL2" s="27"/>
      <c r="AQM2" s="27"/>
      <c r="AQN2" s="27"/>
      <c r="AQO2" s="27"/>
      <c r="AQP2" s="27"/>
      <c r="AQQ2" s="27"/>
      <c r="AQR2" s="27"/>
      <c r="AQS2" s="27"/>
      <c r="AQT2" s="27"/>
      <c r="AQU2" s="27"/>
      <c r="AQV2" s="27"/>
      <c r="AQW2" s="27"/>
      <c r="AQX2" s="27"/>
      <c r="AQY2" s="27"/>
      <c r="AQZ2" s="27"/>
      <c r="ARA2" s="27"/>
      <c r="ARB2" s="27"/>
      <c r="ARC2" s="27"/>
      <c r="ARD2" s="27"/>
      <c r="ARE2" s="27"/>
      <c r="ARF2" s="27"/>
      <c r="ARG2" s="27"/>
      <c r="ARH2" s="27"/>
      <c r="ARI2" s="27"/>
      <c r="ARJ2" s="27"/>
      <c r="ARK2" s="27"/>
      <c r="ARL2" s="27"/>
      <c r="ARM2" s="27"/>
      <c r="ARN2" s="27"/>
      <c r="ARO2" s="27"/>
      <c r="ARP2" s="27"/>
      <c r="ARQ2" s="27"/>
      <c r="ARR2" s="27"/>
      <c r="ARS2" s="27"/>
      <c r="ART2" s="27"/>
      <c r="ARU2" s="27"/>
      <c r="ARV2" s="27"/>
      <c r="ARW2" s="27"/>
      <c r="ARX2" s="27"/>
      <c r="ARY2" s="27"/>
      <c r="ARZ2" s="27"/>
      <c r="ASA2" s="27"/>
      <c r="ASB2" s="27"/>
      <c r="ASC2" s="27"/>
      <c r="ASD2" s="27"/>
      <c r="ASE2" s="27"/>
      <c r="ASF2" s="27"/>
      <c r="ASG2" s="27"/>
      <c r="ASH2" s="27"/>
      <c r="ASI2" s="27"/>
      <c r="ASJ2" s="27"/>
      <c r="ASK2" s="27"/>
      <c r="ASL2" s="27"/>
      <c r="ASM2" s="27"/>
      <c r="ASN2" s="27"/>
      <c r="ASO2" s="27"/>
      <c r="ASP2" s="27"/>
      <c r="ASQ2" s="27"/>
      <c r="ASR2" s="27"/>
      <c r="ASS2" s="27"/>
      <c r="AST2" s="27"/>
      <c r="ASU2" s="27"/>
      <c r="ASV2" s="27"/>
      <c r="ASW2" s="27"/>
      <c r="ASX2" s="27"/>
      <c r="ASY2" s="27"/>
      <c r="ASZ2" s="27"/>
      <c r="ATA2" s="27"/>
      <c r="ATB2" s="27"/>
      <c r="ATC2" s="27"/>
      <c r="ATD2" s="27"/>
      <c r="ATE2" s="27"/>
      <c r="ATF2" s="27"/>
      <c r="ATG2" s="27"/>
      <c r="ATH2" s="27"/>
      <c r="ATI2" s="27"/>
      <c r="ATJ2" s="27"/>
      <c r="ATK2" s="27"/>
      <c r="ATL2" s="27"/>
      <c r="ATM2" s="27"/>
      <c r="ATN2" s="27"/>
      <c r="ATO2" s="27"/>
      <c r="ATP2" s="27"/>
      <c r="ATQ2" s="27"/>
      <c r="ATR2" s="27"/>
      <c r="ATS2" s="27"/>
      <c r="ATT2" s="27"/>
      <c r="ATU2" s="27"/>
      <c r="ATV2" s="27"/>
      <c r="ATW2" s="27"/>
      <c r="ATX2" s="27"/>
      <c r="ATY2" s="27"/>
      <c r="ATZ2" s="27"/>
      <c r="AUA2" s="27"/>
      <c r="AUB2" s="27"/>
      <c r="AUC2" s="27"/>
      <c r="AUD2" s="27"/>
      <c r="AUE2" s="27"/>
      <c r="AUF2" s="27"/>
      <c r="AUG2" s="27"/>
      <c r="AUH2" s="27"/>
      <c r="AUI2" s="27"/>
      <c r="AUJ2" s="27"/>
      <c r="AUK2" s="27"/>
      <c r="AUL2" s="27"/>
      <c r="AUM2" s="27"/>
      <c r="AUN2" s="27"/>
      <c r="AUO2" s="27"/>
      <c r="AUP2" s="27"/>
      <c r="AUQ2" s="27"/>
      <c r="AUR2" s="27"/>
      <c r="AUS2" s="27"/>
      <c r="AUT2" s="27"/>
      <c r="AUU2" s="27"/>
      <c r="AUV2" s="27"/>
      <c r="AUW2" s="27"/>
      <c r="AUX2" s="27"/>
      <c r="AUY2" s="27"/>
      <c r="AUZ2" s="27"/>
      <c r="AVA2" s="27"/>
      <c r="AVB2" s="27"/>
      <c r="AVC2" s="27"/>
      <c r="AVD2" s="27"/>
      <c r="AVE2" s="27"/>
      <c r="AVF2" s="27"/>
      <c r="AVG2" s="27"/>
      <c r="AVH2" s="27"/>
      <c r="AVI2" s="27"/>
      <c r="AVJ2" s="27"/>
      <c r="AVK2" s="27"/>
      <c r="AVL2" s="27"/>
      <c r="AVM2" s="27"/>
      <c r="AVN2" s="27"/>
      <c r="AVO2" s="27"/>
      <c r="AVP2" s="27"/>
      <c r="AVQ2" s="27"/>
      <c r="AVR2" s="27"/>
      <c r="AVS2" s="27"/>
      <c r="AVT2" s="27"/>
      <c r="AVU2" s="27"/>
      <c r="AVV2" s="27"/>
      <c r="AVW2" s="27"/>
      <c r="AVX2" s="27"/>
      <c r="AVY2" s="27"/>
      <c r="AVZ2" s="27"/>
      <c r="AWA2" s="27"/>
      <c r="AWB2" s="27"/>
      <c r="AWC2" s="27"/>
      <c r="AWD2" s="27"/>
      <c r="AWE2" s="27"/>
      <c r="AWF2" s="27"/>
      <c r="AWG2" s="27"/>
      <c r="AWH2" s="27"/>
      <c r="AWI2" s="27"/>
      <c r="AWJ2" s="27"/>
      <c r="AWK2" s="27"/>
      <c r="AWL2" s="27"/>
      <c r="AWM2" s="27"/>
      <c r="AWN2" s="27"/>
      <c r="AWO2" s="27"/>
      <c r="AWP2" s="27"/>
      <c r="AWQ2" s="27"/>
      <c r="AWR2" s="27"/>
      <c r="AWS2" s="27"/>
      <c r="AWT2" s="27"/>
      <c r="AWU2" s="27"/>
      <c r="AWV2" s="27"/>
      <c r="AWW2" s="27"/>
      <c r="AWX2" s="27"/>
      <c r="AWY2" s="27"/>
      <c r="AWZ2" s="27"/>
      <c r="AXA2" s="27"/>
      <c r="AXB2" s="27"/>
      <c r="AXC2" s="27"/>
      <c r="AXD2" s="27"/>
      <c r="AXE2" s="27"/>
      <c r="AXF2" s="27"/>
      <c r="AXG2" s="27"/>
      <c r="AXH2" s="27"/>
      <c r="AXI2" s="27"/>
      <c r="AXJ2" s="27"/>
      <c r="AXK2" s="27"/>
      <c r="AXL2" s="27"/>
      <c r="AXM2" s="27"/>
      <c r="AXN2" s="27"/>
      <c r="AXO2" s="27"/>
      <c r="AXP2" s="27"/>
      <c r="AXQ2" s="27"/>
      <c r="AXR2" s="27"/>
      <c r="AXS2" s="27"/>
      <c r="AXT2" s="27"/>
      <c r="AXU2" s="27"/>
      <c r="AXV2" s="27"/>
      <c r="AXW2" s="27"/>
      <c r="AXX2" s="27"/>
      <c r="AXY2" s="27"/>
      <c r="AXZ2" s="27"/>
      <c r="AYA2" s="27"/>
      <c r="AYB2" s="27"/>
      <c r="AYC2" s="27"/>
      <c r="AYD2" s="27"/>
      <c r="AYE2" s="27"/>
      <c r="AYF2" s="27"/>
      <c r="AYG2" s="27"/>
      <c r="AYH2" s="27"/>
      <c r="AYI2" s="27"/>
      <c r="AYJ2" s="27"/>
      <c r="AYK2" s="27"/>
      <c r="AYL2" s="27"/>
      <c r="AYM2" s="27"/>
      <c r="AYN2" s="27"/>
      <c r="AYO2" s="27"/>
      <c r="AYP2" s="27"/>
      <c r="AYQ2" s="27"/>
      <c r="AYR2" s="27"/>
      <c r="AYS2" s="27"/>
      <c r="AYT2" s="27"/>
      <c r="AYU2" s="27"/>
      <c r="AYV2" s="27"/>
      <c r="AYW2" s="27"/>
      <c r="AYX2" s="27"/>
      <c r="AYY2" s="27"/>
      <c r="AYZ2" s="27"/>
      <c r="AZA2" s="27"/>
      <c r="AZB2" s="27"/>
      <c r="AZC2" s="27"/>
      <c r="AZD2" s="27"/>
      <c r="AZE2" s="27"/>
      <c r="AZF2" s="27"/>
      <c r="AZG2" s="27"/>
      <c r="AZH2" s="27"/>
      <c r="AZI2" s="27"/>
      <c r="AZJ2" s="27"/>
      <c r="AZK2" s="27"/>
      <c r="AZL2" s="27"/>
      <c r="AZM2" s="27"/>
      <c r="AZN2" s="27"/>
      <c r="AZO2" s="27"/>
      <c r="AZP2" s="27"/>
      <c r="AZQ2" s="27"/>
      <c r="AZR2" s="27"/>
      <c r="AZS2" s="27"/>
      <c r="AZT2" s="27"/>
      <c r="AZU2" s="27"/>
      <c r="AZV2" s="27"/>
      <c r="AZW2" s="27"/>
      <c r="AZX2" s="27"/>
      <c r="AZY2" s="27"/>
      <c r="AZZ2" s="27"/>
      <c r="BAA2" s="27"/>
      <c r="BAB2" s="27"/>
      <c r="BAC2" s="27"/>
      <c r="BAD2" s="27"/>
      <c r="BAE2" s="27"/>
      <c r="BAF2" s="27"/>
      <c r="BAG2" s="27"/>
      <c r="BAH2" s="27"/>
      <c r="BAI2" s="27"/>
      <c r="BAJ2" s="27"/>
      <c r="BAK2" s="27"/>
      <c r="BAL2" s="27"/>
      <c r="BAM2" s="27"/>
      <c r="BAN2" s="27"/>
      <c r="BAO2" s="27"/>
      <c r="BAP2" s="27"/>
      <c r="BAQ2" s="27"/>
      <c r="BAR2" s="27"/>
      <c r="BAS2" s="27"/>
      <c r="BAT2" s="27"/>
      <c r="BAU2" s="27"/>
      <c r="BAV2" s="27"/>
      <c r="BAW2" s="27"/>
      <c r="BAX2" s="27"/>
      <c r="BAY2" s="27"/>
      <c r="BAZ2" s="27"/>
      <c r="BBA2" s="27"/>
      <c r="BBB2" s="27"/>
      <c r="BBC2" s="27"/>
      <c r="BBD2" s="27"/>
      <c r="BBE2" s="27"/>
      <c r="BBF2" s="27"/>
      <c r="BBG2" s="27"/>
      <c r="BBH2" s="27"/>
      <c r="BBI2" s="27"/>
      <c r="BBJ2" s="27"/>
      <c r="BBK2" s="27"/>
      <c r="BBL2" s="27"/>
      <c r="BBM2" s="27"/>
      <c r="BBN2" s="27"/>
      <c r="BBO2" s="27"/>
      <c r="BBP2" s="27"/>
      <c r="BBQ2" s="27"/>
      <c r="BBR2" s="27"/>
      <c r="BBS2" s="27"/>
      <c r="BBT2" s="27"/>
      <c r="BBU2" s="27"/>
      <c r="BBV2" s="27"/>
      <c r="BBW2" s="27"/>
      <c r="BBX2" s="27"/>
      <c r="BBY2" s="27"/>
      <c r="BBZ2" s="27"/>
      <c r="BCA2" s="27"/>
      <c r="BCB2" s="27"/>
      <c r="BCC2" s="27"/>
      <c r="BCD2" s="27"/>
      <c r="BCE2" s="27"/>
      <c r="BCF2" s="27"/>
      <c r="BCG2" s="27"/>
      <c r="BCH2" s="27"/>
      <c r="BCI2" s="27"/>
      <c r="BCJ2" s="27"/>
      <c r="BCK2" s="27"/>
      <c r="BCL2" s="27"/>
      <c r="BCM2" s="27"/>
      <c r="BCN2" s="27"/>
      <c r="BCO2" s="27"/>
      <c r="BCP2" s="27"/>
      <c r="BCQ2" s="27"/>
      <c r="BCR2" s="27"/>
      <c r="BCS2" s="27"/>
      <c r="BCT2" s="27"/>
      <c r="BCU2" s="27"/>
      <c r="BCV2" s="27"/>
      <c r="BCW2" s="27"/>
      <c r="BCX2" s="27"/>
      <c r="BCY2" s="27"/>
      <c r="BCZ2" s="27"/>
      <c r="BDA2" s="27"/>
      <c r="BDB2" s="27"/>
      <c r="BDC2" s="27"/>
      <c r="BDD2" s="27"/>
      <c r="BDE2" s="27"/>
      <c r="BDF2" s="27"/>
      <c r="BDG2" s="27"/>
      <c r="BDH2" s="27"/>
      <c r="BDI2" s="27"/>
      <c r="BDJ2" s="27"/>
      <c r="BDK2" s="27"/>
      <c r="BDL2" s="27"/>
      <c r="BDM2" s="27"/>
      <c r="BDN2" s="27"/>
      <c r="BDO2" s="27"/>
      <c r="BDP2" s="27"/>
      <c r="BDQ2" s="27"/>
      <c r="BDR2" s="27"/>
      <c r="BDS2" s="27"/>
      <c r="BDT2" s="27"/>
      <c r="BDU2" s="27"/>
      <c r="BDV2" s="27"/>
      <c r="BDW2" s="27"/>
      <c r="BDX2" s="27"/>
      <c r="BDY2" s="27"/>
      <c r="BDZ2" s="27"/>
      <c r="BEA2" s="27"/>
      <c r="BEB2" s="27"/>
      <c r="BEC2" s="27"/>
      <c r="BED2" s="27"/>
      <c r="BEE2" s="27"/>
      <c r="BEF2" s="27"/>
      <c r="BEG2" s="27"/>
      <c r="BEH2" s="27"/>
      <c r="BEI2" s="27"/>
      <c r="BEJ2" s="27"/>
      <c r="BEK2" s="27"/>
      <c r="BEL2" s="27"/>
      <c r="BEM2" s="27"/>
      <c r="BEN2" s="27"/>
      <c r="BEO2" s="27"/>
      <c r="BEP2" s="27"/>
      <c r="BEQ2" s="27"/>
      <c r="BER2" s="27"/>
      <c r="BES2" s="27"/>
      <c r="BET2" s="27"/>
      <c r="BEU2" s="27"/>
      <c r="BEV2" s="27"/>
      <c r="BEW2" s="27"/>
      <c r="BEX2" s="27"/>
      <c r="BEY2" s="27"/>
      <c r="BEZ2" s="27"/>
      <c r="BFA2" s="27"/>
      <c r="BFB2" s="27"/>
      <c r="BFC2" s="27"/>
      <c r="BFD2" s="27"/>
      <c r="BFE2" s="27"/>
      <c r="BFF2" s="27"/>
      <c r="BFG2" s="27"/>
      <c r="BFH2" s="27"/>
      <c r="BFI2" s="27"/>
      <c r="BFJ2" s="27"/>
      <c r="BFK2" s="27"/>
      <c r="BFL2" s="27"/>
      <c r="BFM2" s="27"/>
      <c r="BFN2" s="27"/>
      <c r="BFO2" s="27"/>
      <c r="BFP2" s="27"/>
      <c r="BFQ2" s="27"/>
      <c r="BFR2" s="27"/>
      <c r="BFS2" s="27"/>
      <c r="BFT2" s="27"/>
      <c r="BFU2" s="27"/>
      <c r="BFV2" s="27"/>
      <c r="BFW2" s="27"/>
      <c r="BFX2" s="27"/>
      <c r="BFY2" s="27"/>
      <c r="BFZ2" s="27"/>
      <c r="BGA2" s="27"/>
      <c r="BGB2" s="27"/>
      <c r="BGC2" s="27"/>
      <c r="BGD2" s="27"/>
      <c r="BGE2" s="27"/>
      <c r="BGF2" s="27"/>
      <c r="BGG2" s="27"/>
      <c r="BGH2" s="27"/>
      <c r="BGI2" s="27"/>
      <c r="BGJ2" s="27"/>
      <c r="BGK2" s="27"/>
      <c r="BGL2" s="27"/>
      <c r="BGM2" s="27"/>
      <c r="BGN2" s="27"/>
      <c r="BGO2" s="27"/>
      <c r="BGP2" s="27"/>
      <c r="BGQ2" s="27"/>
      <c r="BGR2" s="27"/>
      <c r="BGS2" s="27"/>
      <c r="BGT2" s="27"/>
      <c r="BGU2" s="27"/>
      <c r="BGV2" s="27"/>
      <c r="BGW2" s="27"/>
      <c r="BGX2" s="27"/>
      <c r="BGY2" s="27"/>
      <c r="BGZ2" s="27"/>
      <c r="BHA2" s="27"/>
      <c r="BHB2" s="27"/>
      <c r="BHC2" s="27"/>
      <c r="BHD2" s="27"/>
      <c r="BHE2" s="27"/>
      <c r="BHF2" s="27"/>
      <c r="BHG2" s="27"/>
      <c r="BHH2" s="27"/>
      <c r="BHI2" s="27"/>
      <c r="BHJ2" s="27"/>
      <c r="BHK2" s="27"/>
      <c r="BHL2" s="27"/>
      <c r="BHM2" s="27"/>
      <c r="BHN2" s="27"/>
      <c r="BHO2" s="27"/>
      <c r="BHP2" s="27"/>
      <c r="BHQ2" s="27"/>
      <c r="BHR2" s="27"/>
      <c r="BHS2" s="27"/>
      <c r="BHT2" s="27"/>
      <c r="BHU2" s="27"/>
      <c r="BHV2" s="27"/>
      <c r="BHW2" s="27"/>
      <c r="BHX2" s="27"/>
      <c r="BHY2" s="27"/>
      <c r="BHZ2" s="27"/>
      <c r="BIA2" s="27"/>
      <c r="BIB2" s="27"/>
      <c r="BIC2" s="27"/>
      <c r="BID2" s="27"/>
      <c r="BIE2" s="27"/>
      <c r="BIF2" s="27"/>
      <c r="BIG2" s="27"/>
      <c r="BIH2" s="27"/>
      <c r="BII2" s="27"/>
      <c r="BIJ2" s="27"/>
      <c r="BIK2" s="27"/>
      <c r="BIL2" s="27"/>
      <c r="BIM2" s="27"/>
      <c r="BIN2" s="27"/>
      <c r="BIO2" s="27"/>
      <c r="BIP2" s="27"/>
      <c r="BIQ2" s="27"/>
      <c r="BIR2" s="27"/>
      <c r="BIS2" s="27"/>
      <c r="BIT2" s="27"/>
      <c r="BIU2" s="27"/>
      <c r="BIV2" s="27"/>
      <c r="BIW2" s="27"/>
      <c r="BIX2" s="27"/>
      <c r="BIY2" s="27"/>
      <c r="BIZ2" s="27"/>
      <c r="BJA2" s="27"/>
      <c r="BJB2" s="27"/>
      <c r="BJC2" s="27"/>
      <c r="BJD2" s="27"/>
      <c r="BJE2" s="27"/>
      <c r="BJF2" s="27"/>
      <c r="BJG2" s="27"/>
      <c r="BJH2" s="27"/>
      <c r="BJI2" s="27"/>
      <c r="BJJ2" s="27"/>
      <c r="BJK2" s="27"/>
      <c r="BJL2" s="27"/>
      <c r="BJM2" s="27"/>
      <c r="BJN2" s="27"/>
      <c r="BJO2" s="27"/>
      <c r="BJP2" s="27"/>
      <c r="BJQ2" s="27"/>
      <c r="BJR2" s="27"/>
      <c r="BJS2" s="27"/>
      <c r="BJT2" s="27"/>
      <c r="BJU2" s="27"/>
      <c r="BJV2" s="27"/>
      <c r="BJW2" s="27"/>
      <c r="BJX2" s="27"/>
      <c r="BJY2" s="27"/>
      <c r="BJZ2" s="27"/>
      <c r="BKA2" s="27"/>
      <c r="BKB2" s="27"/>
      <c r="BKC2" s="27"/>
      <c r="BKD2" s="27"/>
      <c r="BKE2" s="27"/>
      <c r="BKF2" s="27"/>
      <c r="BKG2" s="27"/>
      <c r="BKH2" s="27"/>
      <c r="BKI2" s="27"/>
      <c r="BKJ2" s="27"/>
      <c r="BKK2" s="27"/>
      <c r="BKL2" s="27"/>
      <c r="BKM2" s="27"/>
      <c r="BKN2" s="27"/>
      <c r="BKO2" s="27"/>
      <c r="BKP2" s="27"/>
      <c r="BKQ2" s="27"/>
      <c r="BKR2" s="27"/>
      <c r="BKS2" s="27"/>
      <c r="BKT2" s="27"/>
      <c r="BKU2" s="27"/>
      <c r="BKV2" s="27"/>
      <c r="BKW2" s="27"/>
      <c r="BKX2" s="27"/>
      <c r="BKY2" s="27"/>
      <c r="BKZ2" s="27"/>
      <c r="BLA2" s="27"/>
      <c r="BLB2" s="27"/>
      <c r="BLC2" s="27"/>
      <c r="BLD2" s="27"/>
      <c r="BLE2" s="27"/>
      <c r="BLF2" s="27"/>
      <c r="BLG2" s="27"/>
      <c r="BLH2" s="27"/>
      <c r="BLI2" s="27"/>
      <c r="BLJ2" s="27"/>
      <c r="BLK2" s="27"/>
      <c r="BLL2" s="27"/>
      <c r="BLM2" s="27"/>
      <c r="BLN2" s="27"/>
      <c r="BLO2" s="27"/>
      <c r="BLP2" s="27"/>
      <c r="BLQ2" s="27"/>
      <c r="BLR2" s="27"/>
      <c r="BLS2" s="27"/>
      <c r="BLT2" s="27"/>
      <c r="BLU2" s="27"/>
      <c r="BLV2" s="27"/>
      <c r="BLW2" s="27"/>
      <c r="BLX2" s="27"/>
      <c r="BLY2" s="27"/>
      <c r="BLZ2" s="27"/>
      <c r="BMA2" s="27"/>
      <c r="BMB2" s="27"/>
      <c r="BMC2" s="27"/>
      <c r="BMD2" s="27"/>
      <c r="BME2" s="27"/>
      <c r="BMF2" s="27"/>
      <c r="BMG2" s="27"/>
      <c r="BMH2" s="27"/>
      <c r="BMI2" s="27"/>
      <c r="BMJ2" s="27"/>
      <c r="BMK2" s="27"/>
      <c r="BML2" s="27"/>
      <c r="BMM2" s="27"/>
      <c r="BMN2" s="27"/>
      <c r="BMO2" s="27"/>
      <c r="BMP2" s="27"/>
      <c r="BMQ2" s="27"/>
      <c r="BMR2" s="27"/>
      <c r="BMS2" s="27"/>
      <c r="BMT2" s="27"/>
      <c r="BMU2" s="27"/>
      <c r="BMV2" s="27"/>
      <c r="BMW2" s="27"/>
      <c r="BMX2" s="27"/>
      <c r="BMY2" s="27"/>
      <c r="BMZ2" s="27"/>
      <c r="BNA2" s="27"/>
      <c r="BNB2" s="27"/>
      <c r="BNC2" s="27"/>
      <c r="BND2" s="27"/>
      <c r="BNE2" s="27"/>
      <c r="BNF2" s="27"/>
      <c r="BNG2" s="27"/>
      <c r="BNH2" s="27"/>
      <c r="BNI2" s="27"/>
      <c r="BNJ2" s="27"/>
      <c r="BNK2" s="27"/>
      <c r="BNL2" s="27"/>
      <c r="BNM2" s="27"/>
      <c r="BNN2" s="27"/>
      <c r="BNO2" s="27"/>
      <c r="BNP2" s="27"/>
      <c r="BNQ2" s="27"/>
      <c r="BNR2" s="27"/>
      <c r="BNS2" s="27"/>
      <c r="BNT2" s="27"/>
      <c r="BNU2" s="27"/>
      <c r="BNV2" s="27"/>
      <c r="BNW2" s="27"/>
      <c r="BNX2" s="27"/>
      <c r="BNY2" s="27"/>
      <c r="BNZ2" s="27"/>
      <c r="BOA2" s="27"/>
      <c r="BOB2" s="27"/>
      <c r="BOC2" s="27"/>
      <c r="BOD2" s="27"/>
      <c r="BOE2" s="27"/>
      <c r="BOF2" s="27"/>
      <c r="BOG2" s="27"/>
      <c r="BOH2" s="27"/>
      <c r="BOI2" s="27"/>
      <c r="BOJ2" s="27"/>
      <c r="BOK2" s="27"/>
      <c r="BOL2" s="27"/>
      <c r="BOM2" s="27"/>
      <c r="BON2" s="27"/>
      <c r="BOO2" s="27"/>
      <c r="BOP2" s="27"/>
      <c r="BOQ2" s="27"/>
      <c r="BOR2" s="27"/>
      <c r="BOS2" s="27"/>
      <c r="BOT2" s="27"/>
      <c r="BOU2" s="27"/>
      <c r="BOV2" s="27"/>
      <c r="BOW2" s="27"/>
      <c r="BOX2" s="27"/>
      <c r="BOY2" s="27"/>
      <c r="BOZ2" s="27"/>
      <c r="BPA2" s="27"/>
      <c r="BPB2" s="27"/>
      <c r="BPC2" s="27"/>
      <c r="BPD2" s="27"/>
      <c r="BPE2" s="27"/>
      <c r="BPF2" s="27"/>
      <c r="BPG2" s="27"/>
      <c r="BPH2" s="27"/>
      <c r="BPI2" s="27"/>
      <c r="BPJ2" s="27"/>
      <c r="BPK2" s="27"/>
      <c r="BPL2" s="27"/>
      <c r="BPM2" s="27"/>
      <c r="BPN2" s="27"/>
      <c r="BPO2" s="27"/>
      <c r="BPP2" s="27"/>
      <c r="BPQ2" s="27"/>
      <c r="BPR2" s="27"/>
      <c r="BPS2" s="27"/>
      <c r="BPT2" s="27"/>
      <c r="BPU2" s="27"/>
      <c r="BPV2" s="27"/>
      <c r="BPW2" s="27"/>
      <c r="BPX2" s="27"/>
      <c r="BPY2" s="27"/>
      <c r="BPZ2" s="27"/>
      <c r="BQA2" s="27"/>
      <c r="BQB2" s="27"/>
      <c r="BQC2" s="27"/>
      <c r="BQD2" s="27"/>
      <c r="BQE2" s="27"/>
      <c r="BQF2" s="27"/>
      <c r="BQG2" s="27"/>
      <c r="BQH2" s="27"/>
      <c r="BQI2" s="27"/>
      <c r="BQJ2" s="27"/>
      <c r="BQK2" s="27"/>
      <c r="BQL2" s="27"/>
      <c r="BQM2" s="27"/>
      <c r="BQN2" s="27"/>
      <c r="BQO2" s="27"/>
      <c r="BQP2" s="27"/>
      <c r="BQQ2" s="27"/>
      <c r="BQR2" s="27"/>
      <c r="BQS2" s="27"/>
      <c r="BQT2" s="27"/>
      <c r="BQU2" s="27"/>
      <c r="BQV2" s="27"/>
      <c r="BQW2" s="27"/>
      <c r="BQX2" s="27"/>
      <c r="BQY2" s="27"/>
      <c r="BQZ2" s="27"/>
      <c r="BRA2" s="27"/>
      <c r="BRB2" s="27"/>
      <c r="BRC2" s="27"/>
      <c r="BRD2" s="27"/>
      <c r="BRE2" s="27"/>
      <c r="BRF2" s="27"/>
      <c r="BRG2" s="27"/>
      <c r="BRH2" s="27"/>
      <c r="BRI2" s="27"/>
      <c r="BRJ2" s="27"/>
      <c r="BRK2" s="27"/>
      <c r="BRL2" s="27"/>
      <c r="BRM2" s="27"/>
      <c r="BRN2" s="27"/>
      <c r="BRO2" s="27"/>
      <c r="BRP2" s="27"/>
      <c r="BRQ2" s="27"/>
      <c r="BRR2" s="27"/>
      <c r="BRS2" s="27"/>
      <c r="BRT2" s="27"/>
      <c r="BRU2" s="27"/>
      <c r="BRV2" s="27"/>
      <c r="BRW2" s="27"/>
      <c r="BRX2" s="27"/>
      <c r="BRY2" s="27"/>
      <c r="BRZ2" s="27"/>
      <c r="BSA2" s="27"/>
      <c r="BSB2" s="27"/>
      <c r="BSC2" s="27"/>
      <c r="BSD2" s="27"/>
      <c r="BSE2" s="27"/>
      <c r="BSF2" s="27"/>
      <c r="BSG2" s="27"/>
      <c r="BSH2" s="27"/>
      <c r="BSI2" s="27"/>
      <c r="BSJ2" s="27"/>
      <c r="BSK2" s="27"/>
      <c r="BSL2" s="27"/>
      <c r="BSM2" s="27"/>
      <c r="BSN2" s="27"/>
      <c r="BSO2" s="27"/>
      <c r="BSP2" s="27"/>
      <c r="BSQ2" s="27"/>
      <c r="BSR2" s="27"/>
      <c r="BSS2" s="27"/>
      <c r="BST2" s="27"/>
      <c r="BSU2" s="27"/>
      <c r="BSV2" s="27"/>
      <c r="BSW2" s="27"/>
      <c r="BSX2" s="27"/>
      <c r="BSY2" s="27"/>
      <c r="BSZ2" s="27"/>
      <c r="BTA2" s="27"/>
      <c r="BTB2" s="27"/>
      <c r="BTC2" s="27"/>
      <c r="BTD2" s="27"/>
      <c r="BTE2" s="27"/>
      <c r="BTF2" s="27"/>
      <c r="BTG2" s="27"/>
      <c r="BTH2" s="27"/>
      <c r="BTI2" s="27"/>
      <c r="BTJ2" s="27"/>
      <c r="BTK2" s="27"/>
      <c r="BTL2" s="27"/>
      <c r="BTM2" s="27"/>
      <c r="BTN2" s="27"/>
      <c r="BTO2" s="27"/>
      <c r="BTP2" s="27"/>
      <c r="BTQ2" s="27"/>
      <c r="BTR2" s="27"/>
      <c r="BTS2" s="27"/>
      <c r="BTT2" s="27"/>
      <c r="BTU2" s="27"/>
      <c r="BTV2" s="27"/>
      <c r="BTW2" s="27"/>
      <c r="BTX2" s="27"/>
      <c r="BTY2" s="27"/>
      <c r="BTZ2" s="27"/>
      <c r="BUA2" s="27"/>
      <c r="BUB2" s="27"/>
      <c r="BUC2" s="27"/>
      <c r="BUD2" s="27"/>
      <c r="BUE2" s="27"/>
      <c r="BUF2" s="27"/>
      <c r="BUG2" s="27"/>
      <c r="BUH2" s="27"/>
      <c r="BUI2" s="27"/>
      <c r="BUJ2" s="27"/>
      <c r="BUK2" s="27"/>
      <c r="BUL2" s="27"/>
      <c r="BUM2" s="27"/>
      <c r="BUN2" s="27"/>
      <c r="BUO2" s="27"/>
      <c r="BUP2" s="27"/>
      <c r="BUQ2" s="27"/>
      <c r="BUR2" s="27"/>
      <c r="BUS2" s="27"/>
      <c r="BUT2" s="27"/>
      <c r="BUU2" s="27"/>
      <c r="BUV2" s="27"/>
      <c r="BUW2" s="27"/>
      <c r="BUX2" s="27"/>
      <c r="BUY2" s="27"/>
      <c r="BUZ2" s="27"/>
      <c r="BVA2" s="27"/>
      <c r="BVB2" s="27"/>
      <c r="BVC2" s="27"/>
      <c r="BVD2" s="27"/>
      <c r="BVE2" s="27"/>
      <c r="BVF2" s="27"/>
      <c r="BVG2" s="27"/>
      <c r="BVH2" s="27"/>
      <c r="BVI2" s="27"/>
      <c r="BVJ2" s="27"/>
      <c r="BVK2" s="27"/>
      <c r="BVL2" s="27"/>
      <c r="BVM2" s="27"/>
      <c r="BVN2" s="27"/>
      <c r="BVO2" s="27"/>
      <c r="BVP2" s="27"/>
      <c r="BVQ2" s="27"/>
      <c r="BVR2" s="27"/>
      <c r="BVS2" s="27"/>
      <c r="BVT2" s="27"/>
      <c r="BVU2" s="27"/>
      <c r="BVV2" s="27"/>
      <c r="BVW2" s="27"/>
      <c r="BVX2" s="27"/>
      <c r="BVY2" s="27"/>
      <c r="BVZ2" s="27"/>
      <c r="BWA2" s="27"/>
      <c r="BWB2" s="27"/>
      <c r="BWC2" s="27"/>
      <c r="BWD2" s="27"/>
      <c r="BWE2" s="27"/>
      <c r="BWF2" s="27"/>
      <c r="BWG2" s="27"/>
      <c r="BWH2" s="27"/>
      <c r="BWI2" s="27"/>
      <c r="BWJ2" s="27"/>
      <c r="BWK2" s="27"/>
      <c r="BWL2" s="27"/>
      <c r="BWM2" s="27"/>
      <c r="BWN2" s="27"/>
      <c r="BWO2" s="27"/>
      <c r="BWP2" s="27"/>
      <c r="BWQ2" s="27"/>
      <c r="BWR2" s="27"/>
      <c r="BWS2" s="27"/>
      <c r="BWT2" s="27"/>
      <c r="BWU2" s="27"/>
      <c r="BWV2" s="27"/>
      <c r="BWW2" s="27"/>
      <c r="BWX2" s="27"/>
      <c r="BWY2" s="27"/>
      <c r="BWZ2" s="27"/>
      <c r="BXA2" s="27"/>
      <c r="BXB2" s="27"/>
      <c r="BXC2" s="27"/>
      <c r="BXD2" s="27"/>
      <c r="BXE2" s="27"/>
      <c r="BXF2" s="27"/>
      <c r="BXG2" s="27"/>
      <c r="BXH2" s="27"/>
      <c r="BXI2" s="27"/>
      <c r="BXJ2" s="27"/>
      <c r="BXK2" s="27"/>
      <c r="BXL2" s="27"/>
      <c r="BXM2" s="27"/>
      <c r="BXN2" s="27"/>
      <c r="BXO2" s="27"/>
      <c r="BXP2" s="27"/>
      <c r="BXQ2" s="27"/>
      <c r="BXR2" s="27"/>
      <c r="BXS2" s="27"/>
      <c r="BXT2" s="27"/>
      <c r="BXU2" s="27"/>
      <c r="BXV2" s="27"/>
      <c r="BXW2" s="27"/>
      <c r="BXX2" s="27"/>
      <c r="BXY2" s="27"/>
      <c r="BXZ2" s="27"/>
      <c r="BYA2" s="27"/>
      <c r="BYB2" s="27"/>
      <c r="BYC2" s="27"/>
      <c r="BYD2" s="27"/>
      <c r="BYE2" s="27"/>
      <c r="BYF2" s="27"/>
      <c r="BYG2" s="27"/>
      <c r="BYH2" s="27"/>
      <c r="BYI2" s="27"/>
      <c r="BYJ2" s="27"/>
      <c r="BYK2" s="27"/>
      <c r="BYL2" s="27"/>
      <c r="BYM2" s="27"/>
      <c r="BYN2" s="27"/>
      <c r="BYO2" s="27"/>
      <c r="BYP2" s="27"/>
      <c r="BYQ2" s="27"/>
      <c r="BYR2" s="27"/>
      <c r="BYS2" s="27"/>
      <c r="BYT2" s="27"/>
      <c r="BYU2" s="27"/>
      <c r="BYV2" s="27"/>
      <c r="BYW2" s="27"/>
      <c r="BYX2" s="27"/>
      <c r="BYY2" s="27"/>
      <c r="BYZ2" s="27"/>
      <c r="BZA2" s="27"/>
      <c r="BZB2" s="27"/>
      <c r="BZC2" s="27"/>
      <c r="BZD2" s="27"/>
      <c r="BZE2" s="27"/>
      <c r="BZF2" s="27"/>
      <c r="BZG2" s="27"/>
      <c r="BZH2" s="27"/>
      <c r="BZI2" s="27"/>
      <c r="BZJ2" s="27"/>
      <c r="BZK2" s="27"/>
      <c r="BZL2" s="27"/>
      <c r="BZM2" s="27"/>
      <c r="BZN2" s="27"/>
      <c r="BZO2" s="27"/>
      <c r="BZP2" s="27"/>
      <c r="BZQ2" s="27"/>
      <c r="BZR2" s="27"/>
      <c r="BZS2" s="27"/>
      <c r="BZT2" s="27"/>
      <c r="BZU2" s="27"/>
      <c r="BZV2" s="27"/>
      <c r="BZW2" s="27"/>
      <c r="BZX2" s="27"/>
      <c r="BZY2" s="27"/>
      <c r="BZZ2" s="27"/>
      <c r="CAA2" s="27"/>
      <c r="CAB2" s="27"/>
      <c r="CAC2" s="27"/>
      <c r="CAD2" s="27"/>
      <c r="CAE2" s="27"/>
      <c r="CAF2" s="27"/>
      <c r="CAG2" s="27"/>
      <c r="CAH2" s="27"/>
      <c r="CAI2" s="27"/>
      <c r="CAJ2" s="27"/>
      <c r="CAK2" s="27"/>
      <c r="CAL2" s="27"/>
      <c r="CAM2" s="27"/>
      <c r="CAN2" s="27"/>
      <c r="CAO2" s="27"/>
      <c r="CAP2" s="27"/>
      <c r="CAQ2" s="27"/>
      <c r="CAR2" s="27"/>
      <c r="CAS2" s="27"/>
      <c r="CAT2" s="27"/>
      <c r="CAU2" s="27"/>
      <c r="CAV2" s="27"/>
      <c r="CAW2" s="27"/>
      <c r="CAX2" s="27"/>
      <c r="CAY2" s="27"/>
      <c r="CAZ2" s="27"/>
      <c r="CBA2" s="27"/>
      <c r="CBB2" s="27"/>
      <c r="CBC2" s="27"/>
      <c r="CBD2" s="27"/>
      <c r="CBE2" s="27"/>
      <c r="CBF2" s="27"/>
      <c r="CBG2" s="27"/>
      <c r="CBH2" s="27"/>
      <c r="CBI2" s="27"/>
      <c r="CBJ2" s="27"/>
      <c r="CBK2" s="27"/>
      <c r="CBL2" s="27"/>
      <c r="CBM2" s="27"/>
      <c r="CBN2" s="27"/>
      <c r="CBO2" s="27"/>
      <c r="CBP2" s="27"/>
      <c r="CBQ2" s="27"/>
      <c r="CBR2" s="27"/>
      <c r="CBS2" s="27"/>
      <c r="CBT2" s="27"/>
      <c r="CBU2" s="27"/>
      <c r="CBV2" s="27"/>
      <c r="CBW2" s="27"/>
      <c r="CBX2" s="27"/>
      <c r="CBY2" s="27"/>
      <c r="CBZ2" s="27"/>
      <c r="CCA2" s="27"/>
      <c r="CCB2" s="27"/>
      <c r="CCC2" s="27"/>
      <c r="CCD2" s="27"/>
      <c r="CCE2" s="27"/>
      <c r="CCF2" s="27"/>
      <c r="CCG2" s="27"/>
      <c r="CCH2" s="27"/>
      <c r="CCI2" s="27"/>
      <c r="CCJ2" s="27"/>
      <c r="CCK2" s="27"/>
      <c r="CCL2" s="27"/>
      <c r="CCM2" s="27"/>
      <c r="CCN2" s="27"/>
      <c r="CCO2" s="27"/>
      <c r="CCP2" s="27"/>
      <c r="CCQ2" s="27"/>
      <c r="CCR2" s="27"/>
      <c r="CCS2" s="27"/>
      <c r="CCT2" s="27"/>
      <c r="CCU2" s="27"/>
      <c r="CCV2" s="27"/>
      <c r="CCW2" s="27"/>
      <c r="CCX2" s="27"/>
      <c r="CCY2" s="27"/>
      <c r="CCZ2" s="27"/>
      <c r="CDA2" s="27"/>
      <c r="CDB2" s="27"/>
      <c r="CDC2" s="27"/>
      <c r="CDD2" s="27"/>
      <c r="CDE2" s="27"/>
      <c r="CDF2" s="27"/>
      <c r="CDG2" s="27"/>
      <c r="CDH2" s="27"/>
      <c r="CDI2" s="27"/>
      <c r="CDJ2" s="27"/>
      <c r="CDK2" s="27"/>
      <c r="CDL2" s="27"/>
      <c r="CDM2" s="27"/>
      <c r="CDN2" s="27"/>
      <c r="CDO2" s="27"/>
      <c r="CDP2" s="27"/>
      <c r="CDQ2" s="27"/>
      <c r="CDR2" s="27"/>
      <c r="CDS2" s="27"/>
      <c r="CDT2" s="27"/>
      <c r="CDU2" s="27"/>
      <c r="CDV2" s="27"/>
      <c r="CDW2" s="27"/>
      <c r="CDX2" s="27"/>
      <c r="CDY2" s="27"/>
      <c r="CDZ2" s="27"/>
      <c r="CEA2" s="27"/>
      <c r="CEB2" s="27"/>
      <c r="CEC2" s="27"/>
      <c r="CED2" s="27"/>
      <c r="CEE2" s="27"/>
      <c r="CEF2" s="27"/>
      <c r="CEG2" s="27"/>
      <c r="CEH2" s="27"/>
      <c r="CEI2" s="27"/>
      <c r="CEJ2" s="27"/>
      <c r="CEK2" s="27"/>
      <c r="CEL2" s="27"/>
      <c r="CEM2" s="27"/>
      <c r="CEN2" s="27"/>
      <c r="CEO2" s="27"/>
      <c r="CEP2" s="27"/>
      <c r="CEQ2" s="27"/>
      <c r="CER2" s="27"/>
      <c r="CES2" s="27"/>
      <c r="CET2" s="27"/>
      <c r="CEU2" s="27"/>
      <c r="CEV2" s="27"/>
      <c r="CEW2" s="27"/>
      <c r="CEX2" s="27"/>
      <c r="CEY2" s="27"/>
      <c r="CEZ2" s="27"/>
      <c r="CFA2" s="27"/>
      <c r="CFB2" s="27"/>
      <c r="CFC2" s="27"/>
      <c r="CFD2" s="27"/>
      <c r="CFE2" s="27"/>
      <c r="CFF2" s="27"/>
      <c r="CFG2" s="27"/>
      <c r="CFH2" s="27"/>
      <c r="CFI2" s="27"/>
      <c r="CFJ2" s="27"/>
      <c r="CFK2" s="27"/>
      <c r="CFL2" s="27"/>
      <c r="CFM2" s="27"/>
      <c r="CFN2" s="27"/>
      <c r="CFO2" s="27"/>
      <c r="CFP2" s="27"/>
      <c r="CFQ2" s="27"/>
      <c r="CFR2" s="27"/>
      <c r="CFS2" s="27"/>
      <c r="CFT2" s="27"/>
      <c r="CFU2" s="27"/>
      <c r="CFV2" s="27"/>
      <c r="CFW2" s="27"/>
      <c r="CFX2" s="27"/>
      <c r="CFY2" s="27"/>
      <c r="CFZ2" s="27"/>
      <c r="CGA2" s="27"/>
      <c r="CGB2" s="27"/>
      <c r="CGC2" s="27"/>
      <c r="CGD2" s="27"/>
      <c r="CGE2" s="27"/>
      <c r="CGF2" s="27"/>
      <c r="CGG2" s="27"/>
      <c r="CGH2" s="27"/>
      <c r="CGI2" s="27"/>
      <c r="CGJ2" s="27"/>
      <c r="CGK2" s="27"/>
      <c r="CGL2" s="27"/>
      <c r="CGM2" s="27"/>
      <c r="CGN2" s="27"/>
      <c r="CGO2" s="27"/>
      <c r="CGP2" s="27"/>
      <c r="CGQ2" s="27"/>
      <c r="CGR2" s="27"/>
      <c r="CGS2" s="27"/>
      <c r="CGT2" s="27"/>
      <c r="CGU2" s="27"/>
      <c r="CGV2" s="27"/>
      <c r="CGW2" s="27"/>
      <c r="CGX2" s="27"/>
      <c r="CGY2" s="27"/>
      <c r="CGZ2" s="27"/>
      <c r="CHA2" s="27"/>
      <c r="CHB2" s="27"/>
      <c r="CHC2" s="27"/>
      <c r="CHD2" s="27"/>
      <c r="CHE2" s="27"/>
      <c r="CHF2" s="27"/>
      <c r="CHG2" s="27"/>
      <c r="CHH2" s="27"/>
      <c r="CHI2" s="27"/>
      <c r="CHJ2" s="27"/>
      <c r="CHK2" s="27"/>
      <c r="CHL2" s="27"/>
      <c r="CHM2" s="27"/>
      <c r="CHN2" s="27"/>
      <c r="CHO2" s="27"/>
      <c r="CHP2" s="27"/>
      <c r="CHQ2" s="27"/>
      <c r="CHR2" s="27"/>
      <c r="CHS2" s="27"/>
      <c r="CHT2" s="27"/>
      <c r="CHU2" s="27"/>
      <c r="CHV2" s="27"/>
      <c r="CHW2" s="27"/>
      <c r="CHX2" s="27"/>
      <c r="CHY2" s="27"/>
      <c r="CHZ2" s="27"/>
      <c r="CIA2" s="27"/>
      <c r="CIB2" s="27"/>
      <c r="CIC2" s="27"/>
      <c r="CID2" s="27"/>
      <c r="CIE2" s="27"/>
      <c r="CIF2" s="27"/>
      <c r="CIG2" s="27"/>
      <c r="CIH2" s="27"/>
      <c r="CII2" s="27"/>
      <c r="CIJ2" s="27"/>
      <c r="CIK2" s="27"/>
      <c r="CIL2" s="27"/>
      <c r="CIM2" s="27"/>
      <c r="CIN2" s="27"/>
      <c r="CIO2" s="27"/>
      <c r="CIP2" s="27"/>
      <c r="CIQ2" s="27"/>
      <c r="CIR2" s="27"/>
      <c r="CIS2" s="27"/>
      <c r="CIT2" s="27"/>
      <c r="CIU2" s="27"/>
      <c r="CIV2" s="27"/>
      <c r="CIW2" s="27"/>
      <c r="CIX2" s="27"/>
      <c r="CIY2" s="27"/>
      <c r="CIZ2" s="27"/>
      <c r="CJA2" s="27"/>
      <c r="CJB2" s="27"/>
      <c r="CJC2" s="27"/>
      <c r="CJD2" s="27"/>
      <c r="CJE2" s="27"/>
      <c r="CJF2" s="27"/>
      <c r="CJG2" s="27"/>
      <c r="CJH2" s="27"/>
      <c r="CJI2" s="27"/>
      <c r="CJJ2" s="27"/>
      <c r="CJK2" s="27"/>
      <c r="CJL2" s="27"/>
      <c r="CJM2" s="27"/>
      <c r="CJN2" s="27"/>
      <c r="CJO2" s="27"/>
      <c r="CJP2" s="27"/>
      <c r="CJQ2" s="27"/>
      <c r="CJR2" s="27"/>
      <c r="CJS2" s="27"/>
      <c r="CJT2" s="27"/>
      <c r="CJU2" s="27"/>
      <c r="CJV2" s="27"/>
      <c r="CJW2" s="27"/>
      <c r="CJX2" s="27"/>
      <c r="CJY2" s="27"/>
      <c r="CJZ2" s="27"/>
      <c r="CKA2" s="27"/>
      <c r="CKB2" s="27"/>
      <c r="CKC2" s="27"/>
      <c r="CKD2" s="27"/>
      <c r="CKE2" s="27"/>
      <c r="CKF2" s="27"/>
      <c r="CKG2" s="27"/>
      <c r="CKH2" s="27"/>
      <c r="CKI2" s="27"/>
      <c r="CKJ2" s="27"/>
      <c r="CKK2" s="27"/>
      <c r="CKL2" s="27"/>
      <c r="CKM2" s="27"/>
      <c r="CKN2" s="27"/>
      <c r="CKO2" s="27"/>
      <c r="CKP2" s="27"/>
      <c r="CKQ2" s="27"/>
      <c r="CKR2" s="27"/>
      <c r="CKS2" s="27"/>
      <c r="CKT2" s="27"/>
      <c r="CKU2" s="27"/>
      <c r="CKV2" s="27"/>
      <c r="CKW2" s="27"/>
      <c r="CKX2" s="27"/>
      <c r="CKY2" s="27"/>
      <c r="CKZ2" s="27"/>
      <c r="CLA2" s="27"/>
      <c r="CLB2" s="27"/>
      <c r="CLC2" s="27"/>
      <c r="CLD2" s="27"/>
      <c r="CLE2" s="27"/>
      <c r="CLF2" s="27"/>
      <c r="CLG2" s="27"/>
      <c r="CLH2" s="27"/>
      <c r="CLI2" s="27"/>
      <c r="CLJ2" s="27"/>
      <c r="CLK2" s="27"/>
      <c r="CLL2" s="27"/>
      <c r="CLM2" s="27"/>
      <c r="CLN2" s="27"/>
      <c r="CLO2" s="27"/>
      <c r="CLP2" s="27"/>
      <c r="CLQ2" s="27"/>
      <c r="CLR2" s="27"/>
      <c r="CLS2" s="27"/>
      <c r="CLT2" s="27"/>
      <c r="CLU2" s="27"/>
      <c r="CLV2" s="27"/>
      <c r="CLW2" s="27"/>
      <c r="CLX2" s="27"/>
      <c r="CLY2" s="27"/>
      <c r="CLZ2" s="27"/>
      <c r="CMA2" s="27"/>
      <c r="CMB2" s="27"/>
      <c r="CMC2" s="27"/>
      <c r="CMD2" s="27"/>
      <c r="CME2" s="27"/>
      <c r="CMF2" s="27"/>
      <c r="CMG2" s="27"/>
      <c r="CMH2" s="27"/>
      <c r="CMI2" s="27"/>
      <c r="CMJ2" s="27"/>
      <c r="CMK2" s="27"/>
      <c r="CML2" s="27"/>
      <c r="CMM2" s="27"/>
      <c r="CMN2" s="27"/>
      <c r="CMO2" s="27"/>
      <c r="CMP2" s="27"/>
      <c r="CMQ2" s="27"/>
      <c r="CMR2" s="27"/>
      <c r="CMS2" s="27"/>
      <c r="CMT2" s="27"/>
      <c r="CMU2" s="27"/>
      <c r="CMV2" s="27"/>
      <c r="CMW2" s="27"/>
      <c r="CMX2" s="27"/>
      <c r="CMY2" s="27"/>
      <c r="CMZ2" s="27"/>
      <c r="CNA2" s="27"/>
      <c r="CNB2" s="27"/>
      <c r="CNC2" s="27"/>
      <c r="CND2" s="27"/>
      <c r="CNE2" s="27"/>
      <c r="CNF2" s="27"/>
      <c r="CNG2" s="27"/>
      <c r="CNH2" s="27"/>
      <c r="CNI2" s="27"/>
      <c r="CNJ2" s="27"/>
      <c r="CNK2" s="27"/>
      <c r="CNL2" s="27"/>
      <c r="CNM2" s="27"/>
      <c r="CNN2" s="27"/>
      <c r="CNO2" s="27"/>
      <c r="CNP2" s="27"/>
      <c r="CNQ2" s="27"/>
      <c r="CNR2" s="27"/>
      <c r="CNS2" s="27"/>
      <c r="CNT2" s="27"/>
      <c r="CNU2" s="27"/>
      <c r="CNV2" s="27"/>
      <c r="CNW2" s="27"/>
      <c r="CNX2" s="27"/>
      <c r="CNY2" s="27"/>
      <c r="CNZ2" s="27"/>
      <c r="COA2" s="27"/>
      <c r="COB2" s="27"/>
      <c r="COC2" s="27"/>
      <c r="COD2" s="27"/>
      <c r="COE2" s="27"/>
      <c r="COF2" s="27"/>
      <c r="COG2" s="27"/>
      <c r="COH2" s="27"/>
      <c r="COI2" s="27"/>
      <c r="COJ2" s="27"/>
      <c r="COK2" s="27"/>
      <c r="COL2" s="27"/>
      <c r="COM2" s="27"/>
      <c r="CON2" s="27"/>
      <c r="COO2" s="27"/>
      <c r="COP2" s="27"/>
      <c r="COQ2" s="27"/>
      <c r="COR2" s="27"/>
      <c r="COS2" s="27"/>
      <c r="COT2" s="27"/>
      <c r="COU2" s="27"/>
      <c r="COV2" s="27"/>
      <c r="COW2" s="27"/>
      <c r="COX2" s="27"/>
      <c r="COY2" s="27"/>
      <c r="COZ2" s="27"/>
      <c r="CPA2" s="27"/>
      <c r="CPB2" s="27"/>
      <c r="CPC2" s="27"/>
      <c r="CPD2" s="27"/>
      <c r="CPE2" s="27"/>
      <c r="CPF2" s="27"/>
      <c r="CPG2" s="27"/>
      <c r="CPH2" s="27"/>
      <c r="CPI2" s="27"/>
      <c r="CPJ2" s="27"/>
      <c r="CPK2" s="27"/>
      <c r="CPL2" s="27"/>
      <c r="CPM2" s="27"/>
      <c r="CPN2" s="27"/>
      <c r="CPO2" s="27"/>
      <c r="CPP2" s="27"/>
      <c r="CPQ2" s="27"/>
      <c r="CPR2" s="27"/>
      <c r="CPS2" s="27"/>
      <c r="CPT2" s="27"/>
      <c r="CPU2" s="27"/>
      <c r="CPV2" s="27"/>
      <c r="CPW2" s="27"/>
      <c r="CPX2" s="27"/>
      <c r="CPY2" s="27"/>
      <c r="CPZ2" s="27"/>
      <c r="CQA2" s="27"/>
      <c r="CQB2" s="27"/>
      <c r="CQC2" s="27"/>
      <c r="CQD2" s="27"/>
      <c r="CQE2" s="27"/>
      <c r="CQF2" s="27"/>
      <c r="CQG2" s="27"/>
      <c r="CQH2" s="27"/>
      <c r="CQI2" s="27"/>
      <c r="CQJ2" s="27"/>
      <c r="CQK2" s="27"/>
      <c r="CQL2" s="27"/>
      <c r="CQM2" s="27"/>
      <c r="CQN2" s="27"/>
      <c r="CQO2" s="27"/>
      <c r="CQP2" s="27"/>
      <c r="CQQ2" s="27"/>
      <c r="CQR2" s="27"/>
      <c r="CQS2" s="27"/>
      <c r="CQT2" s="27"/>
      <c r="CQU2" s="27"/>
      <c r="CQV2" s="27"/>
      <c r="CQW2" s="27"/>
      <c r="CQX2" s="27"/>
      <c r="CQY2" s="27"/>
      <c r="CQZ2" s="27"/>
      <c r="CRA2" s="27"/>
      <c r="CRB2" s="27"/>
      <c r="CRC2" s="27"/>
      <c r="CRD2" s="27"/>
      <c r="CRE2" s="27"/>
      <c r="CRF2" s="27"/>
      <c r="CRG2" s="27"/>
      <c r="CRH2" s="27"/>
      <c r="CRI2" s="27"/>
      <c r="CRJ2" s="27"/>
      <c r="CRK2" s="27"/>
      <c r="CRL2" s="27"/>
      <c r="CRM2" s="27"/>
      <c r="CRN2" s="27"/>
      <c r="CRO2" s="27"/>
      <c r="CRP2" s="27"/>
      <c r="CRQ2" s="27"/>
      <c r="CRR2" s="27"/>
      <c r="CRS2" s="27"/>
      <c r="CRT2" s="27"/>
      <c r="CRU2" s="27"/>
      <c r="CRV2" s="27"/>
      <c r="CRW2" s="27"/>
      <c r="CRX2" s="27"/>
      <c r="CRY2" s="27"/>
      <c r="CRZ2" s="27"/>
      <c r="CSA2" s="27"/>
      <c r="CSB2" s="27"/>
      <c r="CSC2" s="27"/>
      <c r="CSD2" s="27"/>
      <c r="CSE2" s="27"/>
      <c r="CSF2" s="27"/>
      <c r="CSG2" s="27"/>
      <c r="CSH2" s="27"/>
      <c r="CSI2" s="27"/>
      <c r="CSJ2" s="27"/>
      <c r="CSK2" s="27"/>
      <c r="CSL2" s="27"/>
      <c r="CSM2" s="27"/>
      <c r="CSN2" s="27"/>
      <c r="CSO2" s="27"/>
      <c r="CSP2" s="27"/>
      <c r="CSQ2" s="27"/>
      <c r="CSR2" s="27"/>
      <c r="CSS2" s="27"/>
      <c r="CST2" s="27"/>
      <c r="CSU2" s="27"/>
      <c r="CSV2" s="27"/>
      <c r="CSW2" s="27"/>
      <c r="CSX2" s="27"/>
      <c r="CSY2" s="27"/>
      <c r="CSZ2" s="27"/>
      <c r="CTA2" s="27"/>
      <c r="CTB2" s="27"/>
      <c r="CTC2" s="27"/>
      <c r="CTD2" s="27"/>
      <c r="CTE2" s="27"/>
      <c r="CTF2" s="27"/>
      <c r="CTG2" s="27"/>
      <c r="CTH2" s="27"/>
      <c r="CTI2" s="27"/>
      <c r="CTJ2" s="27"/>
      <c r="CTK2" s="27"/>
      <c r="CTL2" s="27"/>
      <c r="CTM2" s="27"/>
      <c r="CTN2" s="27"/>
      <c r="CTO2" s="27"/>
      <c r="CTP2" s="27"/>
      <c r="CTQ2" s="27"/>
      <c r="CTR2" s="27"/>
      <c r="CTS2" s="27"/>
      <c r="CTT2" s="27"/>
      <c r="CTU2" s="27"/>
      <c r="CTV2" s="27"/>
      <c r="CTW2" s="27"/>
      <c r="CTX2" s="27"/>
      <c r="CTY2" s="27"/>
      <c r="CTZ2" s="27"/>
      <c r="CUA2" s="27"/>
      <c r="CUB2" s="27"/>
      <c r="CUC2" s="27"/>
      <c r="CUD2" s="27"/>
      <c r="CUE2" s="27"/>
      <c r="CUF2" s="27"/>
      <c r="CUG2" s="27"/>
      <c r="CUH2" s="27"/>
      <c r="CUI2" s="27"/>
      <c r="CUJ2" s="27"/>
      <c r="CUK2" s="27"/>
      <c r="CUL2" s="27"/>
      <c r="CUM2" s="27"/>
      <c r="CUN2" s="27"/>
      <c r="CUO2" s="27"/>
      <c r="CUP2" s="27"/>
      <c r="CUQ2" s="27"/>
      <c r="CUR2" s="27"/>
      <c r="CUS2" s="27"/>
      <c r="CUT2" s="27"/>
      <c r="CUU2" s="27"/>
      <c r="CUV2" s="27"/>
      <c r="CUW2" s="27"/>
      <c r="CUX2" s="27"/>
      <c r="CUY2" s="27"/>
      <c r="CUZ2" s="27"/>
      <c r="CVA2" s="27"/>
      <c r="CVB2" s="27"/>
      <c r="CVC2" s="27"/>
      <c r="CVD2" s="27"/>
      <c r="CVE2" s="27"/>
      <c r="CVF2" s="27"/>
      <c r="CVG2" s="27"/>
      <c r="CVH2" s="27"/>
      <c r="CVI2" s="27"/>
      <c r="CVJ2" s="27"/>
      <c r="CVK2" s="27"/>
      <c r="CVL2" s="27"/>
      <c r="CVM2" s="27"/>
      <c r="CVN2" s="27"/>
      <c r="CVO2" s="27"/>
      <c r="CVP2" s="27"/>
      <c r="CVQ2" s="27"/>
      <c r="CVR2" s="27"/>
      <c r="CVS2" s="27"/>
      <c r="CVT2" s="27"/>
      <c r="CVU2" s="27"/>
      <c r="CVV2" s="27"/>
      <c r="CVW2" s="27"/>
      <c r="CVX2" s="27"/>
      <c r="CVY2" s="27"/>
      <c r="CVZ2" s="27"/>
      <c r="CWA2" s="27"/>
      <c r="CWB2" s="27"/>
      <c r="CWC2" s="27"/>
      <c r="CWD2" s="27"/>
      <c r="CWE2" s="27"/>
      <c r="CWF2" s="27"/>
      <c r="CWG2" s="27"/>
      <c r="CWH2" s="27"/>
      <c r="CWI2" s="27"/>
      <c r="CWJ2" s="27"/>
      <c r="CWK2" s="27"/>
      <c r="CWL2" s="27"/>
      <c r="CWM2" s="27"/>
      <c r="CWN2" s="27"/>
      <c r="CWO2" s="27"/>
      <c r="CWP2" s="27"/>
      <c r="CWQ2" s="27"/>
      <c r="CWR2" s="27"/>
      <c r="CWS2" s="27"/>
      <c r="CWT2" s="27"/>
      <c r="CWU2" s="27"/>
      <c r="CWV2" s="27"/>
      <c r="CWW2" s="27"/>
      <c r="CWX2" s="27"/>
      <c r="CWY2" s="27"/>
      <c r="CWZ2" s="27"/>
      <c r="CXA2" s="27"/>
      <c r="CXB2" s="27"/>
      <c r="CXC2" s="27"/>
      <c r="CXD2" s="27"/>
      <c r="CXE2" s="27"/>
      <c r="CXF2" s="27"/>
      <c r="CXG2" s="27"/>
      <c r="CXH2" s="27"/>
      <c r="CXI2" s="27"/>
      <c r="CXJ2" s="27"/>
      <c r="CXK2" s="27"/>
      <c r="CXL2" s="27"/>
      <c r="CXM2" s="27"/>
      <c r="CXN2" s="27"/>
      <c r="CXO2" s="27"/>
      <c r="CXP2" s="27"/>
      <c r="CXQ2" s="27"/>
      <c r="CXR2" s="27"/>
      <c r="CXS2" s="27"/>
      <c r="CXT2" s="27"/>
      <c r="CXU2" s="27"/>
      <c r="CXV2" s="27"/>
      <c r="CXW2" s="27"/>
      <c r="CXX2" s="27"/>
      <c r="CXY2" s="27"/>
      <c r="CXZ2" s="27"/>
      <c r="CYA2" s="27"/>
      <c r="CYB2" s="27"/>
      <c r="CYC2" s="27"/>
      <c r="CYD2" s="27"/>
      <c r="CYE2" s="27"/>
      <c r="CYF2" s="27"/>
      <c r="CYG2" s="27"/>
      <c r="CYH2" s="27"/>
      <c r="CYI2" s="27"/>
      <c r="CYJ2" s="27"/>
      <c r="CYK2" s="27"/>
      <c r="CYL2" s="27"/>
      <c r="CYM2" s="27"/>
      <c r="CYN2" s="27"/>
      <c r="CYO2" s="27"/>
      <c r="CYP2" s="27"/>
      <c r="CYQ2" s="27"/>
      <c r="CYR2" s="27"/>
      <c r="CYS2" s="27"/>
      <c r="CYT2" s="27"/>
      <c r="CYU2" s="27"/>
      <c r="CYV2" s="27"/>
      <c r="CYW2" s="27"/>
      <c r="CYX2" s="27"/>
      <c r="CYY2" s="27"/>
      <c r="CYZ2" s="27"/>
      <c r="CZA2" s="27"/>
      <c r="CZB2" s="27"/>
      <c r="CZC2" s="27"/>
      <c r="CZD2" s="27"/>
      <c r="CZE2" s="27"/>
      <c r="CZF2" s="27"/>
      <c r="CZG2" s="27"/>
      <c r="CZH2" s="27"/>
      <c r="CZI2" s="27"/>
      <c r="CZJ2" s="27"/>
      <c r="CZK2" s="27"/>
      <c r="CZL2" s="27"/>
      <c r="CZM2" s="27"/>
      <c r="CZN2" s="27"/>
      <c r="CZO2" s="27"/>
      <c r="CZP2" s="27"/>
      <c r="CZQ2" s="27"/>
      <c r="CZR2" s="27"/>
      <c r="CZS2" s="27"/>
      <c r="CZT2" s="27"/>
      <c r="CZU2" s="27"/>
      <c r="CZV2" s="27"/>
      <c r="CZW2" s="27"/>
      <c r="CZX2" s="27"/>
      <c r="CZY2" s="27"/>
      <c r="CZZ2" s="27"/>
      <c r="DAA2" s="27"/>
      <c r="DAB2" s="27"/>
      <c r="DAC2" s="27"/>
      <c r="DAD2" s="27"/>
      <c r="DAE2" s="27"/>
      <c r="DAF2" s="27"/>
      <c r="DAG2" s="27"/>
      <c r="DAH2" s="27"/>
      <c r="DAI2" s="27"/>
      <c r="DAJ2" s="27"/>
      <c r="DAK2" s="27"/>
      <c r="DAL2" s="27"/>
      <c r="DAM2" s="27"/>
      <c r="DAN2" s="27"/>
      <c r="DAO2" s="27"/>
      <c r="DAP2" s="27"/>
      <c r="DAQ2" s="27"/>
      <c r="DAR2" s="27"/>
      <c r="DAS2" s="27"/>
      <c r="DAT2" s="27"/>
      <c r="DAU2" s="27"/>
      <c r="DAV2" s="27"/>
      <c r="DAW2" s="27"/>
      <c r="DAX2" s="27"/>
      <c r="DAY2" s="27"/>
      <c r="DAZ2" s="27"/>
      <c r="DBA2" s="27"/>
      <c r="DBB2" s="27"/>
      <c r="DBC2" s="27"/>
      <c r="DBD2" s="27"/>
      <c r="DBE2" s="27"/>
      <c r="DBF2" s="27"/>
      <c r="DBG2" s="27"/>
      <c r="DBH2" s="27"/>
      <c r="DBI2" s="27"/>
      <c r="DBJ2" s="27"/>
      <c r="DBK2" s="27"/>
      <c r="DBL2" s="27"/>
      <c r="DBM2" s="27"/>
      <c r="DBN2" s="27"/>
      <c r="DBO2" s="27"/>
      <c r="DBP2" s="27"/>
      <c r="DBQ2" s="27"/>
      <c r="DBR2" s="27"/>
      <c r="DBS2" s="27"/>
      <c r="DBT2" s="27"/>
      <c r="DBU2" s="27"/>
      <c r="DBV2" s="27"/>
      <c r="DBW2" s="27"/>
      <c r="DBX2" s="27"/>
      <c r="DBY2" s="27"/>
      <c r="DBZ2" s="27"/>
      <c r="DCA2" s="27"/>
      <c r="DCB2" s="27"/>
      <c r="DCC2" s="27"/>
      <c r="DCD2" s="27"/>
      <c r="DCE2" s="27"/>
      <c r="DCF2" s="27"/>
      <c r="DCG2" s="27"/>
      <c r="DCH2" s="27"/>
      <c r="DCI2" s="27"/>
      <c r="DCJ2" s="27"/>
      <c r="DCK2" s="27"/>
      <c r="DCL2" s="27"/>
      <c r="DCM2" s="27"/>
      <c r="DCN2" s="27"/>
      <c r="DCO2" s="27"/>
      <c r="DCP2" s="27"/>
      <c r="DCQ2" s="27"/>
      <c r="DCR2" s="27"/>
      <c r="DCS2" s="27"/>
      <c r="DCT2" s="27"/>
      <c r="DCU2" s="27"/>
      <c r="DCV2" s="27"/>
      <c r="DCW2" s="27"/>
      <c r="DCX2" s="27"/>
      <c r="DCY2" s="27"/>
      <c r="DCZ2" s="27"/>
      <c r="DDA2" s="27"/>
      <c r="DDB2" s="27"/>
      <c r="DDC2" s="27"/>
      <c r="DDD2" s="27"/>
      <c r="DDE2" s="27"/>
      <c r="DDF2" s="27"/>
      <c r="DDG2" s="27"/>
      <c r="DDH2" s="27"/>
      <c r="DDI2" s="27"/>
      <c r="DDJ2" s="27"/>
      <c r="DDK2" s="27"/>
      <c r="DDL2" s="27"/>
      <c r="DDM2" s="27"/>
      <c r="DDN2" s="27"/>
      <c r="DDO2" s="27"/>
      <c r="DDP2" s="27"/>
      <c r="DDQ2" s="27"/>
      <c r="DDR2" s="27"/>
      <c r="DDS2" s="27"/>
      <c r="DDT2" s="27"/>
      <c r="DDU2" s="27"/>
      <c r="DDV2" s="27"/>
      <c r="DDW2" s="27"/>
      <c r="DDX2" s="27"/>
      <c r="DDY2" s="27"/>
      <c r="DDZ2" s="27"/>
      <c r="DEA2" s="27"/>
      <c r="DEB2" s="27"/>
      <c r="DEC2" s="27"/>
      <c r="DED2" s="27"/>
      <c r="DEE2" s="27"/>
      <c r="DEF2" s="27"/>
      <c r="DEG2" s="27"/>
      <c r="DEH2" s="27"/>
      <c r="DEI2" s="27"/>
      <c r="DEJ2" s="27"/>
      <c r="DEK2" s="27"/>
      <c r="DEL2" s="27"/>
      <c r="DEM2" s="27"/>
      <c r="DEN2" s="27"/>
      <c r="DEO2" s="27"/>
      <c r="DEP2" s="27"/>
      <c r="DEQ2" s="27"/>
      <c r="DER2" s="27"/>
      <c r="DES2" s="27"/>
      <c r="DET2" s="27"/>
      <c r="DEU2" s="27"/>
      <c r="DEV2" s="27"/>
      <c r="DEW2" s="27"/>
      <c r="DEX2" s="27"/>
      <c r="DEY2" s="27"/>
      <c r="DEZ2" s="27"/>
      <c r="DFA2" s="27"/>
      <c r="DFB2" s="27"/>
      <c r="DFC2" s="27"/>
      <c r="DFD2" s="27"/>
      <c r="DFE2" s="27"/>
      <c r="DFF2" s="27"/>
      <c r="DFG2" s="27"/>
      <c r="DFH2" s="27"/>
      <c r="DFI2" s="27"/>
      <c r="DFJ2" s="27"/>
      <c r="DFK2" s="27"/>
      <c r="DFL2" s="27"/>
      <c r="DFM2" s="27"/>
      <c r="DFN2" s="27"/>
      <c r="DFO2" s="27"/>
      <c r="DFP2" s="27"/>
      <c r="DFQ2" s="27"/>
      <c r="DFR2" s="27"/>
      <c r="DFS2" s="27"/>
      <c r="DFT2" s="27"/>
      <c r="DFU2" s="27"/>
      <c r="DFV2" s="27"/>
      <c r="DFW2" s="27"/>
      <c r="DFX2" s="27"/>
      <c r="DFY2" s="27"/>
      <c r="DFZ2" s="27"/>
      <c r="DGA2" s="27"/>
      <c r="DGB2" s="27"/>
      <c r="DGC2" s="27"/>
      <c r="DGD2" s="27"/>
      <c r="DGE2" s="27"/>
      <c r="DGF2" s="27"/>
      <c r="DGG2" s="27"/>
      <c r="DGH2" s="27"/>
      <c r="DGI2" s="27"/>
      <c r="DGJ2" s="27"/>
      <c r="DGK2" s="27"/>
      <c r="DGL2" s="27"/>
      <c r="DGM2" s="27"/>
      <c r="DGN2" s="27"/>
      <c r="DGO2" s="27"/>
      <c r="DGP2" s="27"/>
      <c r="DGQ2" s="27"/>
      <c r="DGR2" s="27"/>
      <c r="DGS2" s="27"/>
      <c r="DGT2" s="27"/>
      <c r="DGU2" s="27"/>
      <c r="DGV2" s="27"/>
      <c r="DGW2" s="27"/>
      <c r="DGX2" s="27"/>
      <c r="DGY2" s="27"/>
      <c r="DGZ2" s="27"/>
      <c r="DHA2" s="27"/>
      <c r="DHB2" s="27"/>
      <c r="DHC2" s="27"/>
      <c r="DHD2" s="27"/>
      <c r="DHE2" s="27"/>
      <c r="DHF2" s="27"/>
      <c r="DHG2" s="27"/>
      <c r="DHH2" s="27"/>
      <c r="DHI2" s="27"/>
      <c r="DHJ2" s="27"/>
      <c r="DHK2" s="27"/>
      <c r="DHL2" s="27"/>
      <c r="DHM2" s="27"/>
      <c r="DHN2" s="27"/>
      <c r="DHO2" s="27"/>
      <c r="DHP2" s="27"/>
      <c r="DHQ2" s="27"/>
      <c r="DHR2" s="27"/>
      <c r="DHS2" s="27"/>
      <c r="DHT2" s="27"/>
      <c r="DHU2" s="27"/>
      <c r="DHV2" s="27"/>
      <c r="DHW2" s="27"/>
      <c r="DHX2" s="27"/>
      <c r="DHY2" s="27"/>
      <c r="DHZ2" s="27"/>
      <c r="DIA2" s="27"/>
      <c r="DIB2" s="27"/>
      <c r="DIC2" s="27"/>
      <c r="DID2" s="27"/>
      <c r="DIE2" s="27"/>
      <c r="DIF2" s="27"/>
      <c r="DIG2" s="27"/>
      <c r="DIH2" s="27"/>
      <c r="DII2" s="27"/>
      <c r="DIJ2" s="27"/>
      <c r="DIK2" s="27"/>
      <c r="DIL2" s="27"/>
      <c r="DIM2" s="27"/>
      <c r="DIN2" s="27"/>
      <c r="DIO2" s="27"/>
      <c r="DIP2" s="27"/>
      <c r="DIQ2" s="27"/>
      <c r="DIR2" s="27"/>
      <c r="DIS2" s="27"/>
      <c r="DIT2" s="27"/>
      <c r="DIU2" s="27"/>
      <c r="DIV2" s="27"/>
      <c r="DIW2" s="27"/>
      <c r="DIX2" s="27"/>
      <c r="DIY2" s="27"/>
      <c r="DIZ2" s="27"/>
      <c r="DJA2" s="27"/>
      <c r="DJB2" s="27"/>
      <c r="DJC2" s="27"/>
      <c r="DJD2" s="27"/>
      <c r="DJE2" s="27"/>
      <c r="DJF2" s="27"/>
      <c r="DJG2" s="27"/>
      <c r="DJH2" s="27"/>
      <c r="DJI2" s="27"/>
      <c r="DJJ2" s="27"/>
      <c r="DJK2" s="27"/>
      <c r="DJL2" s="27"/>
      <c r="DJM2" s="27"/>
      <c r="DJN2" s="27"/>
      <c r="DJO2" s="27"/>
      <c r="DJP2" s="27"/>
      <c r="DJQ2" s="27"/>
      <c r="DJR2" s="27"/>
      <c r="DJS2" s="27"/>
      <c r="DJT2" s="27"/>
      <c r="DJU2" s="27"/>
      <c r="DJV2" s="27"/>
      <c r="DJW2" s="27"/>
      <c r="DJX2" s="27"/>
      <c r="DJY2" s="27"/>
      <c r="DJZ2" s="27"/>
      <c r="DKA2" s="27"/>
      <c r="DKB2" s="27"/>
      <c r="DKC2" s="27"/>
      <c r="DKD2" s="27"/>
      <c r="DKE2" s="27"/>
      <c r="DKF2" s="27"/>
      <c r="DKG2" s="27"/>
      <c r="DKH2" s="27"/>
      <c r="DKI2" s="27"/>
      <c r="DKJ2" s="27"/>
      <c r="DKK2" s="27"/>
      <c r="DKL2" s="27"/>
      <c r="DKM2" s="27"/>
      <c r="DKN2" s="27"/>
      <c r="DKO2" s="27"/>
      <c r="DKP2" s="27"/>
      <c r="DKQ2" s="27"/>
      <c r="DKR2" s="27"/>
      <c r="DKS2" s="27"/>
      <c r="DKT2" s="27"/>
      <c r="DKU2" s="27"/>
      <c r="DKV2" s="27"/>
      <c r="DKW2" s="27"/>
      <c r="DKX2" s="27"/>
      <c r="DKY2" s="27"/>
      <c r="DKZ2" s="27"/>
      <c r="DLA2" s="27"/>
      <c r="DLB2" s="27"/>
      <c r="DLC2" s="27"/>
      <c r="DLD2" s="27"/>
      <c r="DLE2" s="27"/>
      <c r="DLF2" s="27"/>
      <c r="DLG2" s="27"/>
      <c r="DLH2" s="27"/>
      <c r="DLI2" s="27"/>
      <c r="DLJ2" s="27"/>
      <c r="DLK2" s="27"/>
      <c r="DLL2" s="27"/>
      <c r="DLM2" s="27"/>
      <c r="DLN2" s="27"/>
      <c r="DLO2" s="27"/>
      <c r="DLP2" s="27"/>
      <c r="DLQ2" s="27"/>
      <c r="DLR2" s="27"/>
      <c r="DLS2" s="27"/>
      <c r="DLT2" s="27"/>
      <c r="DLU2" s="27"/>
      <c r="DLV2" s="27"/>
      <c r="DLW2" s="27"/>
      <c r="DLX2" s="27"/>
      <c r="DLY2" s="27"/>
      <c r="DLZ2" s="27"/>
      <c r="DMA2" s="27"/>
      <c r="DMB2" s="27"/>
      <c r="DMC2" s="27"/>
      <c r="DMD2" s="27"/>
      <c r="DME2" s="27"/>
      <c r="DMF2" s="27"/>
      <c r="DMG2" s="27"/>
      <c r="DMH2" s="27"/>
      <c r="DMI2" s="27"/>
      <c r="DMJ2" s="27"/>
      <c r="DMK2" s="27"/>
      <c r="DML2" s="27"/>
      <c r="DMM2" s="27"/>
      <c r="DMN2" s="27"/>
      <c r="DMO2" s="27"/>
      <c r="DMP2" s="27"/>
      <c r="DMQ2" s="27"/>
      <c r="DMR2" s="27"/>
      <c r="DMS2" s="27"/>
      <c r="DMT2" s="27"/>
      <c r="DMU2" s="27"/>
      <c r="DMV2" s="27"/>
      <c r="DMW2" s="27"/>
      <c r="DMX2" s="27"/>
      <c r="DMY2" s="27"/>
      <c r="DMZ2" s="27"/>
      <c r="DNA2" s="27"/>
      <c r="DNB2" s="27"/>
      <c r="DNC2" s="27"/>
      <c r="DND2" s="27"/>
      <c r="DNE2" s="27"/>
      <c r="DNF2" s="27"/>
      <c r="DNG2" s="27"/>
      <c r="DNH2" s="27"/>
      <c r="DNI2" s="27"/>
      <c r="DNJ2" s="27"/>
      <c r="DNK2" s="27"/>
      <c r="DNL2" s="27"/>
      <c r="DNM2" s="27"/>
      <c r="DNN2" s="27"/>
      <c r="DNO2" s="27"/>
      <c r="DNP2" s="27"/>
      <c r="DNQ2" s="27"/>
      <c r="DNR2" s="27"/>
      <c r="DNS2" s="27"/>
      <c r="DNT2" s="27"/>
      <c r="DNU2" s="27"/>
      <c r="DNV2" s="27"/>
      <c r="DNW2" s="27"/>
      <c r="DNX2" s="27"/>
      <c r="DNY2" s="27"/>
      <c r="DNZ2" s="27"/>
      <c r="DOA2" s="27"/>
      <c r="DOB2" s="27"/>
      <c r="DOC2" s="27"/>
      <c r="DOD2" s="27"/>
      <c r="DOE2" s="27"/>
      <c r="DOF2" s="27"/>
      <c r="DOG2" s="27"/>
      <c r="DOH2" s="27"/>
      <c r="DOI2" s="27"/>
      <c r="DOJ2" s="27"/>
      <c r="DOK2" s="27"/>
      <c r="DOL2" s="27"/>
      <c r="DOM2" s="27"/>
      <c r="DON2" s="27"/>
      <c r="DOO2" s="27"/>
      <c r="DOP2" s="27"/>
      <c r="DOQ2" s="27"/>
      <c r="DOR2" s="27"/>
      <c r="DOS2" s="27"/>
      <c r="DOT2" s="27"/>
      <c r="DOU2" s="27"/>
      <c r="DOV2" s="27"/>
      <c r="DOW2" s="27"/>
      <c r="DOX2" s="27"/>
      <c r="DOY2" s="27"/>
      <c r="DOZ2" s="27"/>
      <c r="DPA2" s="27"/>
      <c r="DPB2" s="27"/>
      <c r="DPC2" s="27"/>
      <c r="DPD2" s="27"/>
      <c r="DPE2" s="27"/>
      <c r="DPF2" s="27"/>
      <c r="DPG2" s="27"/>
      <c r="DPH2" s="27"/>
      <c r="DPI2" s="27"/>
      <c r="DPJ2" s="27"/>
      <c r="DPK2" s="27"/>
      <c r="DPL2" s="27"/>
      <c r="DPM2" s="27"/>
      <c r="DPN2" s="27"/>
      <c r="DPO2" s="27"/>
      <c r="DPP2" s="27"/>
      <c r="DPQ2" s="27"/>
      <c r="DPR2" s="27"/>
      <c r="DPS2" s="27"/>
      <c r="DPT2" s="27"/>
      <c r="DPU2" s="27"/>
      <c r="DPV2" s="27"/>
      <c r="DPW2" s="27"/>
      <c r="DPX2" s="27"/>
      <c r="DPY2" s="27"/>
      <c r="DPZ2" s="27"/>
      <c r="DQA2" s="27"/>
      <c r="DQB2" s="27"/>
      <c r="DQC2" s="27"/>
      <c r="DQD2" s="27"/>
      <c r="DQE2" s="27"/>
      <c r="DQF2" s="27"/>
      <c r="DQG2" s="27"/>
      <c r="DQH2" s="27"/>
      <c r="DQI2" s="27"/>
      <c r="DQJ2" s="27"/>
      <c r="DQK2" s="27"/>
      <c r="DQL2" s="27"/>
      <c r="DQM2" s="27"/>
      <c r="DQN2" s="27"/>
      <c r="DQO2" s="27"/>
      <c r="DQP2" s="27"/>
      <c r="DQQ2" s="27"/>
      <c r="DQR2" s="27"/>
      <c r="DQS2" s="27"/>
      <c r="DQT2" s="27"/>
      <c r="DQU2" s="27"/>
      <c r="DQV2" s="27"/>
      <c r="DQW2" s="27"/>
      <c r="DQX2" s="27"/>
      <c r="DQY2" s="27"/>
      <c r="DQZ2" s="27"/>
      <c r="DRA2" s="27"/>
      <c r="DRB2" s="27"/>
      <c r="DRC2" s="27"/>
      <c r="DRD2" s="27"/>
      <c r="DRE2" s="27"/>
      <c r="DRF2" s="27"/>
      <c r="DRG2" s="27"/>
      <c r="DRH2" s="27"/>
      <c r="DRI2" s="27"/>
      <c r="DRJ2" s="27"/>
      <c r="DRK2" s="27"/>
      <c r="DRL2" s="27"/>
      <c r="DRM2" s="27"/>
      <c r="DRN2" s="27"/>
      <c r="DRO2" s="27"/>
      <c r="DRP2" s="27"/>
      <c r="DRQ2" s="27"/>
      <c r="DRR2" s="27"/>
      <c r="DRS2" s="27"/>
      <c r="DRT2" s="27"/>
      <c r="DRU2" s="27"/>
      <c r="DRV2" s="27"/>
      <c r="DRW2" s="27"/>
      <c r="DRX2" s="27"/>
      <c r="DRY2" s="27"/>
      <c r="DRZ2" s="27"/>
      <c r="DSA2" s="27"/>
      <c r="DSB2" s="27"/>
      <c r="DSC2" s="27"/>
      <c r="DSD2" s="27"/>
      <c r="DSE2" s="27"/>
      <c r="DSF2" s="27"/>
      <c r="DSG2" s="27"/>
      <c r="DSH2" s="27"/>
      <c r="DSI2" s="27"/>
      <c r="DSJ2" s="27"/>
      <c r="DSK2" s="27"/>
      <c r="DSL2" s="27"/>
      <c r="DSM2" s="27"/>
      <c r="DSN2" s="27"/>
      <c r="DSO2" s="27"/>
      <c r="DSP2" s="27"/>
      <c r="DSQ2" s="27"/>
      <c r="DSR2" s="27"/>
      <c r="DSS2" s="27"/>
      <c r="DST2" s="27"/>
      <c r="DSU2" s="27"/>
      <c r="DSV2" s="27"/>
      <c r="DSW2" s="27"/>
      <c r="DSX2" s="27"/>
      <c r="DSY2" s="27"/>
      <c r="DSZ2" s="27"/>
      <c r="DTA2" s="27"/>
      <c r="DTB2" s="27"/>
      <c r="DTC2" s="27"/>
      <c r="DTD2" s="27"/>
      <c r="DTE2" s="27"/>
      <c r="DTF2" s="27"/>
      <c r="DTG2" s="27"/>
      <c r="DTH2" s="27"/>
      <c r="DTI2" s="27"/>
      <c r="DTJ2" s="27"/>
      <c r="DTK2" s="27"/>
      <c r="DTL2" s="27"/>
      <c r="DTM2" s="27"/>
      <c r="DTN2" s="27"/>
      <c r="DTO2" s="27"/>
      <c r="DTP2" s="27"/>
      <c r="DTQ2" s="27"/>
      <c r="DTR2" s="27"/>
      <c r="DTS2" s="27"/>
      <c r="DTT2" s="27"/>
      <c r="DTU2" s="27"/>
      <c r="DTV2" s="27"/>
      <c r="DTW2" s="27"/>
      <c r="DTX2" s="27"/>
      <c r="DTY2" s="27"/>
      <c r="DTZ2" s="27"/>
      <c r="DUA2" s="27"/>
      <c r="DUB2" s="27"/>
      <c r="DUC2" s="27"/>
      <c r="DUD2" s="27"/>
      <c r="DUE2" s="27"/>
      <c r="DUF2" s="27"/>
      <c r="DUG2" s="27"/>
      <c r="DUH2" s="27"/>
      <c r="DUI2" s="27"/>
      <c r="DUJ2" s="27"/>
      <c r="DUK2" s="27"/>
      <c r="DUL2" s="27"/>
      <c r="DUM2" s="27"/>
      <c r="DUN2" s="27"/>
      <c r="DUO2" s="27"/>
      <c r="DUP2" s="27"/>
      <c r="DUQ2" s="27"/>
      <c r="DUR2" s="27"/>
      <c r="DUS2" s="27"/>
      <c r="DUT2" s="27"/>
      <c r="DUU2" s="27"/>
      <c r="DUV2" s="27"/>
      <c r="DUW2" s="27"/>
      <c r="DUX2" s="27"/>
      <c r="DUY2" s="27"/>
      <c r="DUZ2" s="27"/>
      <c r="DVA2" s="27"/>
      <c r="DVB2" s="27"/>
      <c r="DVC2" s="27"/>
      <c r="DVD2" s="27"/>
      <c r="DVE2" s="27"/>
      <c r="DVF2" s="27"/>
      <c r="DVG2" s="27"/>
      <c r="DVH2" s="27"/>
      <c r="DVI2" s="27"/>
      <c r="DVJ2" s="27"/>
      <c r="DVK2" s="27"/>
      <c r="DVL2" s="27"/>
      <c r="DVM2" s="27"/>
      <c r="DVN2" s="27"/>
      <c r="DVO2" s="27"/>
      <c r="DVP2" s="27"/>
      <c r="DVQ2" s="27"/>
      <c r="DVR2" s="27"/>
      <c r="DVS2" s="27"/>
      <c r="DVT2" s="27"/>
      <c r="DVU2" s="27"/>
      <c r="DVV2" s="27"/>
      <c r="DVW2" s="27"/>
      <c r="DVX2" s="27"/>
      <c r="DVY2" s="27"/>
      <c r="DVZ2" s="27"/>
      <c r="DWA2" s="27"/>
      <c r="DWB2" s="27"/>
      <c r="DWC2" s="27"/>
      <c r="DWD2" s="27"/>
      <c r="DWE2" s="27"/>
      <c r="DWF2" s="27"/>
      <c r="DWG2" s="27"/>
      <c r="DWH2" s="27"/>
      <c r="DWI2" s="27"/>
      <c r="DWJ2" s="27"/>
      <c r="DWK2" s="27"/>
      <c r="DWL2" s="27"/>
      <c r="DWM2" s="27"/>
      <c r="DWN2" s="27"/>
      <c r="DWO2" s="27"/>
      <c r="DWP2" s="27"/>
      <c r="DWQ2" s="27"/>
      <c r="DWR2" s="27"/>
      <c r="DWS2" s="27"/>
      <c r="DWT2" s="27"/>
      <c r="DWU2" s="27"/>
      <c r="DWV2" s="27"/>
      <c r="DWW2" s="27"/>
      <c r="DWX2" s="27"/>
      <c r="DWY2" s="27"/>
      <c r="DWZ2" s="27"/>
      <c r="DXA2" s="27"/>
      <c r="DXB2" s="27"/>
      <c r="DXC2" s="27"/>
      <c r="DXD2" s="27"/>
      <c r="DXE2" s="27"/>
      <c r="DXF2" s="27"/>
      <c r="DXG2" s="27"/>
      <c r="DXH2" s="27"/>
      <c r="DXI2" s="27"/>
      <c r="DXJ2" s="27"/>
      <c r="DXK2" s="27"/>
      <c r="DXL2" s="27"/>
      <c r="DXM2" s="27"/>
      <c r="DXN2" s="27"/>
      <c r="DXO2" s="27"/>
      <c r="DXP2" s="27"/>
      <c r="DXQ2" s="27"/>
      <c r="DXR2" s="27"/>
      <c r="DXS2" s="27"/>
      <c r="DXT2" s="27"/>
      <c r="DXU2" s="27"/>
      <c r="DXV2" s="27"/>
      <c r="DXW2" s="27"/>
      <c r="DXX2" s="27"/>
      <c r="DXY2" s="27"/>
      <c r="DXZ2" s="27"/>
      <c r="DYA2" s="27"/>
      <c r="DYB2" s="27"/>
      <c r="DYC2" s="27"/>
      <c r="DYD2" s="27"/>
      <c r="DYE2" s="27"/>
      <c r="DYF2" s="27"/>
      <c r="DYG2" s="27"/>
      <c r="DYH2" s="27"/>
      <c r="DYI2" s="27"/>
      <c r="DYJ2" s="27"/>
      <c r="DYK2" s="27"/>
      <c r="DYL2" s="27"/>
      <c r="DYM2" s="27"/>
      <c r="DYN2" s="27"/>
      <c r="DYO2" s="27"/>
      <c r="DYP2" s="27"/>
      <c r="DYQ2" s="27"/>
      <c r="DYR2" s="27"/>
      <c r="DYS2" s="27"/>
      <c r="DYT2" s="27"/>
      <c r="DYU2" s="27"/>
      <c r="DYV2" s="27"/>
      <c r="DYW2" s="27"/>
      <c r="DYX2" s="27"/>
      <c r="DYY2" s="27"/>
      <c r="DYZ2" s="27"/>
      <c r="DZA2" s="27"/>
      <c r="DZB2" s="27"/>
      <c r="DZC2" s="27"/>
      <c r="DZD2" s="27"/>
      <c r="DZE2" s="27"/>
      <c r="DZF2" s="27"/>
      <c r="DZG2" s="27"/>
      <c r="DZH2" s="27"/>
      <c r="DZI2" s="27"/>
      <c r="DZJ2" s="27"/>
      <c r="DZK2" s="27"/>
      <c r="DZL2" s="27"/>
      <c r="DZM2" s="27"/>
      <c r="DZN2" s="27"/>
      <c r="DZO2" s="27"/>
      <c r="DZP2" s="27"/>
      <c r="DZQ2" s="27"/>
      <c r="DZR2" s="27"/>
      <c r="DZS2" s="27"/>
      <c r="DZT2" s="27"/>
      <c r="DZU2" s="27"/>
      <c r="DZV2" s="27"/>
      <c r="DZW2" s="27"/>
      <c r="DZX2" s="27"/>
      <c r="DZY2" s="27"/>
      <c r="DZZ2" s="27"/>
      <c r="EAA2" s="27"/>
      <c r="EAB2" s="27"/>
      <c r="EAC2" s="27"/>
      <c r="EAD2" s="27"/>
      <c r="EAE2" s="27"/>
      <c r="EAF2" s="27"/>
      <c r="EAG2" s="27"/>
      <c r="EAH2" s="27"/>
      <c r="EAI2" s="27"/>
      <c r="EAJ2" s="27"/>
      <c r="EAK2" s="27"/>
      <c r="EAL2" s="27"/>
      <c r="EAM2" s="27"/>
      <c r="EAN2" s="27"/>
      <c r="EAO2" s="27"/>
      <c r="EAP2" s="27"/>
      <c r="EAQ2" s="27"/>
      <c r="EAR2" s="27"/>
      <c r="EAS2" s="27"/>
      <c r="EAT2" s="27"/>
      <c r="EAU2" s="27"/>
      <c r="EAV2" s="27"/>
      <c r="EAW2" s="27"/>
      <c r="EAX2" s="27"/>
      <c r="EAY2" s="27"/>
      <c r="EAZ2" s="27"/>
      <c r="EBA2" s="27"/>
      <c r="EBB2" s="27"/>
      <c r="EBC2" s="27"/>
      <c r="EBD2" s="27"/>
      <c r="EBE2" s="27"/>
      <c r="EBF2" s="27"/>
      <c r="EBG2" s="27"/>
      <c r="EBH2" s="27"/>
      <c r="EBI2" s="27"/>
      <c r="EBJ2" s="27"/>
      <c r="EBK2" s="27"/>
      <c r="EBL2" s="27"/>
      <c r="EBM2" s="27"/>
      <c r="EBN2" s="27"/>
      <c r="EBO2" s="27"/>
      <c r="EBP2" s="27"/>
      <c r="EBQ2" s="27"/>
      <c r="EBR2" s="27"/>
      <c r="EBS2" s="27"/>
      <c r="EBT2" s="27"/>
      <c r="EBU2" s="27"/>
      <c r="EBV2" s="27"/>
      <c r="EBW2" s="27"/>
      <c r="EBX2" s="27"/>
      <c r="EBY2" s="27"/>
      <c r="EBZ2" s="27"/>
      <c r="ECA2" s="27"/>
      <c r="ECB2" s="27"/>
      <c r="ECC2" s="27"/>
      <c r="ECD2" s="27"/>
      <c r="ECE2" s="27"/>
      <c r="ECF2" s="27"/>
      <c r="ECG2" s="27"/>
      <c r="ECH2" s="27"/>
      <c r="ECI2" s="27"/>
      <c r="ECJ2" s="27"/>
      <c r="ECK2" s="27"/>
      <c r="ECL2" s="27"/>
      <c r="ECM2" s="27"/>
      <c r="ECN2" s="27"/>
      <c r="ECO2" s="27"/>
      <c r="ECP2" s="27"/>
      <c r="ECQ2" s="27"/>
      <c r="ECR2" s="27"/>
      <c r="ECS2" s="27"/>
      <c r="ECT2" s="27"/>
      <c r="ECU2" s="27"/>
      <c r="ECV2" s="27"/>
      <c r="ECW2" s="27"/>
      <c r="ECX2" s="27"/>
      <c r="ECY2" s="27"/>
      <c r="ECZ2" s="27"/>
      <c r="EDA2" s="27"/>
      <c r="EDB2" s="27"/>
      <c r="EDC2" s="27"/>
      <c r="EDD2" s="27"/>
      <c r="EDE2" s="27"/>
      <c r="EDF2" s="27"/>
      <c r="EDG2" s="27"/>
      <c r="EDH2" s="27"/>
      <c r="EDI2" s="27"/>
      <c r="EDJ2" s="27"/>
      <c r="EDK2" s="27"/>
      <c r="EDL2" s="27"/>
      <c r="EDM2" s="27"/>
      <c r="EDN2" s="27"/>
      <c r="EDO2" s="27"/>
      <c r="EDP2" s="27"/>
      <c r="EDQ2" s="27"/>
      <c r="EDR2" s="27"/>
      <c r="EDS2" s="27"/>
      <c r="EDT2" s="27"/>
      <c r="EDU2" s="27"/>
      <c r="EDV2" s="27"/>
      <c r="EDW2" s="27"/>
      <c r="EDX2" s="27"/>
      <c r="EDY2" s="27"/>
      <c r="EDZ2" s="27"/>
      <c r="EEA2" s="27"/>
      <c r="EEB2" s="27"/>
      <c r="EEC2" s="27"/>
      <c r="EED2" s="27"/>
      <c r="EEE2" s="27"/>
      <c r="EEF2" s="27"/>
      <c r="EEG2" s="27"/>
      <c r="EEH2" s="27"/>
      <c r="EEI2" s="27"/>
      <c r="EEJ2" s="27"/>
      <c r="EEK2" s="27"/>
      <c r="EEL2" s="27"/>
      <c r="EEM2" s="27"/>
      <c r="EEN2" s="27"/>
      <c r="EEO2" s="27"/>
      <c r="EEP2" s="27"/>
      <c r="EEQ2" s="27"/>
      <c r="EER2" s="27"/>
      <c r="EES2" s="27"/>
      <c r="EET2" s="27"/>
      <c r="EEU2" s="27"/>
      <c r="EEV2" s="27"/>
      <c r="EEW2" s="27"/>
      <c r="EEX2" s="27"/>
      <c r="EEY2" s="27"/>
      <c r="EEZ2" s="27"/>
      <c r="EFA2" s="27"/>
      <c r="EFB2" s="27"/>
      <c r="EFC2" s="27"/>
      <c r="EFD2" s="27"/>
      <c r="EFE2" s="27"/>
      <c r="EFF2" s="27"/>
      <c r="EFG2" s="27"/>
      <c r="EFH2" s="27"/>
      <c r="EFI2" s="27"/>
      <c r="EFJ2" s="27"/>
      <c r="EFK2" s="27"/>
      <c r="EFL2" s="27"/>
      <c r="EFM2" s="27"/>
      <c r="EFN2" s="27"/>
      <c r="EFO2" s="27"/>
      <c r="EFP2" s="27"/>
      <c r="EFQ2" s="27"/>
      <c r="EFR2" s="27"/>
      <c r="EFS2" s="27"/>
      <c r="EFT2" s="27"/>
      <c r="EFU2" s="27"/>
      <c r="EFV2" s="27"/>
      <c r="EFW2" s="27"/>
      <c r="EFX2" s="27"/>
      <c r="EFY2" s="27"/>
      <c r="EFZ2" s="27"/>
      <c r="EGA2" s="27"/>
      <c r="EGB2" s="27"/>
      <c r="EGC2" s="27"/>
      <c r="EGD2" s="27"/>
      <c r="EGE2" s="27"/>
      <c r="EGF2" s="27"/>
      <c r="EGG2" s="27"/>
      <c r="EGH2" s="27"/>
      <c r="EGI2" s="27"/>
      <c r="EGJ2" s="27"/>
      <c r="EGK2" s="27"/>
      <c r="EGL2" s="27"/>
      <c r="EGM2" s="27"/>
      <c r="EGN2" s="27"/>
      <c r="EGO2" s="27"/>
      <c r="EGP2" s="27"/>
      <c r="EGQ2" s="27"/>
      <c r="EGR2" s="27"/>
      <c r="EGS2" s="27"/>
      <c r="EGT2" s="27"/>
      <c r="EGU2" s="27"/>
      <c r="EGV2" s="27"/>
      <c r="EGW2" s="27"/>
      <c r="EGX2" s="27"/>
      <c r="EGY2" s="27"/>
      <c r="EGZ2" s="27"/>
      <c r="EHA2" s="27"/>
      <c r="EHB2" s="27"/>
      <c r="EHC2" s="27"/>
      <c r="EHD2" s="27"/>
      <c r="EHE2" s="27"/>
      <c r="EHF2" s="27"/>
      <c r="EHG2" s="27"/>
      <c r="EHH2" s="27"/>
      <c r="EHI2" s="27"/>
      <c r="EHJ2" s="27"/>
      <c r="EHK2" s="27"/>
      <c r="EHL2" s="27"/>
      <c r="EHM2" s="27"/>
      <c r="EHN2" s="27"/>
      <c r="EHO2" s="27"/>
      <c r="EHP2" s="27"/>
      <c r="EHQ2" s="27"/>
      <c r="EHR2" s="27"/>
      <c r="EHS2" s="27"/>
      <c r="EHT2" s="27"/>
      <c r="EHU2" s="27"/>
      <c r="EHV2" s="27"/>
      <c r="EHW2" s="27"/>
      <c r="EHX2" s="27"/>
      <c r="EHY2" s="27"/>
      <c r="EHZ2" s="27"/>
      <c r="EIA2" s="27"/>
      <c r="EIB2" s="27"/>
      <c r="EIC2" s="27"/>
      <c r="EID2" s="27"/>
      <c r="EIE2" s="27"/>
      <c r="EIF2" s="27"/>
      <c r="EIG2" s="27"/>
      <c r="EIH2" s="27"/>
      <c r="EII2" s="27"/>
      <c r="EIJ2" s="27"/>
      <c r="EIK2" s="27"/>
      <c r="EIL2" s="27"/>
      <c r="EIM2" s="27"/>
      <c r="EIN2" s="27"/>
      <c r="EIO2" s="27"/>
      <c r="EIP2" s="27"/>
      <c r="EIQ2" s="27"/>
      <c r="EIR2" s="27"/>
      <c r="EIS2" s="27"/>
      <c r="EIT2" s="27"/>
      <c r="EIU2" s="27"/>
      <c r="EIV2" s="27"/>
      <c r="EIW2" s="27"/>
      <c r="EIX2" s="27"/>
      <c r="EIY2" s="27"/>
      <c r="EIZ2" s="27"/>
      <c r="EJA2" s="27"/>
      <c r="EJB2" s="27"/>
      <c r="EJC2" s="27"/>
      <c r="EJD2" s="27"/>
      <c r="EJE2" s="27"/>
      <c r="EJF2" s="27"/>
      <c r="EJG2" s="27"/>
      <c r="EJH2" s="27"/>
      <c r="EJI2" s="27"/>
      <c r="EJJ2" s="27"/>
      <c r="EJK2" s="27"/>
      <c r="EJL2" s="27"/>
      <c r="EJM2" s="27"/>
      <c r="EJN2" s="27"/>
      <c r="EJO2" s="27"/>
      <c r="EJP2" s="27"/>
      <c r="EJQ2" s="27"/>
      <c r="EJR2" s="27"/>
      <c r="EJS2" s="27"/>
      <c r="EJT2" s="27"/>
      <c r="EJU2" s="27"/>
      <c r="EJV2" s="27"/>
      <c r="EJW2" s="27"/>
      <c r="EJX2" s="27"/>
      <c r="EJY2" s="27"/>
      <c r="EJZ2" s="27"/>
      <c r="EKA2" s="27"/>
      <c r="EKB2" s="27"/>
      <c r="EKC2" s="27"/>
      <c r="EKD2" s="27"/>
      <c r="EKE2" s="27"/>
      <c r="EKF2" s="27"/>
      <c r="EKG2" s="27"/>
      <c r="EKH2" s="27"/>
      <c r="EKI2" s="27"/>
      <c r="EKJ2" s="27"/>
      <c r="EKK2" s="27"/>
      <c r="EKL2" s="27"/>
      <c r="EKM2" s="27"/>
      <c r="EKN2" s="27"/>
      <c r="EKO2" s="27"/>
      <c r="EKP2" s="27"/>
      <c r="EKQ2" s="27"/>
      <c r="EKR2" s="27"/>
      <c r="EKS2" s="27"/>
      <c r="EKT2" s="27"/>
      <c r="EKU2" s="27"/>
      <c r="EKV2" s="27"/>
      <c r="EKW2" s="27"/>
      <c r="EKX2" s="27"/>
      <c r="EKY2" s="27"/>
      <c r="EKZ2" s="27"/>
      <c r="ELA2" s="27"/>
      <c r="ELB2" s="27"/>
      <c r="ELC2" s="27"/>
      <c r="ELD2" s="27"/>
      <c r="ELE2" s="27"/>
      <c r="ELF2" s="27"/>
      <c r="ELG2" s="27"/>
      <c r="ELH2" s="27"/>
      <c r="ELI2" s="27"/>
      <c r="ELJ2" s="27"/>
      <c r="ELK2" s="27"/>
      <c r="ELL2" s="27"/>
      <c r="ELM2" s="27"/>
      <c r="ELN2" s="27"/>
      <c r="ELO2" s="27"/>
      <c r="ELP2" s="27"/>
      <c r="ELQ2" s="27"/>
      <c r="ELR2" s="27"/>
      <c r="ELS2" s="27"/>
      <c r="ELT2" s="27"/>
      <c r="ELU2" s="27"/>
      <c r="ELV2" s="27"/>
      <c r="ELW2" s="27"/>
      <c r="ELX2" s="27"/>
      <c r="ELY2" s="27"/>
      <c r="ELZ2" s="27"/>
      <c r="EMA2" s="27"/>
      <c r="EMB2" s="27"/>
      <c r="EMC2" s="27"/>
      <c r="EMD2" s="27"/>
      <c r="EME2" s="27"/>
      <c r="EMF2" s="27"/>
      <c r="EMG2" s="27"/>
      <c r="EMH2" s="27"/>
      <c r="EMI2" s="27"/>
      <c r="EMJ2" s="27"/>
      <c r="EMK2" s="27"/>
      <c r="EML2" s="27"/>
      <c r="EMM2" s="27"/>
      <c r="EMN2" s="27"/>
      <c r="EMO2" s="27"/>
      <c r="EMP2" s="27"/>
      <c r="EMQ2" s="27"/>
      <c r="EMR2" s="27"/>
      <c r="EMS2" s="27"/>
      <c r="EMT2" s="27"/>
      <c r="EMU2" s="27"/>
      <c r="EMV2" s="27"/>
      <c r="EMW2" s="27"/>
      <c r="EMX2" s="27"/>
      <c r="EMY2" s="27"/>
      <c r="EMZ2" s="27"/>
      <c r="ENA2" s="27"/>
      <c r="ENB2" s="27"/>
      <c r="ENC2" s="27"/>
      <c r="END2" s="27"/>
      <c r="ENE2" s="27"/>
      <c r="ENF2" s="27"/>
      <c r="ENG2" s="27"/>
      <c r="ENH2" s="27"/>
      <c r="ENI2" s="27"/>
      <c r="ENJ2" s="27"/>
      <c r="ENK2" s="27"/>
      <c r="ENL2" s="27"/>
      <c r="ENM2" s="27"/>
      <c r="ENN2" s="27"/>
      <c r="ENO2" s="27"/>
      <c r="ENP2" s="27"/>
      <c r="ENQ2" s="27"/>
      <c r="ENR2" s="27"/>
      <c r="ENS2" s="27"/>
      <c r="ENT2" s="27"/>
      <c r="ENU2" s="27"/>
      <c r="ENV2" s="27"/>
      <c r="ENW2" s="27"/>
      <c r="ENX2" s="27"/>
      <c r="ENY2" s="27"/>
      <c r="ENZ2" s="27"/>
      <c r="EOA2" s="27"/>
      <c r="EOB2" s="27"/>
      <c r="EOC2" s="27"/>
      <c r="EOD2" s="27"/>
      <c r="EOE2" s="27"/>
      <c r="EOF2" s="27"/>
      <c r="EOG2" s="27"/>
      <c r="EOH2" s="27"/>
      <c r="EOI2" s="27"/>
      <c r="EOJ2" s="27"/>
      <c r="EOK2" s="27"/>
      <c r="EOL2" s="27"/>
      <c r="EOM2" s="27"/>
      <c r="EON2" s="27"/>
      <c r="EOO2" s="27"/>
      <c r="EOP2" s="27"/>
      <c r="EOQ2" s="27"/>
      <c r="EOR2" s="27"/>
      <c r="EOS2" s="27"/>
      <c r="EOT2" s="27"/>
      <c r="EOU2" s="27"/>
      <c r="EOV2" s="27"/>
      <c r="EOW2" s="27"/>
      <c r="EOX2" s="27"/>
      <c r="EOY2" s="27"/>
      <c r="EOZ2" s="27"/>
      <c r="EPA2" s="27"/>
      <c r="EPB2" s="27"/>
      <c r="EPC2" s="27"/>
      <c r="EPD2" s="27"/>
      <c r="EPE2" s="27"/>
      <c r="EPF2" s="27"/>
      <c r="EPG2" s="27"/>
      <c r="EPH2" s="27"/>
      <c r="EPI2" s="27"/>
      <c r="EPJ2" s="27"/>
      <c r="EPK2" s="27"/>
      <c r="EPL2" s="27"/>
      <c r="EPM2" s="27"/>
      <c r="EPN2" s="27"/>
      <c r="EPO2" s="27"/>
      <c r="EPP2" s="27"/>
      <c r="EPQ2" s="27"/>
      <c r="EPR2" s="27"/>
      <c r="EPS2" s="27"/>
      <c r="EPT2" s="27"/>
      <c r="EPU2" s="27"/>
      <c r="EPV2" s="27"/>
      <c r="EPW2" s="27"/>
      <c r="EPX2" s="27"/>
      <c r="EPY2" s="27"/>
      <c r="EPZ2" s="27"/>
      <c r="EQA2" s="27"/>
      <c r="EQB2" s="27"/>
      <c r="EQC2" s="27"/>
      <c r="EQD2" s="27"/>
      <c r="EQE2" s="27"/>
      <c r="EQF2" s="27"/>
      <c r="EQG2" s="27"/>
      <c r="EQH2" s="27"/>
      <c r="EQI2" s="27"/>
      <c r="EQJ2" s="27"/>
      <c r="EQK2" s="27"/>
      <c r="EQL2" s="27"/>
      <c r="EQM2" s="27"/>
      <c r="EQN2" s="27"/>
      <c r="EQO2" s="27"/>
      <c r="EQP2" s="27"/>
      <c r="EQQ2" s="27"/>
      <c r="EQR2" s="27"/>
      <c r="EQS2" s="27"/>
      <c r="EQT2" s="27"/>
      <c r="EQU2" s="27"/>
      <c r="EQV2" s="27"/>
      <c r="EQW2" s="27"/>
      <c r="EQX2" s="27"/>
      <c r="EQY2" s="27"/>
      <c r="EQZ2" s="27"/>
      <c r="ERA2" s="27"/>
      <c r="ERB2" s="27"/>
      <c r="ERC2" s="27"/>
      <c r="ERD2" s="27"/>
      <c r="ERE2" s="27"/>
      <c r="ERF2" s="27"/>
      <c r="ERG2" s="27"/>
      <c r="ERH2" s="27"/>
      <c r="ERI2" s="27"/>
      <c r="ERJ2" s="27"/>
      <c r="ERK2" s="27"/>
      <c r="ERL2" s="27"/>
      <c r="ERM2" s="27"/>
      <c r="ERN2" s="27"/>
      <c r="ERO2" s="27"/>
      <c r="ERP2" s="27"/>
      <c r="ERQ2" s="27"/>
      <c r="ERR2" s="27"/>
      <c r="ERS2" s="27"/>
      <c r="ERT2" s="27"/>
      <c r="ERU2" s="27"/>
      <c r="ERV2" s="27"/>
      <c r="ERW2" s="27"/>
      <c r="ERX2" s="27"/>
      <c r="ERY2" s="27"/>
      <c r="ERZ2" s="27"/>
      <c r="ESA2" s="27"/>
      <c r="ESB2" s="27"/>
      <c r="ESC2" s="27"/>
      <c r="ESD2" s="27"/>
      <c r="ESE2" s="27"/>
      <c r="ESF2" s="27"/>
      <c r="ESG2" s="27"/>
      <c r="ESH2" s="27"/>
      <c r="ESI2" s="27"/>
      <c r="ESJ2" s="27"/>
      <c r="ESK2" s="27"/>
      <c r="ESL2" s="27"/>
      <c r="ESM2" s="27"/>
      <c r="ESN2" s="27"/>
      <c r="ESO2" s="27"/>
      <c r="ESP2" s="27"/>
      <c r="ESQ2" s="27"/>
      <c r="ESR2" s="27"/>
      <c r="ESS2" s="27"/>
      <c r="EST2" s="27"/>
      <c r="ESU2" s="27"/>
      <c r="ESV2" s="27"/>
      <c r="ESW2" s="27"/>
      <c r="ESX2" s="27"/>
      <c r="ESY2" s="27"/>
      <c r="ESZ2" s="27"/>
      <c r="ETA2" s="27"/>
      <c r="ETB2" s="27"/>
      <c r="ETC2" s="27"/>
      <c r="ETD2" s="27"/>
      <c r="ETE2" s="27"/>
      <c r="ETF2" s="27"/>
      <c r="ETG2" s="27"/>
      <c r="ETH2" s="27"/>
      <c r="ETI2" s="27"/>
      <c r="ETJ2" s="27"/>
      <c r="ETK2" s="27"/>
      <c r="ETL2" s="27"/>
      <c r="ETM2" s="27"/>
      <c r="ETN2" s="27"/>
      <c r="ETO2" s="27"/>
      <c r="ETP2" s="27"/>
      <c r="ETQ2" s="27"/>
      <c r="ETR2" s="27"/>
      <c r="ETS2" s="27"/>
      <c r="ETT2" s="27"/>
      <c r="ETU2" s="27"/>
      <c r="ETV2" s="27"/>
      <c r="ETW2" s="27"/>
      <c r="ETX2" s="27"/>
      <c r="ETY2" s="27"/>
      <c r="ETZ2" s="27"/>
      <c r="EUA2" s="27"/>
      <c r="EUB2" s="27"/>
      <c r="EUC2" s="27"/>
      <c r="EUD2" s="27"/>
      <c r="EUE2" s="27"/>
      <c r="EUF2" s="27"/>
      <c r="EUG2" s="27"/>
      <c r="EUH2" s="27"/>
      <c r="EUI2" s="27"/>
      <c r="EUJ2" s="27"/>
      <c r="EUK2" s="27"/>
      <c r="EUL2" s="27"/>
      <c r="EUM2" s="27"/>
      <c r="EUN2" s="27"/>
      <c r="EUO2" s="27"/>
      <c r="EUP2" s="27"/>
      <c r="EUQ2" s="27"/>
      <c r="EUR2" s="27"/>
      <c r="EUS2" s="27"/>
      <c r="EUT2" s="27"/>
      <c r="EUU2" s="27"/>
      <c r="EUV2" s="27"/>
      <c r="EUW2" s="27"/>
      <c r="EUX2" s="27"/>
      <c r="EUY2" s="27"/>
      <c r="EUZ2" s="27"/>
      <c r="EVA2" s="27"/>
      <c r="EVB2" s="27"/>
      <c r="EVC2" s="27"/>
      <c r="EVD2" s="27"/>
      <c r="EVE2" s="27"/>
      <c r="EVF2" s="27"/>
      <c r="EVG2" s="27"/>
      <c r="EVH2" s="27"/>
      <c r="EVI2" s="27"/>
      <c r="EVJ2" s="27"/>
      <c r="EVK2" s="27"/>
      <c r="EVL2" s="27"/>
      <c r="EVM2" s="27"/>
      <c r="EVN2" s="27"/>
      <c r="EVO2" s="27"/>
      <c r="EVP2" s="27"/>
      <c r="EVQ2" s="27"/>
      <c r="EVR2" s="27"/>
      <c r="EVS2" s="27"/>
      <c r="EVT2" s="27"/>
      <c r="EVU2" s="27"/>
      <c r="EVV2" s="27"/>
      <c r="EVW2" s="27"/>
      <c r="EVX2" s="27"/>
      <c r="EVY2" s="27"/>
      <c r="EVZ2" s="27"/>
      <c r="EWA2" s="27"/>
      <c r="EWB2" s="27"/>
      <c r="EWC2" s="27"/>
      <c r="EWD2" s="27"/>
      <c r="EWE2" s="27"/>
      <c r="EWF2" s="27"/>
      <c r="EWG2" s="27"/>
      <c r="EWH2" s="27"/>
      <c r="EWI2" s="27"/>
      <c r="EWJ2" s="27"/>
      <c r="EWK2" s="27"/>
      <c r="EWL2" s="27"/>
      <c r="EWM2" s="27"/>
      <c r="EWN2" s="27"/>
      <c r="EWO2" s="27"/>
      <c r="EWP2" s="27"/>
      <c r="EWQ2" s="27"/>
      <c r="EWR2" s="27"/>
      <c r="EWS2" s="27"/>
      <c r="EWT2" s="27"/>
      <c r="EWU2" s="27"/>
      <c r="EWV2" s="27"/>
      <c r="EWW2" s="27"/>
      <c r="EWX2" s="27"/>
      <c r="EWY2" s="27"/>
      <c r="EWZ2" s="27"/>
      <c r="EXA2" s="27"/>
      <c r="EXB2" s="27"/>
      <c r="EXC2" s="27"/>
      <c r="EXD2" s="27"/>
      <c r="EXE2" s="27"/>
      <c r="EXF2" s="27"/>
      <c r="EXG2" s="27"/>
      <c r="EXH2" s="27"/>
      <c r="EXI2" s="27"/>
      <c r="EXJ2" s="27"/>
      <c r="EXK2" s="27"/>
      <c r="EXL2" s="27"/>
      <c r="EXM2" s="27"/>
      <c r="EXN2" s="27"/>
      <c r="EXO2" s="27"/>
      <c r="EXP2" s="27"/>
      <c r="EXQ2" s="27"/>
      <c r="EXR2" s="27"/>
      <c r="EXS2" s="27"/>
      <c r="EXT2" s="27"/>
      <c r="EXU2" s="27"/>
      <c r="EXV2" s="27"/>
      <c r="EXW2" s="27"/>
      <c r="EXX2" s="27"/>
      <c r="EXY2" s="27"/>
      <c r="EXZ2" s="27"/>
      <c r="EYA2" s="27"/>
      <c r="EYB2" s="27"/>
      <c r="EYC2" s="27"/>
      <c r="EYD2" s="27"/>
      <c r="EYE2" s="27"/>
      <c r="EYF2" s="27"/>
      <c r="EYG2" s="27"/>
      <c r="EYH2" s="27"/>
      <c r="EYI2" s="27"/>
      <c r="EYJ2" s="27"/>
      <c r="EYK2" s="27"/>
      <c r="EYL2" s="27"/>
      <c r="EYM2" s="27"/>
      <c r="EYN2" s="27"/>
      <c r="EYO2" s="27"/>
      <c r="EYP2" s="27"/>
      <c r="EYQ2" s="27"/>
      <c r="EYR2" s="27"/>
      <c r="EYS2" s="27"/>
      <c r="EYT2" s="27"/>
      <c r="EYU2" s="27"/>
      <c r="EYV2" s="27"/>
      <c r="EYW2" s="27"/>
      <c r="EYX2" s="27"/>
      <c r="EYY2" s="27"/>
      <c r="EYZ2" s="27"/>
      <c r="EZA2" s="27"/>
      <c r="EZB2" s="27"/>
      <c r="EZC2" s="27"/>
      <c r="EZD2" s="27"/>
      <c r="EZE2" s="27"/>
      <c r="EZF2" s="27"/>
      <c r="EZG2" s="27"/>
      <c r="EZH2" s="27"/>
      <c r="EZI2" s="27"/>
      <c r="EZJ2" s="27"/>
      <c r="EZK2" s="27"/>
      <c r="EZL2" s="27"/>
      <c r="EZM2" s="27"/>
      <c r="EZN2" s="27"/>
      <c r="EZO2" s="27"/>
      <c r="EZP2" s="27"/>
      <c r="EZQ2" s="27"/>
      <c r="EZR2" s="27"/>
      <c r="EZS2" s="27"/>
      <c r="EZT2" s="27"/>
      <c r="EZU2" s="27"/>
      <c r="EZV2" s="27"/>
      <c r="EZW2" s="27"/>
      <c r="EZX2" s="27"/>
      <c r="EZY2" s="27"/>
      <c r="EZZ2" s="27"/>
      <c r="FAA2" s="27"/>
      <c r="FAB2" s="27"/>
      <c r="FAC2" s="27"/>
      <c r="FAD2" s="27"/>
      <c r="FAE2" s="27"/>
      <c r="FAF2" s="27"/>
      <c r="FAG2" s="27"/>
      <c r="FAH2" s="27"/>
      <c r="FAI2" s="27"/>
      <c r="FAJ2" s="27"/>
      <c r="FAK2" s="27"/>
      <c r="FAL2" s="27"/>
      <c r="FAM2" s="27"/>
      <c r="FAN2" s="27"/>
      <c r="FAO2" s="27"/>
      <c r="FAP2" s="27"/>
      <c r="FAQ2" s="27"/>
      <c r="FAR2" s="27"/>
      <c r="FAS2" s="27"/>
      <c r="FAT2" s="27"/>
      <c r="FAU2" s="27"/>
      <c r="FAV2" s="27"/>
      <c r="FAW2" s="27"/>
      <c r="FAX2" s="27"/>
      <c r="FAY2" s="27"/>
      <c r="FAZ2" s="27"/>
      <c r="FBA2" s="27"/>
      <c r="FBB2" s="27"/>
      <c r="FBC2" s="27"/>
      <c r="FBD2" s="27"/>
      <c r="FBE2" s="27"/>
      <c r="FBF2" s="27"/>
      <c r="FBG2" s="27"/>
      <c r="FBH2" s="27"/>
      <c r="FBI2" s="27"/>
      <c r="FBJ2" s="27"/>
      <c r="FBK2" s="27"/>
      <c r="FBL2" s="27"/>
      <c r="FBM2" s="27"/>
      <c r="FBN2" s="27"/>
      <c r="FBO2" s="27"/>
      <c r="FBP2" s="27"/>
      <c r="FBQ2" s="27"/>
      <c r="FBR2" s="27"/>
      <c r="FBS2" s="27"/>
      <c r="FBT2" s="27"/>
      <c r="FBU2" s="27"/>
      <c r="FBV2" s="27"/>
      <c r="FBW2" s="27"/>
      <c r="FBX2" s="27"/>
      <c r="FBY2" s="27"/>
      <c r="FBZ2" s="27"/>
      <c r="FCA2" s="27"/>
      <c r="FCB2" s="27"/>
      <c r="FCC2" s="27"/>
      <c r="FCD2" s="27"/>
      <c r="FCE2" s="27"/>
      <c r="FCF2" s="27"/>
      <c r="FCG2" s="27"/>
      <c r="FCH2" s="27"/>
      <c r="FCI2" s="27"/>
      <c r="FCJ2" s="27"/>
      <c r="FCK2" s="27"/>
      <c r="FCL2" s="27"/>
      <c r="FCM2" s="27"/>
      <c r="FCN2" s="27"/>
      <c r="FCO2" s="27"/>
      <c r="FCP2" s="27"/>
      <c r="FCQ2" s="27"/>
      <c r="FCR2" s="27"/>
      <c r="FCS2" s="27"/>
      <c r="FCT2" s="27"/>
      <c r="FCU2" s="27"/>
      <c r="FCV2" s="27"/>
      <c r="FCW2" s="27"/>
      <c r="FCX2" s="27"/>
      <c r="FCY2" s="27"/>
      <c r="FCZ2" s="27"/>
      <c r="FDA2" s="27"/>
      <c r="FDB2" s="27"/>
      <c r="FDC2" s="27"/>
      <c r="FDD2" s="27"/>
      <c r="FDE2" s="27"/>
      <c r="FDF2" s="27"/>
      <c r="FDG2" s="27"/>
      <c r="FDH2" s="27"/>
      <c r="FDI2" s="27"/>
      <c r="FDJ2" s="27"/>
      <c r="FDK2" s="27"/>
      <c r="FDL2" s="27"/>
      <c r="FDM2" s="27"/>
      <c r="FDN2" s="27"/>
      <c r="FDO2" s="27"/>
      <c r="FDP2" s="27"/>
      <c r="FDQ2" s="27"/>
      <c r="FDR2" s="27"/>
      <c r="FDS2" s="27"/>
      <c r="FDT2" s="27"/>
      <c r="FDU2" s="27"/>
      <c r="FDV2" s="27"/>
      <c r="FDW2" s="27"/>
      <c r="FDX2" s="27"/>
      <c r="FDY2" s="27"/>
      <c r="FDZ2" s="27"/>
      <c r="FEA2" s="27"/>
      <c r="FEB2" s="27"/>
      <c r="FEC2" s="27"/>
      <c r="FED2" s="27"/>
      <c r="FEE2" s="27"/>
      <c r="FEF2" s="27"/>
      <c r="FEG2" s="27"/>
      <c r="FEH2" s="27"/>
      <c r="FEI2" s="27"/>
      <c r="FEJ2" s="27"/>
      <c r="FEK2" s="27"/>
      <c r="FEL2" s="27"/>
      <c r="FEM2" s="27"/>
      <c r="FEN2" s="27"/>
      <c r="FEO2" s="27"/>
      <c r="FEP2" s="27"/>
      <c r="FEQ2" s="27"/>
      <c r="FER2" s="27"/>
      <c r="FES2" s="27"/>
      <c r="FET2" s="27"/>
      <c r="FEU2" s="27"/>
      <c r="FEV2" s="27"/>
      <c r="FEW2" s="27"/>
      <c r="FEX2" s="27"/>
      <c r="FEY2" s="27"/>
      <c r="FEZ2" s="27"/>
      <c r="FFA2" s="27"/>
      <c r="FFB2" s="27"/>
      <c r="FFC2" s="27"/>
      <c r="FFD2" s="27"/>
      <c r="FFE2" s="27"/>
      <c r="FFF2" s="27"/>
      <c r="FFG2" s="27"/>
      <c r="FFH2" s="27"/>
      <c r="FFI2" s="27"/>
      <c r="FFJ2" s="27"/>
      <c r="FFK2" s="27"/>
      <c r="FFL2" s="27"/>
      <c r="FFM2" s="27"/>
      <c r="FFN2" s="27"/>
      <c r="FFO2" s="27"/>
      <c r="FFP2" s="27"/>
      <c r="FFQ2" s="27"/>
      <c r="FFR2" s="27"/>
      <c r="FFS2" s="27"/>
      <c r="FFT2" s="27"/>
      <c r="FFU2" s="27"/>
      <c r="FFV2" s="27"/>
      <c r="FFW2" s="27"/>
      <c r="FFX2" s="27"/>
      <c r="FFY2" s="27"/>
      <c r="FFZ2" s="27"/>
      <c r="FGA2" s="27"/>
      <c r="FGB2" s="27"/>
      <c r="FGC2" s="27"/>
      <c r="FGD2" s="27"/>
      <c r="FGE2" s="27"/>
      <c r="FGF2" s="27"/>
      <c r="FGG2" s="27"/>
      <c r="FGH2" s="27"/>
      <c r="FGI2" s="27"/>
      <c r="FGJ2" s="27"/>
      <c r="FGK2" s="27"/>
      <c r="FGL2" s="27"/>
      <c r="FGM2" s="27"/>
      <c r="FGN2" s="27"/>
      <c r="FGO2" s="27"/>
      <c r="FGP2" s="27"/>
      <c r="FGQ2" s="27"/>
      <c r="FGR2" s="27"/>
      <c r="FGS2" s="27"/>
      <c r="FGT2" s="27"/>
      <c r="FGU2" s="27"/>
      <c r="FGV2" s="27"/>
      <c r="FGW2" s="27"/>
      <c r="FGX2" s="27"/>
      <c r="FGY2" s="27"/>
      <c r="FGZ2" s="27"/>
      <c r="FHA2" s="27"/>
      <c r="FHB2" s="27"/>
      <c r="FHC2" s="27"/>
      <c r="FHD2" s="27"/>
      <c r="FHE2" s="27"/>
      <c r="FHF2" s="27"/>
      <c r="FHG2" s="27"/>
      <c r="FHH2" s="27"/>
      <c r="FHI2" s="27"/>
      <c r="FHJ2" s="27"/>
      <c r="FHK2" s="27"/>
      <c r="FHL2" s="27"/>
      <c r="FHM2" s="27"/>
      <c r="FHN2" s="27"/>
      <c r="FHO2" s="27"/>
      <c r="FHP2" s="27"/>
      <c r="FHQ2" s="27"/>
      <c r="FHR2" s="27"/>
      <c r="FHS2" s="27"/>
      <c r="FHT2" s="27"/>
      <c r="FHU2" s="27"/>
      <c r="FHV2" s="27"/>
      <c r="FHW2" s="27"/>
      <c r="FHX2" s="27"/>
      <c r="FHY2" s="27"/>
      <c r="FHZ2" s="27"/>
      <c r="FIA2" s="27"/>
      <c r="FIB2" s="27"/>
      <c r="FIC2" s="27"/>
      <c r="FID2" s="27"/>
      <c r="FIE2" s="27"/>
      <c r="FIF2" s="27"/>
      <c r="FIG2" s="27"/>
      <c r="FIH2" s="27"/>
      <c r="FII2" s="27"/>
      <c r="FIJ2" s="27"/>
      <c r="FIK2" s="27"/>
      <c r="FIL2" s="27"/>
      <c r="FIM2" s="27"/>
      <c r="FIN2" s="27"/>
      <c r="FIO2" s="27"/>
      <c r="FIP2" s="27"/>
      <c r="FIQ2" s="27"/>
      <c r="FIR2" s="27"/>
      <c r="FIS2" s="27"/>
      <c r="FIT2" s="27"/>
      <c r="FIU2" s="27"/>
      <c r="FIV2" s="27"/>
      <c r="FIW2" s="27"/>
      <c r="FIX2" s="27"/>
      <c r="FIY2" s="27"/>
      <c r="FIZ2" s="27"/>
      <c r="FJA2" s="27"/>
      <c r="FJB2" s="27"/>
      <c r="FJC2" s="27"/>
      <c r="FJD2" s="27"/>
      <c r="FJE2" s="27"/>
      <c r="FJF2" s="27"/>
      <c r="FJG2" s="27"/>
      <c r="FJH2" s="27"/>
      <c r="FJI2" s="27"/>
      <c r="FJJ2" s="27"/>
      <c r="FJK2" s="27"/>
      <c r="FJL2" s="27"/>
      <c r="FJM2" s="27"/>
      <c r="FJN2" s="27"/>
      <c r="FJO2" s="27"/>
      <c r="FJP2" s="27"/>
      <c r="FJQ2" s="27"/>
      <c r="FJR2" s="27"/>
      <c r="FJS2" s="27"/>
      <c r="FJT2" s="27"/>
      <c r="FJU2" s="27"/>
      <c r="FJV2" s="27"/>
      <c r="FJW2" s="27"/>
      <c r="FJX2" s="27"/>
      <c r="FJY2" s="27"/>
      <c r="FJZ2" s="27"/>
      <c r="FKA2" s="27"/>
      <c r="FKB2" s="27"/>
      <c r="FKC2" s="27"/>
      <c r="FKD2" s="27"/>
      <c r="FKE2" s="27"/>
      <c r="FKF2" s="27"/>
      <c r="FKG2" s="27"/>
      <c r="FKH2" s="27"/>
      <c r="FKI2" s="27"/>
      <c r="FKJ2" s="27"/>
      <c r="FKK2" s="27"/>
      <c r="FKL2" s="27"/>
      <c r="FKM2" s="27"/>
      <c r="FKN2" s="27"/>
      <c r="FKO2" s="27"/>
      <c r="FKP2" s="27"/>
      <c r="FKQ2" s="27"/>
      <c r="FKR2" s="27"/>
      <c r="FKS2" s="27"/>
      <c r="FKT2" s="27"/>
      <c r="FKU2" s="27"/>
      <c r="FKV2" s="27"/>
      <c r="FKW2" s="27"/>
      <c r="FKX2" s="27"/>
      <c r="FKY2" s="27"/>
      <c r="FKZ2" s="27"/>
      <c r="FLA2" s="27"/>
      <c r="FLB2" s="27"/>
      <c r="FLC2" s="27"/>
      <c r="FLD2" s="27"/>
      <c r="FLE2" s="27"/>
      <c r="FLF2" s="27"/>
      <c r="FLG2" s="27"/>
      <c r="FLH2" s="27"/>
      <c r="FLI2" s="27"/>
      <c r="FLJ2" s="27"/>
      <c r="FLK2" s="27"/>
      <c r="FLL2" s="27"/>
      <c r="FLM2" s="27"/>
      <c r="FLN2" s="27"/>
      <c r="FLO2" s="27"/>
      <c r="FLP2" s="27"/>
      <c r="FLQ2" s="27"/>
      <c r="FLR2" s="27"/>
      <c r="FLS2" s="27"/>
      <c r="FLT2" s="27"/>
      <c r="FLU2" s="27"/>
      <c r="FLV2" s="27"/>
      <c r="FLW2" s="27"/>
      <c r="FLX2" s="27"/>
      <c r="FLY2" s="27"/>
      <c r="FLZ2" s="27"/>
      <c r="FMA2" s="27"/>
      <c r="FMB2" s="27"/>
      <c r="FMC2" s="27"/>
      <c r="FMD2" s="27"/>
      <c r="FME2" s="27"/>
      <c r="FMF2" s="27"/>
      <c r="FMG2" s="27"/>
      <c r="FMH2" s="27"/>
      <c r="FMI2" s="27"/>
      <c r="FMJ2" s="27"/>
      <c r="FMK2" s="27"/>
      <c r="FML2" s="27"/>
      <c r="FMM2" s="27"/>
      <c r="FMN2" s="27"/>
      <c r="FMO2" s="27"/>
      <c r="FMP2" s="27"/>
      <c r="FMQ2" s="27"/>
      <c r="FMR2" s="27"/>
      <c r="FMS2" s="27"/>
      <c r="FMT2" s="27"/>
      <c r="FMU2" s="27"/>
      <c r="FMV2" s="27"/>
      <c r="FMW2" s="27"/>
      <c r="FMX2" s="27"/>
      <c r="FMY2" s="27"/>
      <c r="FMZ2" s="27"/>
      <c r="FNA2" s="27"/>
      <c r="FNB2" s="27"/>
      <c r="FNC2" s="27"/>
      <c r="FND2" s="27"/>
      <c r="FNE2" s="27"/>
      <c r="FNF2" s="27"/>
      <c r="FNG2" s="27"/>
      <c r="FNH2" s="27"/>
      <c r="FNI2" s="27"/>
      <c r="FNJ2" s="27"/>
      <c r="FNK2" s="27"/>
      <c r="FNL2" s="27"/>
      <c r="FNM2" s="27"/>
      <c r="FNN2" s="27"/>
      <c r="FNO2" s="27"/>
      <c r="FNP2" s="27"/>
      <c r="FNQ2" s="27"/>
      <c r="FNR2" s="27"/>
      <c r="FNS2" s="27"/>
      <c r="FNT2" s="27"/>
      <c r="FNU2" s="27"/>
      <c r="FNV2" s="27"/>
      <c r="FNW2" s="27"/>
      <c r="FNX2" s="27"/>
      <c r="FNY2" s="27"/>
      <c r="FNZ2" s="27"/>
      <c r="FOA2" s="27"/>
      <c r="FOB2" s="27"/>
      <c r="FOC2" s="27"/>
      <c r="FOD2" s="27"/>
      <c r="FOE2" s="27"/>
      <c r="FOF2" s="27"/>
      <c r="FOG2" s="27"/>
      <c r="FOH2" s="27"/>
      <c r="FOI2" s="27"/>
      <c r="FOJ2" s="27"/>
      <c r="FOK2" s="27"/>
      <c r="FOL2" s="27"/>
      <c r="FOM2" s="27"/>
      <c r="FON2" s="27"/>
      <c r="FOO2" s="27"/>
      <c r="FOP2" s="27"/>
      <c r="FOQ2" s="27"/>
      <c r="FOR2" s="27"/>
      <c r="FOS2" s="27"/>
      <c r="FOT2" s="27"/>
      <c r="FOU2" s="27"/>
      <c r="FOV2" s="27"/>
      <c r="FOW2" s="27"/>
      <c r="FOX2" s="27"/>
      <c r="FOY2" s="27"/>
      <c r="FOZ2" s="27"/>
      <c r="FPA2" s="27"/>
      <c r="FPB2" s="27"/>
      <c r="FPC2" s="27"/>
      <c r="FPD2" s="27"/>
      <c r="FPE2" s="27"/>
      <c r="FPF2" s="27"/>
      <c r="FPG2" s="27"/>
      <c r="FPH2" s="27"/>
      <c r="FPI2" s="27"/>
      <c r="FPJ2" s="27"/>
      <c r="FPK2" s="27"/>
      <c r="FPL2" s="27"/>
      <c r="FPM2" s="27"/>
      <c r="FPN2" s="27"/>
      <c r="FPO2" s="27"/>
      <c r="FPP2" s="27"/>
      <c r="FPQ2" s="27"/>
      <c r="FPR2" s="27"/>
      <c r="FPS2" s="27"/>
      <c r="FPT2" s="27"/>
      <c r="FPU2" s="27"/>
      <c r="FPV2" s="27"/>
      <c r="FPW2" s="27"/>
      <c r="FPX2" s="27"/>
      <c r="FPY2" s="27"/>
      <c r="FPZ2" s="27"/>
      <c r="FQA2" s="27"/>
      <c r="FQB2" s="27"/>
      <c r="FQC2" s="27"/>
      <c r="FQD2" s="27"/>
      <c r="FQE2" s="27"/>
      <c r="FQF2" s="27"/>
      <c r="FQG2" s="27"/>
      <c r="FQH2" s="27"/>
      <c r="FQI2" s="27"/>
      <c r="FQJ2" s="27"/>
      <c r="FQK2" s="27"/>
      <c r="FQL2" s="27"/>
      <c r="FQM2" s="27"/>
      <c r="FQN2" s="27"/>
      <c r="FQO2" s="27"/>
      <c r="FQP2" s="27"/>
      <c r="FQQ2" s="27"/>
      <c r="FQR2" s="27"/>
      <c r="FQS2" s="27"/>
      <c r="FQT2" s="27"/>
      <c r="FQU2" s="27"/>
      <c r="FQV2" s="27"/>
      <c r="FQW2" s="27"/>
      <c r="FQX2" s="27"/>
      <c r="FQY2" s="27"/>
      <c r="FQZ2" s="27"/>
      <c r="FRA2" s="27"/>
      <c r="FRB2" s="27"/>
      <c r="FRC2" s="27"/>
      <c r="FRD2" s="27"/>
      <c r="FRE2" s="27"/>
      <c r="FRF2" s="27"/>
      <c r="FRG2" s="27"/>
      <c r="FRH2" s="27"/>
      <c r="FRI2" s="27"/>
      <c r="FRJ2" s="27"/>
      <c r="FRK2" s="27"/>
      <c r="FRL2" s="27"/>
      <c r="FRM2" s="27"/>
      <c r="FRN2" s="27"/>
      <c r="FRO2" s="27"/>
      <c r="FRP2" s="27"/>
      <c r="FRQ2" s="27"/>
      <c r="FRR2" s="27"/>
      <c r="FRS2" s="27"/>
      <c r="FRT2" s="27"/>
      <c r="FRU2" s="27"/>
      <c r="FRV2" s="27"/>
      <c r="FRW2" s="27"/>
      <c r="FRX2" s="27"/>
      <c r="FRY2" s="27"/>
      <c r="FRZ2" s="27"/>
      <c r="FSA2" s="27"/>
      <c r="FSB2" s="27"/>
      <c r="FSC2" s="27"/>
      <c r="FSD2" s="27"/>
      <c r="FSE2" s="27"/>
      <c r="FSF2" s="27"/>
      <c r="FSG2" s="27"/>
      <c r="FSH2" s="27"/>
      <c r="FSI2" s="27"/>
      <c r="FSJ2" s="27"/>
      <c r="FSK2" s="27"/>
      <c r="FSL2" s="27"/>
      <c r="FSM2" s="27"/>
      <c r="FSN2" s="27"/>
      <c r="FSO2" s="27"/>
      <c r="FSP2" s="27"/>
      <c r="FSQ2" s="27"/>
      <c r="FSR2" s="27"/>
      <c r="FSS2" s="27"/>
      <c r="FST2" s="27"/>
      <c r="FSU2" s="27"/>
      <c r="FSV2" s="27"/>
      <c r="FSW2" s="27"/>
      <c r="FSX2" s="27"/>
      <c r="FSY2" s="27"/>
      <c r="FSZ2" s="27"/>
      <c r="FTA2" s="27"/>
      <c r="FTB2" s="27"/>
      <c r="FTC2" s="27"/>
      <c r="FTD2" s="27"/>
      <c r="FTE2" s="27"/>
      <c r="FTF2" s="27"/>
      <c r="FTG2" s="27"/>
      <c r="FTH2" s="27"/>
      <c r="FTI2" s="27"/>
      <c r="FTJ2" s="27"/>
      <c r="FTK2" s="27"/>
      <c r="FTL2" s="27"/>
      <c r="FTM2" s="27"/>
      <c r="FTN2" s="27"/>
      <c r="FTO2" s="27"/>
      <c r="FTP2" s="27"/>
      <c r="FTQ2" s="27"/>
      <c r="FTR2" s="27"/>
      <c r="FTS2" s="27"/>
      <c r="FTT2" s="27"/>
      <c r="FTU2" s="27"/>
      <c r="FTV2" s="27"/>
      <c r="FTW2" s="27"/>
      <c r="FTX2" s="27"/>
      <c r="FTY2" s="27"/>
      <c r="FTZ2" s="27"/>
      <c r="FUA2" s="27"/>
      <c r="FUB2" s="27"/>
      <c r="FUC2" s="27"/>
      <c r="FUD2" s="27"/>
      <c r="FUE2" s="27"/>
      <c r="FUF2" s="27"/>
      <c r="FUG2" s="27"/>
      <c r="FUH2" s="27"/>
      <c r="FUI2" s="27"/>
      <c r="FUJ2" s="27"/>
      <c r="FUK2" s="27"/>
      <c r="FUL2" s="27"/>
      <c r="FUM2" s="27"/>
      <c r="FUN2" s="27"/>
      <c r="FUO2" s="27"/>
      <c r="FUP2" s="27"/>
      <c r="FUQ2" s="27"/>
      <c r="FUR2" s="27"/>
      <c r="FUS2" s="27"/>
      <c r="FUT2" s="27"/>
      <c r="FUU2" s="27"/>
      <c r="FUV2" s="27"/>
      <c r="FUW2" s="27"/>
      <c r="FUX2" s="27"/>
      <c r="FUY2" s="27"/>
      <c r="FUZ2" s="27"/>
      <c r="FVA2" s="27"/>
      <c r="FVB2" s="27"/>
      <c r="FVC2" s="27"/>
      <c r="FVD2" s="27"/>
      <c r="FVE2" s="27"/>
      <c r="FVF2" s="27"/>
      <c r="FVG2" s="27"/>
      <c r="FVH2" s="27"/>
      <c r="FVI2" s="27"/>
      <c r="FVJ2" s="27"/>
      <c r="FVK2" s="27"/>
      <c r="FVL2" s="27"/>
      <c r="FVM2" s="27"/>
      <c r="FVN2" s="27"/>
      <c r="FVO2" s="27"/>
      <c r="FVP2" s="27"/>
      <c r="FVQ2" s="27"/>
      <c r="FVR2" s="27"/>
      <c r="FVS2" s="27"/>
      <c r="FVT2" s="27"/>
      <c r="FVU2" s="27"/>
      <c r="FVV2" s="27"/>
      <c r="FVW2" s="27"/>
      <c r="FVX2" s="27"/>
      <c r="FVY2" s="27"/>
      <c r="FVZ2" s="27"/>
      <c r="FWA2" s="27"/>
      <c r="FWB2" s="27"/>
      <c r="FWC2" s="27"/>
      <c r="FWD2" s="27"/>
      <c r="FWE2" s="27"/>
      <c r="FWF2" s="27"/>
      <c r="FWG2" s="27"/>
      <c r="FWH2" s="27"/>
      <c r="FWI2" s="27"/>
      <c r="FWJ2" s="27"/>
      <c r="FWK2" s="27"/>
      <c r="FWL2" s="27"/>
      <c r="FWM2" s="27"/>
      <c r="FWN2" s="27"/>
      <c r="FWO2" s="27"/>
      <c r="FWP2" s="27"/>
      <c r="FWQ2" s="27"/>
      <c r="FWR2" s="27"/>
      <c r="FWS2" s="27"/>
      <c r="FWT2" s="27"/>
      <c r="FWU2" s="27"/>
      <c r="FWV2" s="27"/>
      <c r="FWW2" s="27"/>
      <c r="FWX2" s="27"/>
      <c r="FWY2" s="27"/>
      <c r="FWZ2" s="27"/>
      <c r="FXA2" s="27"/>
      <c r="FXB2" s="27"/>
      <c r="FXC2" s="27"/>
      <c r="FXD2" s="27"/>
      <c r="FXE2" s="27"/>
      <c r="FXF2" s="27"/>
      <c r="FXG2" s="27"/>
      <c r="FXH2" s="27"/>
      <c r="FXI2" s="27"/>
      <c r="FXJ2" s="27"/>
      <c r="FXK2" s="27"/>
      <c r="FXL2" s="27"/>
      <c r="FXM2" s="27"/>
      <c r="FXN2" s="27"/>
      <c r="FXO2" s="27"/>
      <c r="FXP2" s="27"/>
      <c r="FXQ2" s="27"/>
      <c r="FXR2" s="27"/>
      <c r="FXS2" s="27"/>
      <c r="FXT2" s="27"/>
      <c r="FXU2" s="27"/>
      <c r="FXV2" s="27"/>
      <c r="FXW2" s="27"/>
      <c r="FXX2" s="27"/>
      <c r="FXY2" s="27"/>
      <c r="FXZ2" s="27"/>
      <c r="FYA2" s="27"/>
      <c r="FYB2" s="27"/>
      <c r="FYC2" s="27"/>
      <c r="FYD2" s="27"/>
      <c r="FYE2" s="27"/>
      <c r="FYF2" s="27"/>
      <c r="FYG2" s="27"/>
      <c r="FYH2" s="27"/>
      <c r="FYI2" s="27"/>
      <c r="FYJ2" s="27"/>
      <c r="FYK2" s="27"/>
      <c r="FYL2" s="27"/>
      <c r="FYM2" s="27"/>
      <c r="FYN2" s="27"/>
      <c r="FYO2" s="27"/>
      <c r="FYP2" s="27"/>
      <c r="FYQ2" s="27"/>
      <c r="FYR2" s="27"/>
      <c r="FYS2" s="27"/>
      <c r="FYT2" s="27"/>
      <c r="FYU2" s="27"/>
      <c r="FYV2" s="27"/>
      <c r="FYW2" s="27"/>
      <c r="FYX2" s="27"/>
      <c r="FYY2" s="27"/>
      <c r="FYZ2" s="27"/>
      <c r="FZA2" s="27"/>
      <c r="FZB2" s="27"/>
      <c r="FZC2" s="27"/>
      <c r="FZD2" s="27"/>
      <c r="FZE2" s="27"/>
      <c r="FZF2" s="27"/>
      <c r="FZG2" s="27"/>
      <c r="FZH2" s="27"/>
      <c r="FZI2" s="27"/>
      <c r="FZJ2" s="27"/>
      <c r="FZK2" s="27"/>
      <c r="FZL2" s="27"/>
      <c r="FZM2" s="27"/>
      <c r="FZN2" s="27"/>
      <c r="FZO2" s="27"/>
      <c r="FZP2" s="27"/>
      <c r="FZQ2" s="27"/>
      <c r="FZR2" s="27"/>
      <c r="FZS2" s="27"/>
      <c r="FZT2" s="27"/>
      <c r="FZU2" s="27"/>
      <c r="FZV2" s="27"/>
      <c r="FZW2" s="27"/>
      <c r="FZX2" s="27"/>
      <c r="FZY2" s="27"/>
      <c r="FZZ2" s="27"/>
      <c r="GAA2" s="27"/>
      <c r="GAB2" s="27"/>
      <c r="GAC2" s="27"/>
      <c r="GAD2" s="27"/>
      <c r="GAE2" s="27"/>
      <c r="GAF2" s="27"/>
      <c r="GAG2" s="27"/>
      <c r="GAH2" s="27"/>
      <c r="GAI2" s="27"/>
      <c r="GAJ2" s="27"/>
      <c r="GAK2" s="27"/>
      <c r="GAL2" s="27"/>
      <c r="GAM2" s="27"/>
      <c r="GAN2" s="27"/>
      <c r="GAO2" s="27"/>
      <c r="GAP2" s="27"/>
      <c r="GAQ2" s="27"/>
      <c r="GAR2" s="27"/>
      <c r="GAS2" s="27"/>
      <c r="GAT2" s="27"/>
      <c r="GAU2" s="27"/>
      <c r="GAV2" s="27"/>
      <c r="GAW2" s="27"/>
      <c r="GAX2" s="27"/>
      <c r="GAY2" s="27"/>
      <c r="GAZ2" s="27"/>
      <c r="GBA2" s="27"/>
      <c r="GBB2" s="27"/>
      <c r="GBC2" s="27"/>
      <c r="GBD2" s="27"/>
      <c r="GBE2" s="27"/>
      <c r="GBF2" s="27"/>
      <c r="GBG2" s="27"/>
      <c r="GBH2" s="27"/>
      <c r="GBI2" s="27"/>
      <c r="GBJ2" s="27"/>
      <c r="GBK2" s="27"/>
      <c r="GBL2" s="27"/>
      <c r="GBM2" s="27"/>
      <c r="GBN2" s="27"/>
      <c r="GBO2" s="27"/>
      <c r="GBP2" s="27"/>
      <c r="GBQ2" s="27"/>
      <c r="GBR2" s="27"/>
      <c r="GBS2" s="27"/>
      <c r="GBT2" s="27"/>
      <c r="GBU2" s="27"/>
      <c r="GBV2" s="27"/>
      <c r="GBW2" s="27"/>
      <c r="GBX2" s="27"/>
      <c r="GBY2" s="27"/>
      <c r="GBZ2" s="27"/>
      <c r="GCA2" s="27"/>
      <c r="GCB2" s="27"/>
      <c r="GCC2" s="27"/>
      <c r="GCD2" s="27"/>
      <c r="GCE2" s="27"/>
      <c r="GCF2" s="27"/>
      <c r="GCG2" s="27"/>
      <c r="GCH2" s="27"/>
      <c r="GCI2" s="27"/>
      <c r="GCJ2" s="27"/>
      <c r="GCK2" s="27"/>
      <c r="GCL2" s="27"/>
      <c r="GCM2" s="27"/>
      <c r="GCN2" s="27"/>
      <c r="GCO2" s="27"/>
      <c r="GCP2" s="27"/>
      <c r="GCQ2" s="27"/>
      <c r="GCR2" s="27"/>
      <c r="GCS2" s="27"/>
      <c r="GCT2" s="27"/>
      <c r="GCU2" s="27"/>
      <c r="GCV2" s="27"/>
      <c r="GCW2" s="27"/>
      <c r="GCX2" s="27"/>
      <c r="GCY2" s="27"/>
      <c r="GCZ2" s="27"/>
      <c r="GDA2" s="27"/>
      <c r="GDB2" s="27"/>
      <c r="GDC2" s="27"/>
      <c r="GDD2" s="27"/>
      <c r="GDE2" s="27"/>
      <c r="GDF2" s="27"/>
      <c r="GDG2" s="27"/>
      <c r="GDH2" s="27"/>
      <c r="GDI2" s="27"/>
      <c r="GDJ2" s="27"/>
      <c r="GDK2" s="27"/>
      <c r="GDL2" s="27"/>
      <c r="GDM2" s="27"/>
      <c r="GDN2" s="27"/>
      <c r="GDO2" s="27"/>
      <c r="GDP2" s="27"/>
      <c r="GDQ2" s="27"/>
      <c r="GDR2" s="27"/>
      <c r="GDS2" s="27"/>
      <c r="GDT2" s="27"/>
      <c r="GDU2" s="27"/>
      <c r="GDV2" s="27"/>
      <c r="GDW2" s="27"/>
      <c r="GDX2" s="27"/>
      <c r="GDY2" s="27"/>
      <c r="GDZ2" s="27"/>
      <c r="GEA2" s="27"/>
      <c r="GEB2" s="27"/>
      <c r="GEC2" s="27"/>
      <c r="GED2" s="27"/>
      <c r="GEE2" s="27"/>
      <c r="GEF2" s="27"/>
      <c r="GEG2" s="27"/>
      <c r="GEH2" s="27"/>
      <c r="GEI2" s="27"/>
      <c r="GEJ2" s="27"/>
      <c r="GEK2" s="27"/>
      <c r="GEL2" s="27"/>
      <c r="GEM2" s="27"/>
      <c r="GEN2" s="27"/>
      <c r="GEO2" s="27"/>
      <c r="GEP2" s="27"/>
      <c r="GEQ2" s="27"/>
      <c r="GER2" s="27"/>
      <c r="GES2" s="27"/>
      <c r="GET2" s="27"/>
      <c r="GEU2" s="27"/>
      <c r="GEV2" s="27"/>
      <c r="GEW2" s="27"/>
      <c r="GEX2" s="27"/>
      <c r="GEY2" s="27"/>
      <c r="GEZ2" s="27"/>
      <c r="GFA2" s="27"/>
      <c r="GFB2" s="27"/>
      <c r="GFC2" s="27"/>
      <c r="GFD2" s="27"/>
      <c r="GFE2" s="27"/>
      <c r="GFF2" s="27"/>
      <c r="GFG2" s="27"/>
      <c r="GFH2" s="27"/>
      <c r="GFI2" s="27"/>
      <c r="GFJ2" s="27"/>
      <c r="GFK2" s="27"/>
      <c r="GFL2" s="27"/>
      <c r="GFM2" s="27"/>
      <c r="GFN2" s="27"/>
      <c r="GFO2" s="27"/>
      <c r="GFP2" s="27"/>
      <c r="GFQ2" s="27"/>
      <c r="GFR2" s="27"/>
      <c r="GFS2" s="27"/>
      <c r="GFT2" s="27"/>
      <c r="GFU2" s="27"/>
      <c r="GFV2" s="27"/>
      <c r="GFW2" s="27"/>
      <c r="GFX2" s="27"/>
      <c r="GFY2" s="27"/>
      <c r="GFZ2" s="27"/>
      <c r="GGA2" s="27"/>
      <c r="GGB2" s="27"/>
      <c r="GGC2" s="27"/>
      <c r="GGD2" s="27"/>
      <c r="GGE2" s="27"/>
      <c r="GGF2" s="27"/>
      <c r="GGG2" s="27"/>
      <c r="GGH2" s="27"/>
      <c r="GGI2" s="27"/>
      <c r="GGJ2" s="27"/>
      <c r="GGK2" s="27"/>
      <c r="GGL2" s="27"/>
      <c r="GGM2" s="27"/>
      <c r="GGN2" s="27"/>
      <c r="GGO2" s="27"/>
      <c r="GGP2" s="27"/>
      <c r="GGQ2" s="27"/>
      <c r="GGR2" s="27"/>
      <c r="GGS2" s="27"/>
      <c r="GGT2" s="27"/>
      <c r="GGU2" s="27"/>
      <c r="GGV2" s="27"/>
      <c r="GGW2" s="27"/>
      <c r="GGX2" s="27"/>
      <c r="GGY2" s="27"/>
      <c r="GGZ2" s="27"/>
      <c r="GHA2" s="27"/>
      <c r="GHB2" s="27"/>
      <c r="GHC2" s="27"/>
      <c r="GHD2" s="27"/>
      <c r="GHE2" s="27"/>
      <c r="GHF2" s="27"/>
      <c r="GHG2" s="27"/>
      <c r="GHH2" s="27"/>
      <c r="GHI2" s="27"/>
      <c r="GHJ2" s="27"/>
      <c r="GHK2" s="27"/>
      <c r="GHL2" s="27"/>
      <c r="GHM2" s="27"/>
      <c r="GHN2" s="27"/>
      <c r="GHO2" s="27"/>
      <c r="GHP2" s="27"/>
      <c r="GHQ2" s="27"/>
      <c r="GHR2" s="27"/>
      <c r="GHS2" s="27"/>
      <c r="GHT2" s="27"/>
      <c r="GHU2" s="27"/>
      <c r="GHV2" s="27"/>
      <c r="GHW2" s="27"/>
      <c r="GHX2" s="27"/>
      <c r="GHY2" s="27"/>
      <c r="GHZ2" s="27"/>
      <c r="GIA2" s="27"/>
      <c r="GIB2" s="27"/>
      <c r="GIC2" s="27"/>
      <c r="GID2" s="27"/>
      <c r="GIE2" s="27"/>
      <c r="GIF2" s="27"/>
      <c r="GIG2" s="27"/>
      <c r="GIH2" s="27"/>
      <c r="GII2" s="27"/>
      <c r="GIJ2" s="27"/>
      <c r="GIK2" s="27"/>
      <c r="GIL2" s="27"/>
      <c r="GIM2" s="27"/>
      <c r="GIN2" s="27"/>
      <c r="GIO2" s="27"/>
      <c r="GIP2" s="27"/>
      <c r="GIQ2" s="27"/>
      <c r="GIR2" s="27"/>
      <c r="GIS2" s="27"/>
      <c r="GIT2" s="27"/>
      <c r="GIU2" s="27"/>
      <c r="GIV2" s="27"/>
      <c r="GIW2" s="27"/>
      <c r="GIX2" s="27"/>
      <c r="GIY2" s="27"/>
      <c r="GIZ2" s="27"/>
      <c r="GJA2" s="27"/>
      <c r="GJB2" s="27"/>
      <c r="GJC2" s="27"/>
      <c r="GJD2" s="27"/>
      <c r="GJE2" s="27"/>
      <c r="GJF2" s="27"/>
      <c r="GJG2" s="27"/>
      <c r="GJH2" s="27"/>
      <c r="GJI2" s="27"/>
      <c r="GJJ2" s="27"/>
      <c r="GJK2" s="27"/>
      <c r="GJL2" s="27"/>
      <c r="GJM2" s="27"/>
      <c r="GJN2" s="27"/>
      <c r="GJO2" s="27"/>
      <c r="GJP2" s="27"/>
      <c r="GJQ2" s="27"/>
      <c r="GJR2" s="27"/>
      <c r="GJS2" s="27"/>
      <c r="GJT2" s="27"/>
      <c r="GJU2" s="27"/>
      <c r="GJV2" s="27"/>
      <c r="GJW2" s="27"/>
      <c r="GJX2" s="27"/>
      <c r="GJY2" s="27"/>
      <c r="GJZ2" s="27"/>
      <c r="GKA2" s="27"/>
      <c r="GKB2" s="27"/>
      <c r="GKC2" s="27"/>
      <c r="GKD2" s="27"/>
      <c r="GKE2" s="27"/>
      <c r="GKF2" s="27"/>
      <c r="GKG2" s="27"/>
      <c r="GKH2" s="27"/>
      <c r="GKI2" s="27"/>
      <c r="GKJ2" s="27"/>
      <c r="GKK2" s="27"/>
      <c r="GKL2" s="27"/>
      <c r="GKM2" s="27"/>
      <c r="GKN2" s="27"/>
      <c r="GKO2" s="27"/>
      <c r="GKP2" s="27"/>
      <c r="GKQ2" s="27"/>
      <c r="GKR2" s="27"/>
      <c r="GKS2" s="27"/>
      <c r="GKT2" s="27"/>
      <c r="GKU2" s="27"/>
      <c r="GKV2" s="27"/>
      <c r="GKW2" s="27"/>
      <c r="GKX2" s="27"/>
      <c r="GKY2" s="27"/>
      <c r="GKZ2" s="27"/>
      <c r="GLA2" s="27"/>
      <c r="GLB2" s="27"/>
      <c r="GLC2" s="27"/>
      <c r="GLD2" s="27"/>
      <c r="GLE2" s="27"/>
      <c r="GLF2" s="27"/>
      <c r="GLG2" s="27"/>
      <c r="GLH2" s="27"/>
      <c r="GLI2" s="27"/>
      <c r="GLJ2" s="27"/>
      <c r="GLK2" s="27"/>
      <c r="GLL2" s="27"/>
      <c r="GLM2" s="27"/>
      <c r="GLN2" s="27"/>
      <c r="GLO2" s="27"/>
      <c r="GLP2" s="27"/>
      <c r="GLQ2" s="27"/>
      <c r="GLR2" s="27"/>
      <c r="GLS2" s="27"/>
      <c r="GLT2" s="27"/>
      <c r="GLU2" s="27"/>
      <c r="GLV2" s="27"/>
      <c r="GLW2" s="27"/>
      <c r="GLX2" s="27"/>
      <c r="GLY2" s="27"/>
      <c r="GLZ2" s="27"/>
      <c r="GMA2" s="27"/>
      <c r="GMB2" s="27"/>
      <c r="GMC2" s="27"/>
      <c r="GMD2" s="27"/>
      <c r="GME2" s="27"/>
      <c r="GMF2" s="27"/>
      <c r="GMG2" s="27"/>
      <c r="GMH2" s="27"/>
      <c r="GMI2" s="27"/>
      <c r="GMJ2" s="27"/>
      <c r="GMK2" s="27"/>
      <c r="GML2" s="27"/>
      <c r="GMM2" s="27"/>
      <c r="GMN2" s="27"/>
      <c r="GMO2" s="27"/>
      <c r="GMP2" s="27"/>
      <c r="GMQ2" s="27"/>
      <c r="GMR2" s="27"/>
      <c r="GMS2" s="27"/>
      <c r="GMT2" s="27"/>
      <c r="GMU2" s="27"/>
      <c r="GMV2" s="27"/>
      <c r="GMW2" s="27"/>
      <c r="GMX2" s="27"/>
      <c r="GMY2" s="27"/>
      <c r="GMZ2" s="27"/>
      <c r="GNA2" s="27"/>
      <c r="GNB2" s="27"/>
      <c r="GNC2" s="27"/>
      <c r="GND2" s="27"/>
      <c r="GNE2" s="27"/>
      <c r="GNF2" s="27"/>
      <c r="GNG2" s="27"/>
      <c r="GNH2" s="27"/>
      <c r="GNI2" s="27"/>
      <c r="GNJ2" s="27"/>
      <c r="GNK2" s="27"/>
      <c r="GNL2" s="27"/>
      <c r="GNM2" s="27"/>
      <c r="GNN2" s="27"/>
      <c r="GNO2" s="27"/>
      <c r="GNP2" s="27"/>
      <c r="GNQ2" s="27"/>
      <c r="GNR2" s="27"/>
      <c r="GNS2" s="27"/>
      <c r="GNT2" s="27"/>
      <c r="GNU2" s="27"/>
      <c r="GNV2" s="27"/>
      <c r="GNW2" s="27"/>
      <c r="GNX2" s="27"/>
      <c r="GNY2" s="27"/>
      <c r="GNZ2" s="27"/>
      <c r="GOA2" s="27"/>
      <c r="GOB2" s="27"/>
      <c r="GOC2" s="27"/>
      <c r="GOD2" s="27"/>
      <c r="GOE2" s="27"/>
      <c r="GOF2" s="27"/>
      <c r="GOG2" s="27"/>
      <c r="GOH2" s="27"/>
      <c r="GOI2" s="27"/>
      <c r="GOJ2" s="27"/>
      <c r="GOK2" s="27"/>
      <c r="GOL2" s="27"/>
      <c r="GOM2" s="27"/>
      <c r="GON2" s="27"/>
      <c r="GOO2" s="27"/>
      <c r="GOP2" s="27"/>
      <c r="GOQ2" s="27"/>
      <c r="GOR2" s="27"/>
      <c r="GOS2" s="27"/>
      <c r="GOT2" s="27"/>
      <c r="GOU2" s="27"/>
      <c r="GOV2" s="27"/>
      <c r="GOW2" s="27"/>
      <c r="GOX2" s="27"/>
      <c r="GOY2" s="27"/>
      <c r="GOZ2" s="27"/>
      <c r="GPA2" s="27"/>
      <c r="GPB2" s="27"/>
      <c r="GPC2" s="27"/>
      <c r="GPD2" s="27"/>
      <c r="GPE2" s="27"/>
      <c r="GPF2" s="27"/>
      <c r="GPG2" s="27"/>
      <c r="GPH2" s="27"/>
      <c r="GPI2" s="27"/>
      <c r="GPJ2" s="27"/>
      <c r="GPK2" s="27"/>
      <c r="GPL2" s="27"/>
      <c r="GPM2" s="27"/>
      <c r="GPN2" s="27"/>
      <c r="GPO2" s="27"/>
      <c r="GPP2" s="27"/>
      <c r="GPQ2" s="27"/>
      <c r="GPR2" s="27"/>
      <c r="GPS2" s="27"/>
      <c r="GPT2" s="27"/>
      <c r="GPU2" s="27"/>
      <c r="GPV2" s="27"/>
      <c r="GPW2" s="27"/>
      <c r="GPX2" s="27"/>
      <c r="GPY2" s="27"/>
      <c r="GPZ2" s="27"/>
      <c r="GQA2" s="27"/>
      <c r="GQB2" s="27"/>
      <c r="GQC2" s="27"/>
      <c r="GQD2" s="27"/>
      <c r="GQE2" s="27"/>
      <c r="GQF2" s="27"/>
      <c r="GQG2" s="27"/>
      <c r="GQH2" s="27"/>
      <c r="GQI2" s="27"/>
      <c r="GQJ2" s="27"/>
      <c r="GQK2" s="27"/>
      <c r="GQL2" s="27"/>
      <c r="GQM2" s="27"/>
      <c r="GQN2" s="27"/>
      <c r="GQO2" s="27"/>
      <c r="GQP2" s="27"/>
      <c r="GQQ2" s="27"/>
      <c r="GQR2" s="27"/>
      <c r="GQS2" s="27"/>
      <c r="GQT2" s="27"/>
      <c r="GQU2" s="27"/>
      <c r="GQV2" s="27"/>
      <c r="GQW2" s="27"/>
      <c r="GQX2" s="27"/>
      <c r="GQY2" s="27"/>
      <c r="GQZ2" s="27"/>
      <c r="GRA2" s="27"/>
      <c r="GRB2" s="27"/>
      <c r="GRC2" s="27"/>
      <c r="GRD2" s="27"/>
      <c r="GRE2" s="27"/>
      <c r="GRF2" s="27"/>
      <c r="GRG2" s="27"/>
      <c r="GRH2" s="27"/>
      <c r="GRI2" s="27"/>
      <c r="GRJ2" s="27"/>
      <c r="GRK2" s="27"/>
      <c r="GRL2" s="27"/>
      <c r="GRM2" s="27"/>
      <c r="GRN2" s="27"/>
      <c r="GRO2" s="27"/>
      <c r="GRP2" s="27"/>
      <c r="GRQ2" s="27"/>
      <c r="GRR2" s="27"/>
      <c r="GRS2" s="27"/>
      <c r="GRT2" s="27"/>
      <c r="GRU2" s="27"/>
      <c r="GRV2" s="27"/>
      <c r="GRW2" s="27"/>
      <c r="GRX2" s="27"/>
      <c r="GRY2" s="27"/>
      <c r="GRZ2" s="27"/>
      <c r="GSA2" s="27"/>
      <c r="GSB2" s="27"/>
      <c r="GSC2" s="27"/>
      <c r="GSD2" s="27"/>
      <c r="GSE2" s="27"/>
      <c r="GSF2" s="27"/>
      <c r="GSG2" s="27"/>
      <c r="GSH2" s="27"/>
      <c r="GSI2" s="27"/>
      <c r="GSJ2" s="27"/>
      <c r="GSK2" s="27"/>
      <c r="GSL2" s="27"/>
      <c r="GSM2" s="27"/>
      <c r="GSN2" s="27"/>
      <c r="GSO2" s="27"/>
      <c r="GSP2" s="27"/>
      <c r="GSQ2" s="27"/>
      <c r="GSR2" s="27"/>
      <c r="GSS2" s="27"/>
      <c r="GST2" s="27"/>
      <c r="GSU2" s="27"/>
      <c r="GSV2" s="27"/>
      <c r="GSW2" s="27"/>
      <c r="GSX2" s="27"/>
      <c r="GSY2" s="27"/>
      <c r="GSZ2" s="27"/>
      <c r="GTA2" s="27"/>
      <c r="GTB2" s="27"/>
      <c r="GTC2" s="27"/>
      <c r="GTD2" s="27"/>
      <c r="GTE2" s="27"/>
      <c r="GTF2" s="27"/>
      <c r="GTG2" s="27"/>
      <c r="GTH2" s="27"/>
      <c r="GTI2" s="27"/>
      <c r="GTJ2" s="27"/>
      <c r="GTK2" s="27"/>
      <c r="GTL2" s="27"/>
      <c r="GTM2" s="27"/>
      <c r="GTN2" s="27"/>
      <c r="GTO2" s="27"/>
      <c r="GTP2" s="27"/>
      <c r="GTQ2" s="27"/>
      <c r="GTR2" s="27"/>
      <c r="GTS2" s="27"/>
      <c r="GTT2" s="27"/>
      <c r="GTU2" s="27"/>
      <c r="GTV2" s="27"/>
      <c r="GTW2" s="27"/>
      <c r="GTX2" s="27"/>
      <c r="GTY2" s="27"/>
      <c r="GTZ2" s="27"/>
      <c r="GUA2" s="27"/>
      <c r="GUB2" s="27"/>
      <c r="GUC2" s="27"/>
      <c r="GUD2" s="27"/>
      <c r="GUE2" s="27"/>
      <c r="GUF2" s="27"/>
      <c r="GUG2" s="27"/>
      <c r="GUH2" s="27"/>
      <c r="GUI2" s="27"/>
      <c r="GUJ2" s="27"/>
      <c r="GUK2" s="27"/>
      <c r="GUL2" s="27"/>
      <c r="GUM2" s="27"/>
      <c r="GUN2" s="27"/>
      <c r="GUO2" s="27"/>
      <c r="GUP2" s="27"/>
      <c r="GUQ2" s="27"/>
      <c r="GUR2" s="27"/>
      <c r="GUS2" s="27"/>
      <c r="GUT2" s="27"/>
      <c r="GUU2" s="27"/>
      <c r="GUV2" s="27"/>
      <c r="GUW2" s="27"/>
      <c r="GUX2" s="27"/>
      <c r="GUY2" s="27"/>
      <c r="GUZ2" s="27"/>
      <c r="GVA2" s="27"/>
      <c r="GVB2" s="27"/>
      <c r="GVC2" s="27"/>
      <c r="GVD2" s="27"/>
      <c r="GVE2" s="27"/>
      <c r="GVF2" s="27"/>
      <c r="GVG2" s="27"/>
      <c r="GVH2" s="27"/>
      <c r="GVI2" s="27"/>
      <c r="GVJ2" s="27"/>
      <c r="GVK2" s="27"/>
      <c r="GVL2" s="27"/>
      <c r="GVM2" s="27"/>
      <c r="GVN2" s="27"/>
      <c r="GVO2" s="27"/>
      <c r="GVP2" s="27"/>
      <c r="GVQ2" s="27"/>
      <c r="GVR2" s="27"/>
      <c r="GVS2" s="27"/>
      <c r="GVT2" s="27"/>
      <c r="GVU2" s="27"/>
      <c r="GVV2" s="27"/>
      <c r="GVW2" s="27"/>
      <c r="GVX2" s="27"/>
      <c r="GVY2" s="27"/>
      <c r="GVZ2" s="27"/>
      <c r="GWA2" s="27"/>
      <c r="GWB2" s="27"/>
      <c r="GWC2" s="27"/>
      <c r="GWD2" s="27"/>
      <c r="GWE2" s="27"/>
      <c r="GWF2" s="27"/>
      <c r="GWG2" s="27"/>
      <c r="GWH2" s="27"/>
      <c r="GWI2" s="27"/>
      <c r="GWJ2" s="27"/>
      <c r="GWK2" s="27"/>
      <c r="GWL2" s="27"/>
      <c r="GWM2" s="27"/>
      <c r="GWN2" s="27"/>
      <c r="GWO2" s="27"/>
      <c r="GWP2" s="27"/>
      <c r="GWQ2" s="27"/>
      <c r="GWR2" s="27"/>
      <c r="GWS2" s="27"/>
      <c r="GWT2" s="27"/>
      <c r="GWU2" s="27"/>
      <c r="GWV2" s="27"/>
      <c r="GWW2" s="27"/>
      <c r="GWX2" s="27"/>
      <c r="GWY2" s="27"/>
      <c r="GWZ2" s="27"/>
      <c r="GXA2" s="27"/>
      <c r="GXB2" s="27"/>
      <c r="GXC2" s="27"/>
      <c r="GXD2" s="27"/>
      <c r="GXE2" s="27"/>
      <c r="GXF2" s="27"/>
      <c r="GXG2" s="27"/>
      <c r="GXH2" s="27"/>
      <c r="GXI2" s="27"/>
      <c r="GXJ2" s="27"/>
      <c r="GXK2" s="27"/>
      <c r="GXL2" s="27"/>
      <c r="GXM2" s="27"/>
      <c r="GXN2" s="27"/>
      <c r="GXO2" s="27"/>
      <c r="GXP2" s="27"/>
      <c r="GXQ2" s="27"/>
      <c r="GXR2" s="27"/>
      <c r="GXS2" s="27"/>
      <c r="GXT2" s="27"/>
      <c r="GXU2" s="27"/>
      <c r="GXV2" s="27"/>
      <c r="GXW2" s="27"/>
      <c r="GXX2" s="27"/>
      <c r="GXY2" s="27"/>
      <c r="GXZ2" s="27"/>
      <c r="GYA2" s="27"/>
      <c r="GYB2" s="27"/>
      <c r="GYC2" s="27"/>
      <c r="GYD2" s="27"/>
      <c r="GYE2" s="27"/>
      <c r="GYF2" s="27"/>
      <c r="GYG2" s="27"/>
      <c r="GYH2" s="27"/>
      <c r="GYI2" s="27"/>
      <c r="GYJ2" s="27"/>
      <c r="GYK2" s="27"/>
      <c r="GYL2" s="27"/>
      <c r="GYM2" s="27"/>
      <c r="GYN2" s="27"/>
      <c r="GYO2" s="27"/>
      <c r="GYP2" s="27"/>
      <c r="GYQ2" s="27"/>
      <c r="GYR2" s="27"/>
      <c r="GYS2" s="27"/>
      <c r="GYT2" s="27"/>
      <c r="GYU2" s="27"/>
      <c r="GYV2" s="27"/>
      <c r="GYW2" s="27"/>
      <c r="GYX2" s="27"/>
      <c r="GYY2" s="27"/>
      <c r="GYZ2" s="27"/>
      <c r="GZA2" s="27"/>
      <c r="GZB2" s="27"/>
      <c r="GZC2" s="27"/>
      <c r="GZD2" s="27"/>
      <c r="GZE2" s="27"/>
      <c r="GZF2" s="27"/>
      <c r="GZG2" s="27"/>
      <c r="GZH2" s="27"/>
      <c r="GZI2" s="27"/>
      <c r="GZJ2" s="27"/>
      <c r="GZK2" s="27"/>
      <c r="GZL2" s="27"/>
      <c r="GZM2" s="27"/>
      <c r="GZN2" s="27"/>
      <c r="GZO2" s="27"/>
      <c r="GZP2" s="27"/>
      <c r="GZQ2" s="27"/>
      <c r="GZR2" s="27"/>
      <c r="GZS2" s="27"/>
      <c r="GZT2" s="27"/>
      <c r="GZU2" s="27"/>
      <c r="GZV2" s="27"/>
      <c r="GZW2" s="27"/>
      <c r="GZX2" s="27"/>
      <c r="GZY2" s="27"/>
      <c r="GZZ2" s="27"/>
      <c r="HAA2" s="27"/>
      <c r="HAB2" s="27"/>
      <c r="HAC2" s="27"/>
      <c r="HAD2" s="27"/>
      <c r="HAE2" s="27"/>
      <c r="HAF2" s="27"/>
      <c r="HAG2" s="27"/>
      <c r="HAH2" s="27"/>
      <c r="HAI2" s="27"/>
      <c r="HAJ2" s="27"/>
      <c r="HAK2" s="27"/>
      <c r="HAL2" s="27"/>
      <c r="HAM2" s="27"/>
      <c r="HAN2" s="27"/>
      <c r="HAO2" s="27"/>
      <c r="HAP2" s="27"/>
      <c r="HAQ2" s="27"/>
      <c r="HAR2" s="27"/>
      <c r="HAS2" s="27"/>
      <c r="HAT2" s="27"/>
      <c r="HAU2" s="27"/>
      <c r="HAV2" s="27"/>
      <c r="HAW2" s="27"/>
      <c r="HAX2" s="27"/>
      <c r="HAY2" s="27"/>
      <c r="HAZ2" s="27"/>
      <c r="HBA2" s="27"/>
      <c r="HBB2" s="27"/>
      <c r="HBC2" s="27"/>
      <c r="HBD2" s="27"/>
      <c r="HBE2" s="27"/>
      <c r="HBF2" s="27"/>
      <c r="HBG2" s="27"/>
      <c r="HBH2" s="27"/>
      <c r="HBI2" s="27"/>
      <c r="HBJ2" s="27"/>
      <c r="HBK2" s="27"/>
      <c r="HBL2" s="27"/>
      <c r="HBM2" s="27"/>
      <c r="HBN2" s="27"/>
      <c r="HBO2" s="27"/>
      <c r="HBP2" s="27"/>
      <c r="HBQ2" s="27"/>
      <c r="HBR2" s="27"/>
      <c r="HBS2" s="27"/>
      <c r="HBT2" s="27"/>
      <c r="HBU2" s="27"/>
      <c r="HBV2" s="27"/>
      <c r="HBW2" s="27"/>
      <c r="HBX2" s="27"/>
      <c r="HBY2" s="27"/>
      <c r="HBZ2" s="27"/>
      <c r="HCA2" s="27"/>
      <c r="HCB2" s="27"/>
      <c r="HCC2" s="27"/>
      <c r="HCD2" s="27"/>
      <c r="HCE2" s="27"/>
      <c r="HCF2" s="27"/>
      <c r="HCG2" s="27"/>
      <c r="HCH2" s="27"/>
      <c r="HCI2" s="27"/>
      <c r="HCJ2" s="27"/>
      <c r="HCK2" s="27"/>
      <c r="HCL2" s="27"/>
      <c r="HCM2" s="27"/>
      <c r="HCN2" s="27"/>
      <c r="HCO2" s="27"/>
      <c r="HCP2" s="27"/>
      <c r="HCQ2" s="27"/>
      <c r="HCR2" s="27"/>
      <c r="HCS2" s="27"/>
      <c r="HCT2" s="27"/>
      <c r="HCU2" s="27"/>
      <c r="HCV2" s="27"/>
      <c r="HCW2" s="27"/>
      <c r="HCX2" s="27"/>
      <c r="HCY2" s="27"/>
      <c r="HCZ2" s="27"/>
      <c r="HDA2" s="27"/>
      <c r="HDB2" s="27"/>
      <c r="HDC2" s="27"/>
      <c r="HDD2" s="27"/>
      <c r="HDE2" s="27"/>
      <c r="HDF2" s="27"/>
      <c r="HDG2" s="27"/>
      <c r="HDH2" s="27"/>
      <c r="HDI2" s="27"/>
      <c r="HDJ2" s="27"/>
      <c r="HDK2" s="27"/>
      <c r="HDL2" s="27"/>
      <c r="HDM2" s="27"/>
      <c r="HDN2" s="27"/>
      <c r="HDO2" s="27"/>
      <c r="HDP2" s="27"/>
      <c r="HDQ2" s="27"/>
      <c r="HDR2" s="27"/>
      <c r="HDS2" s="27"/>
      <c r="HDT2" s="27"/>
      <c r="HDU2" s="27"/>
      <c r="HDV2" s="27"/>
      <c r="HDW2" s="27"/>
      <c r="HDX2" s="27"/>
      <c r="HDY2" s="27"/>
      <c r="HDZ2" s="27"/>
      <c r="HEA2" s="27"/>
      <c r="HEB2" s="27"/>
      <c r="HEC2" s="27"/>
      <c r="HED2" s="27"/>
      <c r="HEE2" s="27"/>
      <c r="HEF2" s="27"/>
      <c r="HEG2" s="27"/>
      <c r="HEH2" s="27"/>
      <c r="HEI2" s="27"/>
      <c r="HEJ2" s="27"/>
      <c r="HEK2" s="27"/>
      <c r="HEL2" s="27"/>
      <c r="HEM2" s="27"/>
      <c r="HEN2" s="27"/>
      <c r="HEO2" s="27"/>
      <c r="HEP2" s="27"/>
      <c r="HEQ2" s="27"/>
      <c r="HER2" s="27"/>
      <c r="HES2" s="27"/>
      <c r="HET2" s="27"/>
      <c r="HEU2" s="27"/>
      <c r="HEV2" s="27"/>
      <c r="HEW2" s="27"/>
      <c r="HEX2" s="27"/>
      <c r="HEY2" s="27"/>
      <c r="HEZ2" s="27"/>
      <c r="HFA2" s="27"/>
      <c r="HFB2" s="27"/>
      <c r="HFC2" s="27"/>
      <c r="HFD2" s="27"/>
      <c r="HFE2" s="27"/>
      <c r="HFF2" s="27"/>
      <c r="HFG2" s="27"/>
      <c r="HFH2" s="27"/>
      <c r="HFI2" s="27"/>
      <c r="HFJ2" s="27"/>
      <c r="HFK2" s="27"/>
      <c r="HFL2" s="27"/>
      <c r="HFM2" s="27"/>
      <c r="HFN2" s="27"/>
      <c r="HFO2" s="27"/>
      <c r="HFP2" s="27"/>
      <c r="HFQ2" s="27"/>
      <c r="HFR2" s="27"/>
      <c r="HFS2" s="27"/>
      <c r="HFT2" s="27"/>
      <c r="HFU2" s="27"/>
      <c r="HFV2" s="27"/>
      <c r="HFW2" s="27"/>
      <c r="HFX2" s="27"/>
      <c r="HFY2" s="27"/>
      <c r="HFZ2" s="27"/>
      <c r="HGA2" s="27"/>
      <c r="HGB2" s="27"/>
      <c r="HGC2" s="27"/>
      <c r="HGD2" s="27"/>
      <c r="HGE2" s="27"/>
      <c r="HGF2" s="27"/>
      <c r="HGG2" s="27"/>
      <c r="HGH2" s="27"/>
      <c r="HGI2" s="27"/>
      <c r="HGJ2" s="27"/>
      <c r="HGK2" s="27"/>
      <c r="HGL2" s="27"/>
      <c r="HGM2" s="27"/>
      <c r="HGN2" s="27"/>
      <c r="HGO2" s="27"/>
      <c r="HGP2" s="27"/>
      <c r="HGQ2" s="27"/>
      <c r="HGR2" s="27"/>
      <c r="HGS2" s="27"/>
      <c r="HGT2" s="27"/>
      <c r="HGU2" s="27"/>
      <c r="HGV2" s="27"/>
      <c r="HGW2" s="27"/>
      <c r="HGX2" s="27"/>
      <c r="HGY2" s="27"/>
      <c r="HGZ2" s="27"/>
      <c r="HHA2" s="27"/>
      <c r="HHB2" s="27"/>
      <c r="HHC2" s="27"/>
      <c r="HHD2" s="27"/>
      <c r="HHE2" s="27"/>
      <c r="HHF2" s="27"/>
      <c r="HHG2" s="27"/>
      <c r="HHH2" s="27"/>
      <c r="HHI2" s="27"/>
      <c r="HHJ2" s="27"/>
      <c r="HHK2" s="27"/>
      <c r="HHL2" s="27"/>
      <c r="HHM2" s="27"/>
      <c r="HHN2" s="27"/>
      <c r="HHO2" s="27"/>
      <c r="HHP2" s="27"/>
      <c r="HHQ2" s="27"/>
      <c r="HHR2" s="27"/>
      <c r="HHS2" s="27"/>
      <c r="HHT2" s="27"/>
      <c r="HHU2" s="27"/>
      <c r="HHV2" s="27"/>
      <c r="HHW2" s="27"/>
      <c r="HHX2" s="27"/>
      <c r="HHY2" s="27"/>
      <c r="HHZ2" s="27"/>
      <c r="HIA2" s="27"/>
      <c r="HIB2" s="27"/>
      <c r="HIC2" s="27"/>
      <c r="HID2" s="27"/>
      <c r="HIE2" s="27"/>
      <c r="HIF2" s="27"/>
      <c r="HIG2" s="27"/>
      <c r="HIH2" s="27"/>
      <c r="HII2" s="27"/>
      <c r="HIJ2" s="27"/>
      <c r="HIK2" s="27"/>
      <c r="HIL2" s="27"/>
      <c r="HIM2" s="27"/>
      <c r="HIN2" s="27"/>
      <c r="HIO2" s="27"/>
      <c r="HIP2" s="27"/>
      <c r="HIQ2" s="27"/>
      <c r="HIR2" s="27"/>
      <c r="HIS2" s="27"/>
      <c r="HIT2" s="27"/>
      <c r="HIU2" s="27"/>
      <c r="HIV2" s="27"/>
      <c r="HIW2" s="27"/>
      <c r="HIX2" s="27"/>
      <c r="HIY2" s="27"/>
      <c r="HIZ2" s="27"/>
      <c r="HJA2" s="27"/>
      <c r="HJB2" s="27"/>
      <c r="HJC2" s="27"/>
      <c r="HJD2" s="27"/>
      <c r="HJE2" s="27"/>
      <c r="HJF2" s="27"/>
      <c r="HJG2" s="27"/>
      <c r="HJH2" s="27"/>
      <c r="HJI2" s="27"/>
      <c r="HJJ2" s="27"/>
      <c r="HJK2" s="27"/>
      <c r="HJL2" s="27"/>
      <c r="HJM2" s="27"/>
      <c r="HJN2" s="27"/>
      <c r="HJO2" s="27"/>
      <c r="HJP2" s="27"/>
      <c r="HJQ2" s="27"/>
      <c r="HJR2" s="27"/>
      <c r="HJS2" s="27"/>
      <c r="HJT2" s="27"/>
      <c r="HJU2" s="27"/>
      <c r="HJV2" s="27"/>
      <c r="HJW2" s="27"/>
      <c r="HJX2" s="27"/>
      <c r="HJY2" s="27"/>
      <c r="HJZ2" s="27"/>
      <c r="HKA2" s="27"/>
      <c r="HKB2" s="27"/>
      <c r="HKC2" s="27"/>
      <c r="HKD2" s="27"/>
      <c r="HKE2" s="27"/>
      <c r="HKF2" s="27"/>
      <c r="HKG2" s="27"/>
      <c r="HKH2" s="27"/>
      <c r="HKI2" s="27"/>
      <c r="HKJ2" s="27"/>
      <c r="HKK2" s="27"/>
      <c r="HKL2" s="27"/>
      <c r="HKM2" s="27"/>
      <c r="HKN2" s="27"/>
      <c r="HKO2" s="27"/>
      <c r="HKP2" s="27"/>
      <c r="HKQ2" s="27"/>
      <c r="HKR2" s="27"/>
      <c r="HKS2" s="27"/>
      <c r="HKT2" s="27"/>
      <c r="HKU2" s="27"/>
      <c r="HKV2" s="27"/>
      <c r="HKW2" s="27"/>
      <c r="HKX2" s="27"/>
      <c r="HKY2" s="27"/>
      <c r="HKZ2" s="27"/>
      <c r="HLA2" s="27"/>
      <c r="HLB2" s="27"/>
      <c r="HLC2" s="27"/>
      <c r="HLD2" s="27"/>
      <c r="HLE2" s="27"/>
      <c r="HLF2" s="27"/>
      <c r="HLG2" s="27"/>
      <c r="HLH2" s="27"/>
      <c r="HLI2" s="27"/>
      <c r="HLJ2" s="27"/>
      <c r="HLK2" s="27"/>
      <c r="HLL2" s="27"/>
      <c r="HLM2" s="27"/>
      <c r="HLN2" s="27"/>
      <c r="HLO2" s="27"/>
      <c r="HLP2" s="27"/>
      <c r="HLQ2" s="27"/>
      <c r="HLR2" s="27"/>
      <c r="HLS2" s="27"/>
      <c r="HLT2" s="27"/>
      <c r="HLU2" s="27"/>
      <c r="HLV2" s="27"/>
      <c r="HLW2" s="27"/>
      <c r="HLX2" s="27"/>
      <c r="HLY2" s="27"/>
      <c r="HLZ2" s="27"/>
      <c r="HMA2" s="27"/>
      <c r="HMB2" s="27"/>
      <c r="HMC2" s="27"/>
      <c r="HMD2" s="27"/>
      <c r="HME2" s="27"/>
      <c r="HMF2" s="27"/>
      <c r="HMG2" s="27"/>
      <c r="HMH2" s="27"/>
      <c r="HMI2" s="27"/>
      <c r="HMJ2" s="27"/>
      <c r="HMK2" s="27"/>
      <c r="HML2" s="27"/>
      <c r="HMM2" s="27"/>
      <c r="HMN2" s="27"/>
      <c r="HMO2" s="27"/>
      <c r="HMP2" s="27"/>
      <c r="HMQ2" s="27"/>
      <c r="HMR2" s="27"/>
      <c r="HMS2" s="27"/>
      <c r="HMT2" s="27"/>
      <c r="HMU2" s="27"/>
      <c r="HMV2" s="27"/>
      <c r="HMW2" s="27"/>
      <c r="HMX2" s="27"/>
      <c r="HMY2" s="27"/>
      <c r="HMZ2" s="27"/>
      <c r="HNA2" s="27"/>
      <c r="HNB2" s="27"/>
      <c r="HNC2" s="27"/>
      <c r="HND2" s="27"/>
      <c r="HNE2" s="27"/>
      <c r="HNF2" s="27"/>
      <c r="HNG2" s="27"/>
      <c r="HNH2" s="27"/>
      <c r="HNI2" s="27"/>
      <c r="HNJ2" s="27"/>
      <c r="HNK2" s="27"/>
      <c r="HNL2" s="27"/>
      <c r="HNM2" s="27"/>
      <c r="HNN2" s="27"/>
      <c r="HNO2" s="27"/>
      <c r="HNP2" s="27"/>
      <c r="HNQ2" s="27"/>
      <c r="HNR2" s="27"/>
      <c r="HNS2" s="27"/>
      <c r="HNT2" s="27"/>
      <c r="HNU2" s="27"/>
      <c r="HNV2" s="27"/>
      <c r="HNW2" s="27"/>
      <c r="HNX2" s="27"/>
      <c r="HNY2" s="27"/>
      <c r="HNZ2" s="27"/>
      <c r="HOA2" s="27"/>
      <c r="HOB2" s="27"/>
      <c r="HOC2" s="27"/>
      <c r="HOD2" s="27"/>
      <c r="HOE2" s="27"/>
      <c r="HOF2" s="27"/>
      <c r="HOG2" s="27"/>
      <c r="HOH2" s="27"/>
      <c r="HOI2" s="27"/>
      <c r="HOJ2" s="27"/>
      <c r="HOK2" s="27"/>
      <c r="HOL2" s="27"/>
      <c r="HOM2" s="27"/>
      <c r="HON2" s="27"/>
      <c r="HOO2" s="27"/>
      <c r="HOP2" s="27"/>
      <c r="HOQ2" s="27"/>
      <c r="HOR2" s="27"/>
      <c r="HOS2" s="27"/>
      <c r="HOT2" s="27"/>
      <c r="HOU2" s="27"/>
      <c r="HOV2" s="27"/>
      <c r="HOW2" s="27"/>
      <c r="HOX2" s="27"/>
      <c r="HOY2" s="27"/>
      <c r="HOZ2" s="27"/>
      <c r="HPA2" s="27"/>
      <c r="HPB2" s="27"/>
      <c r="HPC2" s="27"/>
      <c r="HPD2" s="27"/>
      <c r="HPE2" s="27"/>
      <c r="HPF2" s="27"/>
      <c r="HPG2" s="27"/>
      <c r="HPH2" s="27"/>
      <c r="HPI2" s="27"/>
      <c r="HPJ2" s="27"/>
      <c r="HPK2" s="27"/>
      <c r="HPL2" s="27"/>
      <c r="HPM2" s="27"/>
      <c r="HPN2" s="27"/>
      <c r="HPO2" s="27"/>
      <c r="HPP2" s="27"/>
      <c r="HPQ2" s="27"/>
      <c r="HPR2" s="27"/>
      <c r="HPS2" s="27"/>
      <c r="HPT2" s="27"/>
      <c r="HPU2" s="27"/>
      <c r="HPV2" s="27"/>
      <c r="HPW2" s="27"/>
      <c r="HPX2" s="27"/>
      <c r="HPY2" s="27"/>
      <c r="HPZ2" s="27"/>
      <c r="HQA2" s="27"/>
      <c r="HQB2" s="27"/>
      <c r="HQC2" s="27"/>
      <c r="HQD2" s="27"/>
      <c r="HQE2" s="27"/>
      <c r="HQF2" s="27"/>
      <c r="HQG2" s="27"/>
      <c r="HQH2" s="27"/>
      <c r="HQI2" s="27"/>
      <c r="HQJ2" s="27"/>
      <c r="HQK2" s="27"/>
      <c r="HQL2" s="27"/>
      <c r="HQM2" s="27"/>
      <c r="HQN2" s="27"/>
      <c r="HQO2" s="27"/>
      <c r="HQP2" s="27"/>
      <c r="HQQ2" s="27"/>
      <c r="HQR2" s="27"/>
      <c r="HQS2" s="27"/>
      <c r="HQT2" s="27"/>
      <c r="HQU2" s="27"/>
      <c r="HQV2" s="27"/>
      <c r="HQW2" s="27"/>
      <c r="HQX2" s="27"/>
      <c r="HQY2" s="27"/>
      <c r="HQZ2" s="27"/>
      <c r="HRA2" s="27"/>
      <c r="HRB2" s="27"/>
      <c r="HRC2" s="27"/>
      <c r="HRD2" s="27"/>
      <c r="HRE2" s="27"/>
      <c r="HRF2" s="27"/>
      <c r="HRG2" s="27"/>
      <c r="HRH2" s="27"/>
      <c r="HRI2" s="27"/>
      <c r="HRJ2" s="27"/>
      <c r="HRK2" s="27"/>
      <c r="HRL2" s="27"/>
      <c r="HRM2" s="27"/>
      <c r="HRN2" s="27"/>
      <c r="HRO2" s="27"/>
      <c r="HRP2" s="27"/>
      <c r="HRQ2" s="27"/>
      <c r="HRR2" s="27"/>
      <c r="HRS2" s="27"/>
      <c r="HRT2" s="27"/>
      <c r="HRU2" s="27"/>
      <c r="HRV2" s="27"/>
      <c r="HRW2" s="27"/>
      <c r="HRX2" s="27"/>
      <c r="HRY2" s="27"/>
      <c r="HRZ2" s="27"/>
      <c r="HSA2" s="27"/>
      <c r="HSB2" s="27"/>
      <c r="HSC2" s="27"/>
      <c r="HSD2" s="27"/>
      <c r="HSE2" s="27"/>
      <c r="HSF2" s="27"/>
      <c r="HSG2" s="27"/>
      <c r="HSH2" s="27"/>
      <c r="HSI2" s="27"/>
      <c r="HSJ2" s="27"/>
      <c r="HSK2" s="27"/>
      <c r="HSL2" s="27"/>
      <c r="HSM2" s="27"/>
      <c r="HSN2" s="27"/>
      <c r="HSO2" s="27"/>
      <c r="HSP2" s="27"/>
      <c r="HSQ2" s="27"/>
      <c r="HSR2" s="27"/>
      <c r="HSS2" s="27"/>
      <c r="HST2" s="27"/>
      <c r="HSU2" s="27"/>
      <c r="HSV2" s="27"/>
      <c r="HSW2" s="27"/>
      <c r="HSX2" s="27"/>
      <c r="HSY2" s="27"/>
      <c r="HSZ2" s="27"/>
      <c r="HTA2" s="27"/>
      <c r="HTB2" s="27"/>
      <c r="HTC2" s="27"/>
      <c r="HTD2" s="27"/>
      <c r="HTE2" s="27"/>
      <c r="HTF2" s="27"/>
      <c r="HTG2" s="27"/>
      <c r="HTH2" s="27"/>
      <c r="HTI2" s="27"/>
      <c r="HTJ2" s="27"/>
      <c r="HTK2" s="27"/>
      <c r="HTL2" s="27"/>
      <c r="HTM2" s="27"/>
      <c r="HTN2" s="27"/>
      <c r="HTO2" s="27"/>
      <c r="HTP2" s="27"/>
      <c r="HTQ2" s="27"/>
      <c r="HTR2" s="27"/>
      <c r="HTS2" s="27"/>
      <c r="HTT2" s="27"/>
      <c r="HTU2" s="27"/>
      <c r="HTV2" s="27"/>
      <c r="HTW2" s="27"/>
      <c r="HTX2" s="27"/>
      <c r="HTY2" s="27"/>
      <c r="HTZ2" s="27"/>
      <c r="HUA2" s="27"/>
      <c r="HUB2" s="27"/>
      <c r="HUC2" s="27"/>
      <c r="HUD2" s="27"/>
      <c r="HUE2" s="27"/>
      <c r="HUF2" s="27"/>
      <c r="HUG2" s="27"/>
      <c r="HUH2" s="27"/>
      <c r="HUI2" s="27"/>
      <c r="HUJ2" s="27"/>
      <c r="HUK2" s="27"/>
      <c r="HUL2" s="27"/>
      <c r="HUM2" s="27"/>
      <c r="HUN2" s="27"/>
      <c r="HUO2" s="27"/>
      <c r="HUP2" s="27"/>
      <c r="HUQ2" s="27"/>
      <c r="HUR2" s="27"/>
      <c r="HUS2" s="27"/>
      <c r="HUT2" s="27"/>
      <c r="HUU2" s="27"/>
      <c r="HUV2" s="27"/>
      <c r="HUW2" s="27"/>
      <c r="HUX2" s="27"/>
      <c r="HUY2" s="27"/>
      <c r="HUZ2" s="27"/>
      <c r="HVA2" s="27"/>
      <c r="HVB2" s="27"/>
      <c r="HVC2" s="27"/>
      <c r="HVD2" s="27"/>
      <c r="HVE2" s="27"/>
      <c r="HVF2" s="27"/>
      <c r="HVG2" s="27"/>
      <c r="HVH2" s="27"/>
      <c r="HVI2" s="27"/>
      <c r="HVJ2" s="27"/>
      <c r="HVK2" s="27"/>
      <c r="HVL2" s="27"/>
      <c r="HVM2" s="27"/>
      <c r="HVN2" s="27"/>
      <c r="HVO2" s="27"/>
      <c r="HVP2" s="27"/>
      <c r="HVQ2" s="27"/>
      <c r="HVR2" s="27"/>
      <c r="HVS2" s="27"/>
      <c r="HVT2" s="27"/>
      <c r="HVU2" s="27"/>
      <c r="HVV2" s="27"/>
      <c r="HVW2" s="27"/>
      <c r="HVX2" s="27"/>
      <c r="HVY2" s="27"/>
      <c r="HVZ2" s="27"/>
      <c r="HWA2" s="27"/>
      <c r="HWB2" s="27"/>
      <c r="HWC2" s="27"/>
      <c r="HWD2" s="27"/>
      <c r="HWE2" s="27"/>
      <c r="HWF2" s="27"/>
      <c r="HWG2" s="27"/>
      <c r="HWH2" s="27"/>
      <c r="HWI2" s="27"/>
      <c r="HWJ2" s="27"/>
      <c r="HWK2" s="27"/>
      <c r="HWL2" s="27"/>
      <c r="HWM2" s="27"/>
      <c r="HWN2" s="27"/>
      <c r="HWO2" s="27"/>
      <c r="HWP2" s="27"/>
      <c r="HWQ2" s="27"/>
      <c r="HWR2" s="27"/>
      <c r="HWS2" s="27"/>
      <c r="HWT2" s="27"/>
      <c r="HWU2" s="27"/>
      <c r="HWV2" s="27"/>
      <c r="HWW2" s="27"/>
      <c r="HWX2" s="27"/>
      <c r="HWY2" s="27"/>
      <c r="HWZ2" s="27"/>
      <c r="HXA2" s="27"/>
      <c r="HXB2" s="27"/>
      <c r="HXC2" s="27"/>
      <c r="HXD2" s="27"/>
      <c r="HXE2" s="27"/>
      <c r="HXF2" s="27"/>
      <c r="HXG2" s="27"/>
      <c r="HXH2" s="27"/>
      <c r="HXI2" s="27"/>
      <c r="HXJ2" s="27"/>
      <c r="HXK2" s="27"/>
      <c r="HXL2" s="27"/>
      <c r="HXM2" s="27"/>
      <c r="HXN2" s="27"/>
      <c r="HXO2" s="27"/>
      <c r="HXP2" s="27"/>
      <c r="HXQ2" s="27"/>
      <c r="HXR2" s="27"/>
      <c r="HXS2" s="27"/>
      <c r="HXT2" s="27"/>
      <c r="HXU2" s="27"/>
      <c r="HXV2" s="27"/>
      <c r="HXW2" s="27"/>
      <c r="HXX2" s="27"/>
      <c r="HXY2" s="27"/>
      <c r="HXZ2" s="27"/>
      <c r="HYA2" s="27"/>
      <c r="HYB2" s="27"/>
      <c r="HYC2" s="27"/>
      <c r="HYD2" s="27"/>
      <c r="HYE2" s="27"/>
      <c r="HYF2" s="27"/>
      <c r="HYG2" s="27"/>
      <c r="HYH2" s="27"/>
      <c r="HYI2" s="27"/>
      <c r="HYJ2" s="27"/>
      <c r="HYK2" s="27"/>
      <c r="HYL2" s="27"/>
      <c r="HYM2" s="27"/>
      <c r="HYN2" s="27"/>
      <c r="HYO2" s="27"/>
      <c r="HYP2" s="27"/>
      <c r="HYQ2" s="27"/>
      <c r="HYR2" s="27"/>
      <c r="HYS2" s="27"/>
      <c r="HYT2" s="27"/>
      <c r="HYU2" s="27"/>
      <c r="HYV2" s="27"/>
      <c r="HYW2" s="27"/>
      <c r="HYX2" s="27"/>
      <c r="HYY2" s="27"/>
      <c r="HYZ2" s="27"/>
      <c r="HZA2" s="27"/>
      <c r="HZB2" s="27"/>
      <c r="HZC2" s="27"/>
      <c r="HZD2" s="27"/>
      <c r="HZE2" s="27"/>
      <c r="HZF2" s="27"/>
      <c r="HZG2" s="27"/>
      <c r="HZH2" s="27"/>
      <c r="HZI2" s="27"/>
      <c r="HZJ2" s="27"/>
      <c r="HZK2" s="27"/>
      <c r="HZL2" s="27"/>
      <c r="HZM2" s="27"/>
      <c r="HZN2" s="27"/>
      <c r="HZO2" s="27"/>
      <c r="HZP2" s="27"/>
      <c r="HZQ2" s="27"/>
      <c r="HZR2" s="27"/>
      <c r="HZS2" s="27"/>
      <c r="HZT2" s="27"/>
      <c r="HZU2" s="27"/>
      <c r="HZV2" s="27"/>
      <c r="HZW2" s="27"/>
      <c r="HZX2" s="27"/>
      <c r="HZY2" s="27"/>
      <c r="HZZ2" s="27"/>
      <c r="IAA2" s="27"/>
      <c r="IAB2" s="27"/>
      <c r="IAC2" s="27"/>
      <c r="IAD2" s="27"/>
      <c r="IAE2" s="27"/>
      <c r="IAF2" s="27"/>
      <c r="IAG2" s="27"/>
      <c r="IAH2" s="27"/>
      <c r="IAI2" s="27"/>
      <c r="IAJ2" s="27"/>
      <c r="IAK2" s="27"/>
      <c r="IAL2" s="27"/>
      <c r="IAM2" s="27"/>
      <c r="IAN2" s="27"/>
      <c r="IAO2" s="27"/>
      <c r="IAP2" s="27"/>
      <c r="IAQ2" s="27"/>
      <c r="IAR2" s="27"/>
      <c r="IAS2" s="27"/>
      <c r="IAT2" s="27"/>
      <c r="IAU2" s="27"/>
      <c r="IAV2" s="27"/>
      <c r="IAW2" s="27"/>
      <c r="IAX2" s="27"/>
      <c r="IAY2" s="27"/>
      <c r="IAZ2" s="27"/>
      <c r="IBA2" s="27"/>
      <c r="IBB2" s="27"/>
      <c r="IBC2" s="27"/>
      <c r="IBD2" s="27"/>
      <c r="IBE2" s="27"/>
      <c r="IBF2" s="27"/>
      <c r="IBG2" s="27"/>
      <c r="IBH2" s="27"/>
      <c r="IBI2" s="27"/>
      <c r="IBJ2" s="27"/>
      <c r="IBK2" s="27"/>
      <c r="IBL2" s="27"/>
      <c r="IBM2" s="27"/>
      <c r="IBN2" s="27"/>
      <c r="IBO2" s="27"/>
      <c r="IBP2" s="27"/>
      <c r="IBQ2" s="27"/>
      <c r="IBR2" s="27"/>
      <c r="IBS2" s="27"/>
      <c r="IBT2" s="27"/>
      <c r="IBU2" s="27"/>
      <c r="IBV2" s="27"/>
      <c r="IBW2" s="27"/>
      <c r="IBX2" s="27"/>
      <c r="IBY2" s="27"/>
      <c r="IBZ2" s="27"/>
      <c r="ICA2" s="27"/>
      <c r="ICB2" s="27"/>
      <c r="ICC2" s="27"/>
      <c r="ICD2" s="27"/>
      <c r="ICE2" s="27"/>
      <c r="ICF2" s="27"/>
      <c r="ICG2" s="27"/>
      <c r="ICH2" s="27"/>
      <c r="ICI2" s="27"/>
      <c r="ICJ2" s="27"/>
      <c r="ICK2" s="27"/>
      <c r="ICL2" s="27"/>
      <c r="ICM2" s="27"/>
      <c r="ICN2" s="27"/>
      <c r="ICO2" s="27"/>
      <c r="ICP2" s="27"/>
      <c r="ICQ2" s="27"/>
      <c r="ICR2" s="27"/>
      <c r="ICS2" s="27"/>
      <c r="ICT2" s="27"/>
      <c r="ICU2" s="27"/>
      <c r="ICV2" s="27"/>
      <c r="ICW2" s="27"/>
      <c r="ICX2" s="27"/>
      <c r="ICY2" s="27"/>
      <c r="ICZ2" s="27"/>
      <c r="IDA2" s="27"/>
      <c r="IDB2" s="27"/>
      <c r="IDC2" s="27"/>
      <c r="IDD2" s="27"/>
      <c r="IDE2" s="27"/>
      <c r="IDF2" s="27"/>
      <c r="IDG2" s="27"/>
      <c r="IDH2" s="27"/>
      <c r="IDI2" s="27"/>
      <c r="IDJ2" s="27"/>
      <c r="IDK2" s="27"/>
      <c r="IDL2" s="27"/>
      <c r="IDM2" s="27"/>
      <c r="IDN2" s="27"/>
      <c r="IDO2" s="27"/>
      <c r="IDP2" s="27"/>
      <c r="IDQ2" s="27"/>
      <c r="IDR2" s="27"/>
      <c r="IDS2" s="27"/>
      <c r="IDT2" s="27"/>
      <c r="IDU2" s="27"/>
      <c r="IDV2" s="27"/>
      <c r="IDW2" s="27"/>
      <c r="IDX2" s="27"/>
      <c r="IDY2" s="27"/>
      <c r="IDZ2" s="27"/>
      <c r="IEA2" s="27"/>
      <c r="IEB2" s="27"/>
      <c r="IEC2" s="27"/>
      <c r="IED2" s="27"/>
      <c r="IEE2" s="27"/>
      <c r="IEF2" s="27"/>
      <c r="IEG2" s="27"/>
      <c r="IEH2" s="27"/>
      <c r="IEI2" s="27"/>
      <c r="IEJ2" s="27"/>
      <c r="IEK2" s="27"/>
      <c r="IEL2" s="27"/>
      <c r="IEM2" s="27"/>
      <c r="IEN2" s="27"/>
      <c r="IEO2" s="27"/>
      <c r="IEP2" s="27"/>
      <c r="IEQ2" s="27"/>
      <c r="IER2" s="27"/>
      <c r="IES2" s="27"/>
      <c r="IET2" s="27"/>
      <c r="IEU2" s="27"/>
      <c r="IEV2" s="27"/>
      <c r="IEW2" s="27"/>
      <c r="IEX2" s="27"/>
      <c r="IEY2" s="27"/>
      <c r="IEZ2" s="27"/>
      <c r="IFA2" s="27"/>
      <c r="IFB2" s="27"/>
      <c r="IFC2" s="27"/>
      <c r="IFD2" s="27"/>
      <c r="IFE2" s="27"/>
      <c r="IFF2" s="27"/>
      <c r="IFG2" s="27"/>
      <c r="IFH2" s="27"/>
      <c r="IFI2" s="27"/>
      <c r="IFJ2" s="27"/>
      <c r="IFK2" s="27"/>
      <c r="IFL2" s="27"/>
      <c r="IFM2" s="27"/>
      <c r="IFN2" s="27"/>
      <c r="IFO2" s="27"/>
      <c r="IFP2" s="27"/>
      <c r="IFQ2" s="27"/>
      <c r="IFR2" s="27"/>
      <c r="IFS2" s="27"/>
      <c r="IFT2" s="27"/>
      <c r="IFU2" s="27"/>
      <c r="IFV2" s="27"/>
      <c r="IFW2" s="27"/>
      <c r="IFX2" s="27"/>
      <c r="IFY2" s="27"/>
      <c r="IFZ2" s="27"/>
      <c r="IGA2" s="27"/>
      <c r="IGB2" s="27"/>
      <c r="IGC2" s="27"/>
      <c r="IGD2" s="27"/>
      <c r="IGE2" s="27"/>
      <c r="IGF2" s="27"/>
      <c r="IGG2" s="27"/>
      <c r="IGH2" s="27"/>
      <c r="IGI2" s="27"/>
      <c r="IGJ2" s="27"/>
      <c r="IGK2" s="27"/>
      <c r="IGL2" s="27"/>
      <c r="IGM2" s="27"/>
      <c r="IGN2" s="27"/>
      <c r="IGO2" s="27"/>
      <c r="IGP2" s="27"/>
      <c r="IGQ2" s="27"/>
      <c r="IGR2" s="27"/>
      <c r="IGS2" s="27"/>
      <c r="IGT2" s="27"/>
      <c r="IGU2" s="27"/>
      <c r="IGV2" s="27"/>
      <c r="IGW2" s="27"/>
      <c r="IGX2" s="27"/>
      <c r="IGY2" s="27"/>
      <c r="IGZ2" s="27"/>
      <c r="IHA2" s="27"/>
      <c r="IHB2" s="27"/>
      <c r="IHC2" s="27"/>
      <c r="IHD2" s="27"/>
      <c r="IHE2" s="27"/>
      <c r="IHF2" s="27"/>
      <c r="IHG2" s="27"/>
      <c r="IHH2" s="27"/>
      <c r="IHI2" s="27"/>
      <c r="IHJ2" s="27"/>
      <c r="IHK2" s="27"/>
      <c r="IHL2" s="27"/>
      <c r="IHM2" s="27"/>
      <c r="IHN2" s="27"/>
      <c r="IHO2" s="27"/>
      <c r="IHP2" s="27"/>
      <c r="IHQ2" s="27"/>
      <c r="IHR2" s="27"/>
      <c r="IHS2" s="27"/>
      <c r="IHT2" s="27"/>
      <c r="IHU2" s="27"/>
      <c r="IHV2" s="27"/>
      <c r="IHW2" s="27"/>
      <c r="IHX2" s="27"/>
      <c r="IHY2" s="27"/>
      <c r="IHZ2" s="27"/>
      <c r="IIA2" s="27"/>
      <c r="IIB2" s="27"/>
      <c r="IIC2" s="27"/>
      <c r="IID2" s="27"/>
      <c r="IIE2" s="27"/>
      <c r="IIF2" s="27"/>
      <c r="IIG2" s="27"/>
      <c r="IIH2" s="27"/>
      <c r="III2" s="27"/>
      <c r="IIJ2" s="27"/>
      <c r="IIK2" s="27"/>
      <c r="IIL2" s="27"/>
      <c r="IIM2" s="27"/>
      <c r="IIN2" s="27"/>
      <c r="IIO2" s="27"/>
      <c r="IIP2" s="27"/>
      <c r="IIQ2" s="27"/>
      <c r="IIR2" s="27"/>
      <c r="IIS2" s="27"/>
      <c r="IIT2" s="27"/>
      <c r="IIU2" s="27"/>
      <c r="IIV2" s="27"/>
      <c r="IIW2" s="27"/>
      <c r="IIX2" s="27"/>
      <c r="IIY2" s="27"/>
      <c r="IIZ2" s="27"/>
      <c r="IJA2" s="27"/>
      <c r="IJB2" s="27"/>
      <c r="IJC2" s="27"/>
      <c r="IJD2" s="27"/>
      <c r="IJE2" s="27"/>
      <c r="IJF2" s="27"/>
      <c r="IJG2" s="27"/>
      <c r="IJH2" s="27"/>
      <c r="IJI2" s="27"/>
      <c r="IJJ2" s="27"/>
      <c r="IJK2" s="27"/>
      <c r="IJL2" s="27"/>
      <c r="IJM2" s="27"/>
      <c r="IJN2" s="27"/>
      <c r="IJO2" s="27"/>
      <c r="IJP2" s="27"/>
      <c r="IJQ2" s="27"/>
      <c r="IJR2" s="27"/>
      <c r="IJS2" s="27"/>
      <c r="IJT2" s="27"/>
      <c r="IJU2" s="27"/>
      <c r="IJV2" s="27"/>
      <c r="IJW2" s="27"/>
      <c r="IJX2" s="27"/>
      <c r="IJY2" s="27"/>
      <c r="IJZ2" s="27"/>
      <c r="IKA2" s="27"/>
      <c r="IKB2" s="27"/>
      <c r="IKC2" s="27"/>
      <c r="IKD2" s="27"/>
      <c r="IKE2" s="27"/>
      <c r="IKF2" s="27"/>
      <c r="IKG2" s="27"/>
      <c r="IKH2" s="27"/>
      <c r="IKI2" s="27"/>
      <c r="IKJ2" s="27"/>
      <c r="IKK2" s="27"/>
      <c r="IKL2" s="27"/>
      <c r="IKM2" s="27"/>
      <c r="IKN2" s="27"/>
      <c r="IKO2" s="27"/>
      <c r="IKP2" s="27"/>
      <c r="IKQ2" s="27"/>
      <c r="IKR2" s="27"/>
      <c r="IKS2" s="27"/>
      <c r="IKT2" s="27"/>
      <c r="IKU2" s="27"/>
      <c r="IKV2" s="27"/>
      <c r="IKW2" s="27"/>
      <c r="IKX2" s="27"/>
      <c r="IKY2" s="27"/>
      <c r="IKZ2" s="27"/>
      <c r="ILA2" s="27"/>
      <c r="ILB2" s="27"/>
      <c r="ILC2" s="27"/>
      <c r="ILD2" s="27"/>
      <c r="ILE2" s="27"/>
      <c r="ILF2" s="27"/>
      <c r="ILG2" s="27"/>
      <c r="ILH2" s="27"/>
      <c r="ILI2" s="27"/>
      <c r="ILJ2" s="27"/>
      <c r="ILK2" s="27"/>
      <c r="ILL2" s="27"/>
      <c r="ILM2" s="27"/>
      <c r="ILN2" s="27"/>
      <c r="ILO2" s="27"/>
      <c r="ILP2" s="27"/>
      <c r="ILQ2" s="27"/>
      <c r="ILR2" s="27"/>
      <c r="ILS2" s="27"/>
      <c r="ILT2" s="27"/>
      <c r="ILU2" s="27"/>
      <c r="ILV2" s="27"/>
      <c r="ILW2" s="27"/>
      <c r="ILX2" s="27"/>
      <c r="ILY2" s="27"/>
      <c r="ILZ2" s="27"/>
      <c r="IMA2" s="27"/>
      <c r="IMB2" s="27"/>
      <c r="IMC2" s="27"/>
      <c r="IMD2" s="27"/>
      <c r="IME2" s="27"/>
      <c r="IMF2" s="27"/>
      <c r="IMG2" s="27"/>
      <c r="IMH2" s="27"/>
      <c r="IMI2" s="27"/>
      <c r="IMJ2" s="27"/>
      <c r="IMK2" s="27"/>
      <c r="IML2" s="27"/>
      <c r="IMM2" s="27"/>
      <c r="IMN2" s="27"/>
      <c r="IMO2" s="27"/>
      <c r="IMP2" s="27"/>
      <c r="IMQ2" s="27"/>
      <c r="IMR2" s="27"/>
      <c r="IMS2" s="27"/>
      <c r="IMT2" s="27"/>
      <c r="IMU2" s="27"/>
      <c r="IMV2" s="27"/>
      <c r="IMW2" s="27"/>
      <c r="IMX2" s="27"/>
      <c r="IMY2" s="27"/>
      <c r="IMZ2" s="27"/>
      <c r="INA2" s="27"/>
      <c r="INB2" s="27"/>
      <c r="INC2" s="27"/>
      <c r="IND2" s="27"/>
      <c r="INE2" s="27"/>
      <c r="INF2" s="27"/>
      <c r="ING2" s="27"/>
      <c r="INH2" s="27"/>
      <c r="INI2" s="27"/>
      <c r="INJ2" s="27"/>
      <c r="INK2" s="27"/>
      <c r="INL2" s="27"/>
      <c r="INM2" s="27"/>
      <c r="INN2" s="27"/>
      <c r="INO2" s="27"/>
      <c r="INP2" s="27"/>
      <c r="INQ2" s="27"/>
      <c r="INR2" s="27"/>
      <c r="INS2" s="27"/>
      <c r="INT2" s="27"/>
      <c r="INU2" s="27"/>
      <c r="INV2" s="27"/>
      <c r="INW2" s="27"/>
      <c r="INX2" s="27"/>
      <c r="INY2" s="27"/>
      <c r="INZ2" s="27"/>
      <c r="IOA2" s="27"/>
      <c r="IOB2" s="27"/>
      <c r="IOC2" s="27"/>
      <c r="IOD2" s="27"/>
      <c r="IOE2" s="27"/>
      <c r="IOF2" s="27"/>
      <c r="IOG2" s="27"/>
      <c r="IOH2" s="27"/>
      <c r="IOI2" s="27"/>
      <c r="IOJ2" s="27"/>
      <c r="IOK2" s="27"/>
      <c r="IOL2" s="27"/>
      <c r="IOM2" s="27"/>
      <c r="ION2" s="27"/>
      <c r="IOO2" s="27"/>
      <c r="IOP2" s="27"/>
      <c r="IOQ2" s="27"/>
      <c r="IOR2" s="27"/>
      <c r="IOS2" s="27"/>
      <c r="IOT2" s="27"/>
      <c r="IOU2" s="27"/>
      <c r="IOV2" s="27"/>
      <c r="IOW2" s="27"/>
      <c r="IOX2" s="27"/>
      <c r="IOY2" s="27"/>
      <c r="IOZ2" s="27"/>
      <c r="IPA2" s="27"/>
      <c r="IPB2" s="27"/>
      <c r="IPC2" s="27"/>
      <c r="IPD2" s="27"/>
      <c r="IPE2" s="27"/>
      <c r="IPF2" s="27"/>
      <c r="IPG2" s="27"/>
      <c r="IPH2" s="27"/>
      <c r="IPI2" s="27"/>
      <c r="IPJ2" s="27"/>
      <c r="IPK2" s="27"/>
      <c r="IPL2" s="27"/>
      <c r="IPM2" s="27"/>
      <c r="IPN2" s="27"/>
      <c r="IPO2" s="27"/>
      <c r="IPP2" s="27"/>
      <c r="IPQ2" s="27"/>
      <c r="IPR2" s="27"/>
      <c r="IPS2" s="27"/>
      <c r="IPT2" s="27"/>
      <c r="IPU2" s="27"/>
      <c r="IPV2" s="27"/>
      <c r="IPW2" s="27"/>
      <c r="IPX2" s="27"/>
      <c r="IPY2" s="27"/>
      <c r="IPZ2" s="27"/>
      <c r="IQA2" s="27"/>
      <c r="IQB2" s="27"/>
      <c r="IQC2" s="27"/>
      <c r="IQD2" s="27"/>
      <c r="IQE2" s="27"/>
      <c r="IQF2" s="27"/>
      <c r="IQG2" s="27"/>
      <c r="IQH2" s="27"/>
      <c r="IQI2" s="27"/>
      <c r="IQJ2" s="27"/>
      <c r="IQK2" s="27"/>
      <c r="IQL2" s="27"/>
      <c r="IQM2" s="27"/>
      <c r="IQN2" s="27"/>
      <c r="IQO2" s="27"/>
      <c r="IQP2" s="27"/>
      <c r="IQQ2" s="27"/>
      <c r="IQR2" s="27"/>
      <c r="IQS2" s="27"/>
      <c r="IQT2" s="27"/>
      <c r="IQU2" s="27"/>
      <c r="IQV2" s="27"/>
      <c r="IQW2" s="27"/>
      <c r="IQX2" s="27"/>
      <c r="IQY2" s="27"/>
      <c r="IQZ2" s="27"/>
      <c r="IRA2" s="27"/>
      <c r="IRB2" s="27"/>
      <c r="IRC2" s="27"/>
      <c r="IRD2" s="27"/>
      <c r="IRE2" s="27"/>
      <c r="IRF2" s="27"/>
      <c r="IRG2" s="27"/>
      <c r="IRH2" s="27"/>
      <c r="IRI2" s="27"/>
      <c r="IRJ2" s="27"/>
      <c r="IRK2" s="27"/>
      <c r="IRL2" s="27"/>
      <c r="IRM2" s="27"/>
      <c r="IRN2" s="27"/>
      <c r="IRO2" s="27"/>
      <c r="IRP2" s="27"/>
      <c r="IRQ2" s="27"/>
      <c r="IRR2" s="27"/>
      <c r="IRS2" s="27"/>
      <c r="IRT2" s="27"/>
      <c r="IRU2" s="27"/>
      <c r="IRV2" s="27"/>
      <c r="IRW2" s="27"/>
      <c r="IRX2" s="27"/>
      <c r="IRY2" s="27"/>
      <c r="IRZ2" s="27"/>
      <c r="ISA2" s="27"/>
      <c r="ISB2" s="27"/>
      <c r="ISC2" s="27"/>
      <c r="ISD2" s="27"/>
      <c r="ISE2" s="27"/>
      <c r="ISF2" s="27"/>
      <c r="ISG2" s="27"/>
      <c r="ISH2" s="27"/>
      <c r="ISI2" s="27"/>
      <c r="ISJ2" s="27"/>
      <c r="ISK2" s="27"/>
      <c r="ISL2" s="27"/>
      <c r="ISM2" s="27"/>
      <c r="ISN2" s="27"/>
      <c r="ISO2" s="27"/>
      <c r="ISP2" s="27"/>
      <c r="ISQ2" s="27"/>
      <c r="ISR2" s="27"/>
      <c r="ISS2" s="27"/>
      <c r="IST2" s="27"/>
      <c r="ISU2" s="27"/>
      <c r="ISV2" s="27"/>
      <c r="ISW2" s="27"/>
      <c r="ISX2" s="27"/>
      <c r="ISY2" s="27"/>
      <c r="ISZ2" s="27"/>
      <c r="ITA2" s="27"/>
      <c r="ITB2" s="27"/>
      <c r="ITC2" s="27"/>
      <c r="ITD2" s="27"/>
      <c r="ITE2" s="27"/>
      <c r="ITF2" s="27"/>
      <c r="ITG2" s="27"/>
      <c r="ITH2" s="27"/>
      <c r="ITI2" s="27"/>
      <c r="ITJ2" s="27"/>
      <c r="ITK2" s="27"/>
      <c r="ITL2" s="27"/>
      <c r="ITM2" s="27"/>
      <c r="ITN2" s="27"/>
      <c r="ITO2" s="27"/>
      <c r="ITP2" s="27"/>
      <c r="ITQ2" s="27"/>
      <c r="ITR2" s="27"/>
      <c r="ITS2" s="27"/>
      <c r="ITT2" s="27"/>
      <c r="ITU2" s="27"/>
      <c r="ITV2" s="27"/>
      <c r="ITW2" s="27"/>
      <c r="ITX2" s="27"/>
      <c r="ITY2" s="27"/>
      <c r="ITZ2" s="27"/>
      <c r="IUA2" s="27"/>
      <c r="IUB2" s="27"/>
      <c r="IUC2" s="27"/>
      <c r="IUD2" s="27"/>
      <c r="IUE2" s="27"/>
      <c r="IUF2" s="27"/>
      <c r="IUG2" s="27"/>
      <c r="IUH2" s="27"/>
      <c r="IUI2" s="27"/>
      <c r="IUJ2" s="27"/>
      <c r="IUK2" s="27"/>
      <c r="IUL2" s="27"/>
      <c r="IUM2" s="27"/>
      <c r="IUN2" s="27"/>
      <c r="IUO2" s="27"/>
      <c r="IUP2" s="27"/>
      <c r="IUQ2" s="27"/>
      <c r="IUR2" s="27"/>
      <c r="IUS2" s="27"/>
      <c r="IUT2" s="27"/>
      <c r="IUU2" s="27"/>
      <c r="IUV2" s="27"/>
      <c r="IUW2" s="27"/>
      <c r="IUX2" s="27"/>
      <c r="IUY2" s="27"/>
      <c r="IUZ2" s="27"/>
      <c r="IVA2" s="27"/>
      <c r="IVB2" s="27"/>
      <c r="IVC2" s="27"/>
      <c r="IVD2" s="27"/>
      <c r="IVE2" s="27"/>
      <c r="IVF2" s="27"/>
      <c r="IVG2" s="27"/>
      <c r="IVH2" s="27"/>
      <c r="IVI2" s="27"/>
      <c r="IVJ2" s="27"/>
      <c r="IVK2" s="27"/>
      <c r="IVL2" s="27"/>
      <c r="IVM2" s="27"/>
      <c r="IVN2" s="27"/>
      <c r="IVO2" s="27"/>
      <c r="IVP2" s="27"/>
      <c r="IVQ2" s="27"/>
      <c r="IVR2" s="27"/>
      <c r="IVS2" s="27"/>
      <c r="IVT2" s="27"/>
      <c r="IVU2" s="27"/>
      <c r="IVV2" s="27"/>
      <c r="IVW2" s="27"/>
      <c r="IVX2" s="27"/>
      <c r="IVY2" s="27"/>
      <c r="IVZ2" s="27"/>
      <c r="IWA2" s="27"/>
      <c r="IWB2" s="27"/>
      <c r="IWC2" s="27"/>
      <c r="IWD2" s="27"/>
      <c r="IWE2" s="27"/>
      <c r="IWF2" s="27"/>
      <c r="IWG2" s="27"/>
      <c r="IWH2" s="27"/>
      <c r="IWI2" s="27"/>
      <c r="IWJ2" s="27"/>
      <c r="IWK2" s="27"/>
      <c r="IWL2" s="27"/>
      <c r="IWM2" s="27"/>
      <c r="IWN2" s="27"/>
      <c r="IWO2" s="27"/>
      <c r="IWP2" s="27"/>
      <c r="IWQ2" s="27"/>
      <c r="IWR2" s="27"/>
      <c r="IWS2" s="27"/>
      <c r="IWT2" s="27"/>
      <c r="IWU2" s="27"/>
      <c r="IWV2" s="27"/>
      <c r="IWW2" s="27"/>
      <c r="IWX2" s="27"/>
      <c r="IWY2" s="27"/>
      <c r="IWZ2" s="27"/>
      <c r="IXA2" s="27"/>
      <c r="IXB2" s="27"/>
      <c r="IXC2" s="27"/>
      <c r="IXD2" s="27"/>
      <c r="IXE2" s="27"/>
      <c r="IXF2" s="27"/>
      <c r="IXG2" s="27"/>
      <c r="IXH2" s="27"/>
      <c r="IXI2" s="27"/>
      <c r="IXJ2" s="27"/>
      <c r="IXK2" s="27"/>
      <c r="IXL2" s="27"/>
      <c r="IXM2" s="27"/>
      <c r="IXN2" s="27"/>
      <c r="IXO2" s="27"/>
      <c r="IXP2" s="27"/>
      <c r="IXQ2" s="27"/>
      <c r="IXR2" s="27"/>
      <c r="IXS2" s="27"/>
      <c r="IXT2" s="27"/>
      <c r="IXU2" s="27"/>
      <c r="IXV2" s="27"/>
      <c r="IXW2" s="27"/>
      <c r="IXX2" s="27"/>
      <c r="IXY2" s="27"/>
      <c r="IXZ2" s="27"/>
      <c r="IYA2" s="27"/>
      <c r="IYB2" s="27"/>
      <c r="IYC2" s="27"/>
      <c r="IYD2" s="27"/>
      <c r="IYE2" s="27"/>
      <c r="IYF2" s="27"/>
      <c r="IYG2" s="27"/>
      <c r="IYH2" s="27"/>
      <c r="IYI2" s="27"/>
      <c r="IYJ2" s="27"/>
      <c r="IYK2" s="27"/>
      <c r="IYL2" s="27"/>
      <c r="IYM2" s="27"/>
      <c r="IYN2" s="27"/>
      <c r="IYO2" s="27"/>
      <c r="IYP2" s="27"/>
      <c r="IYQ2" s="27"/>
      <c r="IYR2" s="27"/>
      <c r="IYS2" s="27"/>
      <c r="IYT2" s="27"/>
      <c r="IYU2" s="27"/>
      <c r="IYV2" s="27"/>
      <c r="IYW2" s="27"/>
      <c r="IYX2" s="27"/>
      <c r="IYY2" s="27"/>
      <c r="IYZ2" s="27"/>
      <c r="IZA2" s="27"/>
      <c r="IZB2" s="27"/>
      <c r="IZC2" s="27"/>
      <c r="IZD2" s="27"/>
      <c r="IZE2" s="27"/>
      <c r="IZF2" s="27"/>
      <c r="IZG2" s="27"/>
      <c r="IZH2" s="27"/>
      <c r="IZI2" s="27"/>
      <c r="IZJ2" s="27"/>
      <c r="IZK2" s="27"/>
      <c r="IZL2" s="27"/>
      <c r="IZM2" s="27"/>
      <c r="IZN2" s="27"/>
      <c r="IZO2" s="27"/>
      <c r="IZP2" s="27"/>
      <c r="IZQ2" s="27"/>
      <c r="IZR2" s="27"/>
      <c r="IZS2" s="27"/>
      <c r="IZT2" s="27"/>
      <c r="IZU2" s="27"/>
      <c r="IZV2" s="27"/>
      <c r="IZW2" s="27"/>
      <c r="IZX2" s="27"/>
      <c r="IZY2" s="27"/>
      <c r="IZZ2" s="27"/>
      <c r="JAA2" s="27"/>
      <c r="JAB2" s="27"/>
      <c r="JAC2" s="27"/>
      <c r="JAD2" s="27"/>
      <c r="JAE2" s="27"/>
      <c r="JAF2" s="27"/>
      <c r="JAG2" s="27"/>
      <c r="JAH2" s="27"/>
      <c r="JAI2" s="27"/>
      <c r="JAJ2" s="27"/>
      <c r="JAK2" s="27"/>
      <c r="JAL2" s="27"/>
      <c r="JAM2" s="27"/>
      <c r="JAN2" s="27"/>
      <c r="JAO2" s="27"/>
      <c r="JAP2" s="27"/>
      <c r="JAQ2" s="27"/>
      <c r="JAR2" s="27"/>
      <c r="JAS2" s="27"/>
      <c r="JAT2" s="27"/>
      <c r="JAU2" s="27"/>
      <c r="JAV2" s="27"/>
      <c r="JAW2" s="27"/>
      <c r="JAX2" s="27"/>
      <c r="JAY2" s="27"/>
      <c r="JAZ2" s="27"/>
      <c r="JBA2" s="27"/>
      <c r="JBB2" s="27"/>
      <c r="JBC2" s="27"/>
      <c r="JBD2" s="27"/>
      <c r="JBE2" s="27"/>
      <c r="JBF2" s="27"/>
      <c r="JBG2" s="27"/>
      <c r="JBH2" s="27"/>
      <c r="JBI2" s="27"/>
      <c r="JBJ2" s="27"/>
      <c r="JBK2" s="27"/>
      <c r="JBL2" s="27"/>
      <c r="JBM2" s="27"/>
      <c r="JBN2" s="27"/>
      <c r="JBO2" s="27"/>
      <c r="JBP2" s="27"/>
      <c r="JBQ2" s="27"/>
      <c r="JBR2" s="27"/>
      <c r="JBS2" s="27"/>
      <c r="JBT2" s="27"/>
      <c r="JBU2" s="27"/>
      <c r="JBV2" s="27"/>
      <c r="JBW2" s="27"/>
      <c r="JBX2" s="27"/>
      <c r="JBY2" s="27"/>
      <c r="JBZ2" s="27"/>
      <c r="JCA2" s="27"/>
      <c r="JCB2" s="27"/>
      <c r="JCC2" s="27"/>
      <c r="JCD2" s="27"/>
      <c r="JCE2" s="27"/>
      <c r="JCF2" s="27"/>
      <c r="JCG2" s="27"/>
      <c r="JCH2" s="27"/>
      <c r="JCI2" s="27"/>
      <c r="JCJ2" s="27"/>
      <c r="JCK2" s="27"/>
      <c r="JCL2" s="27"/>
      <c r="JCM2" s="27"/>
      <c r="JCN2" s="27"/>
      <c r="JCO2" s="27"/>
      <c r="JCP2" s="27"/>
      <c r="JCQ2" s="27"/>
      <c r="JCR2" s="27"/>
      <c r="JCS2" s="27"/>
      <c r="JCT2" s="27"/>
      <c r="JCU2" s="27"/>
      <c r="JCV2" s="27"/>
      <c r="JCW2" s="27"/>
      <c r="JCX2" s="27"/>
      <c r="JCY2" s="27"/>
      <c r="JCZ2" s="27"/>
      <c r="JDA2" s="27"/>
      <c r="JDB2" s="27"/>
      <c r="JDC2" s="27"/>
      <c r="JDD2" s="27"/>
      <c r="JDE2" s="27"/>
      <c r="JDF2" s="27"/>
      <c r="JDG2" s="27"/>
      <c r="JDH2" s="27"/>
      <c r="JDI2" s="27"/>
      <c r="JDJ2" s="27"/>
      <c r="JDK2" s="27"/>
      <c r="JDL2" s="27"/>
      <c r="JDM2" s="27"/>
      <c r="JDN2" s="27"/>
      <c r="JDO2" s="27"/>
      <c r="JDP2" s="27"/>
      <c r="JDQ2" s="27"/>
      <c r="JDR2" s="27"/>
      <c r="JDS2" s="27"/>
      <c r="JDT2" s="27"/>
      <c r="JDU2" s="27"/>
      <c r="JDV2" s="27"/>
      <c r="JDW2" s="27"/>
      <c r="JDX2" s="27"/>
      <c r="JDY2" s="27"/>
      <c r="JDZ2" s="27"/>
      <c r="JEA2" s="27"/>
      <c r="JEB2" s="27"/>
      <c r="JEC2" s="27"/>
      <c r="JED2" s="27"/>
      <c r="JEE2" s="27"/>
      <c r="JEF2" s="27"/>
      <c r="JEG2" s="27"/>
      <c r="JEH2" s="27"/>
      <c r="JEI2" s="27"/>
      <c r="JEJ2" s="27"/>
      <c r="JEK2" s="27"/>
      <c r="JEL2" s="27"/>
      <c r="JEM2" s="27"/>
      <c r="JEN2" s="27"/>
      <c r="JEO2" s="27"/>
      <c r="JEP2" s="27"/>
      <c r="JEQ2" s="27"/>
      <c r="JER2" s="27"/>
      <c r="JES2" s="27"/>
      <c r="JET2" s="27"/>
      <c r="JEU2" s="27"/>
      <c r="JEV2" s="27"/>
      <c r="JEW2" s="27"/>
      <c r="JEX2" s="27"/>
      <c r="JEY2" s="27"/>
      <c r="JEZ2" s="27"/>
      <c r="JFA2" s="27"/>
      <c r="JFB2" s="27"/>
      <c r="JFC2" s="27"/>
      <c r="JFD2" s="27"/>
      <c r="JFE2" s="27"/>
      <c r="JFF2" s="27"/>
      <c r="JFG2" s="27"/>
      <c r="JFH2" s="27"/>
      <c r="JFI2" s="27"/>
      <c r="JFJ2" s="27"/>
      <c r="JFK2" s="27"/>
      <c r="JFL2" s="27"/>
      <c r="JFM2" s="27"/>
      <c r="JFN2" s="27"/>
      <c r="JFO2" s="27"/>
      <c r="JFP2" s="27"/>
      <c r="JFQ2" s="27"/>
      <c r="JFR2" s="27"/>
      <c r="JFS2" s="27"/>
      <c r="JFT2" s="27"/>
      <c r="JFU2" s="27"/>
      <c r="JFV2" s="27"/>
      <c r="JFW2" s="27"/>
      <c r="JFX2" s="27"/>
      <c r="JFY2" s="27"/>
      <c r="JFZ2" s="27"/>
      <c r="JGA2" s="27"/>
      <c r="JGB2" s="27"/>
      <c r="JGC2" s="27"/>
      <c r="JGD2" s="27"/>
      <c r="JGE2" s="27"/>
      <c r="JGF2" s="27"/>
      <c r="JGG2" s="27"/>
      <c r="JGH2" s="27"/>
      <c r="JGI2" s="27"/>
      <c r="JGJ2" s="27"/>
      <c r="JGK2" s="27"/>
      <c r="JGL2" s="27"/>
      <c r="JGM2" s="27"/>
      <c r="JGN2" s="27"/>
      <c r="JGO2" s="27"/>
      <c r="JGP2" s="27"/>
      <c r="JGQ2" s="27"/>
      <c r="JGR2" s="27"/>
      <c r="JGS2" s="27"/>
      <c r="JGT2" s="27"/>
      <c r="JGU2" s="27"/>
      <c r="JGV2" s="27"/>
      <c r="JGW2" s="27"/>
      <c r="JGX2" s="27"/>
      <c r="JGY2" s="27"/>
      <c r="JGZ2" s="27"/>
      <c r="JHA2" s="27"/>
      <c r="JHB2" s="27"/>
      <c r="JHC2" s="27"/>
      <c r="JHD2" s="27"/>
      <c r="JHE2" s="27"/>
      <c r="JHF2" s="27"/>
      <c r="JHG2" s="27"/>
      <c r="JHH2" s="27"/>
      <c r="JHI2" s="27"/>
      <c r="JHJ2" s="27"/>
      <c r="JHK2" s="27"/>
      <c r="JHL2" s="27"/>
      <c r="JHM2" s="27"/>
      <c r="JHN2" s="27"/>
      <c r="JHO2" s="27"/>
      <c r="JHP2" s="27"/>
      <c r="JHQ2" s="27"/>
      <c r="JHR2" s="27"/>
      <c r="JHS2" s="27"/>
      <c r="JHT2" s="27"/>
      <c r="JHU2" s="27"/>
      <c r="JHV2" s="27"/>
      <c r="JHW2" s="27"/>
      <c r="JHX2" s="27"/>
      <c r="JHY2" s="27"/>
      <c r="JHZ2" s="27"/>
      <c r="JIA2" s="27"/>
      <c r="JIB2" s="27"/>
      <c r="JIC2" s="27"/>
      <c r="JID2" s="27"/>
      <c r="JIE2" s="27"/>
      <c r="JIF2" s="27"/>
      <c r="JIG2" s="27"/>
      <c r="JIH2" s="27"/>
      <c r="JII2" s="27"/>
      <c r="JIJ2" s="27"/>
      <c r="JIK2" s="27"/>
      <c r="JIL2" s="27"/>
      <c r="JIM2" s="27"/>
      <c r="JIN2" s="27"/>
      <c r="JIO2" s="27"/>
      <c r="JIP2" s="27"/>
      <c r="JIQ2" s="27"/>
      <c r="JIR2" s="27"/>
      <c r="JIS2" s="27"/>
      <c r="JIT2" s="27"/>
      <c r="JIU2" s="27"/>
      <c r="JIV2" s="27"/>
      <c r="JIW2" s="27"/>
      <c r="JIX2" s="27"/>
      <c r="JIY2" s="27"/>
      <c r="JIZ2" s="27"/>
      <c r="JJA2" s="27"/>
      <c r="JJB2" s="27"/>
      <c r="JJC2" s="27"/>
      <c r="JJD2" s="27"/>
      <c r="JJE2" s="27"/>
      <c r="JJF2" s="27"/>
      <c r="JJG2" s="27"/>
      <c r="JJH2" s="27"/>
      <c r="JJI2" s="27"/>
      <c r="JJJ2" s="27"/>
      <c r="JJK2" s="27"/>
      <c r="JJL2" s="27"/>
      <c r="JJM2" s="27"/>
      <c r="JJN2" s="27"/>
      <c r="JJO2" s="27"/>
      <c r="JJP2" s="27"/>
      <c r="JJQ2" s="27"/>
      <c r="JJR2" s="27"/>
      <c r="JJS2" s="27"/>
      <c r="JJT2" s="27"/>
      <c r="JJU2" s="27"/>
      <c r="JJV2" s="27"/>
      <c r="JJW2" s="27"/>
      <c r="JJX2" s="27"/>
      <c r="JJY2" s="27"/>
      <c r="JJZ2" s="27"/>
      <c r="JKA2" s="27"/>
      <c r="JKB2" s="27"/>
      <c r="JKC2" s="27"/>
      <c r="JKD2" s="27"/>
      <c r="JKE2" s="27"/>
      <c r="JKF2" s="27"/>
      <c r="JKG2" s="27"/>
      <c r="JKH2" s="27"/>
      <c r="JKI2" s="27"/>
      <c r="JKJ2" s="27"/>
      <c r="JKK2" s="27"/>
      <c r="JKL2" s="27"/>
      <c r="JKM2" s="27"/>
      <c r="JKN2" s="27"/>
      <c r="JKO2" s="27"/>
      <c r="JKP2" s="27"/>
      <c r="JKQ2" s="27"/>
      <c r="JKR2" s="27"/>
      <c r="JKS2" s="27"/>
      <c r="JKT2" s="27"/>
      <c r="JKU2" s="27"/>
      <c r="JKV2" s="27"/>
      <c r="JKW2" s="27"/>
      <c r="JKX2" s="27"/>
      <c r="JKY2" s="27"/>
      <c r="JKZ2" s="27"/>
      <c r="JLA2" s="27"/>
      <c r="JLB2" s="27"/>
      <c r="JLC2" s="27"/>
      <c r="JLD2" s="27"/>
      <c r="JLE2" s="27"/>
      <c r="JLF2" s="27"/>
      <c r="JLG2" s="27"/>
      <c r="JLH2" s="27"/>
      <c r="JLI2" s="27"/>
      <c r="JLJ2" s="27"/>
      <c r="JLK2" s="27"/>
      <c r="JLL2" s="27"/>
      <c r="JLM2" s="27"/>
      <c r="JLN2" s="27"/>
      <c r="JLO2" s="27"/>
      <c r="JLP2" s="27"/>
      <c r="JLQ2" s="27"/>
      <c r="JLR2" s="27"/>
      <c r="JLS2" s="27"/>
      <c r="JLT2" s="27"/>
      <c r="JLU2" s="27"/>
      <c r="JLV2" s="27"/>
      <c r="JLW2" s="27"/>
      <c r="JLX2" s="27"/>
      <c r="JLY2" s="27"/>
      <c r="JLZ2" s="27"/>
      <c r="JMA2" s="27"/>
      <c r="JMB2" s="27"/>
      <c r="JMC2" s="27"/>
      <c r="JMD2" s="27"/>
      <c r="JME2" s="27"/>
      <c r="JMF2" s="27"/>
      <c r="JMG2" s="27"/>
      <c r="JMH2" s="27"/>
      <c r="JMI2" s="27"/>
      <c r="JMJ2" s="27"/>
      <c r="JMK2" s="27"/>
      <c r="JML2" s="27"/>
      <c r="JMM2" s="27"/>
      <c r="JMN2" s="27"/>
      <c r="JMO2" s="27"/>
      <c r="JMP2" s="27"/>
      <c r="JMQ2" s="27"/>
      <c r="JMR2" s="27"/>
      <c r="JMS2" s="27"/>
      <c r="JMT2" s="27"/>
      <c r="JMU2" s="27"/>
      <c r="JMV2" s="27"/>
      <c r="JMW2" s="27"/>
      <c r="JMX2" s="27"/>
      <c r="JMY2" s="27"/>
      <c r="JMZ2" s="27"/>
      <c r="JNA2" s="27"/>
      <c r="JNB2" s="27"/>
      <c r="JNC2" s="27"/>
      <c r="JND2" s="27"/>
      <c r="JNE2" s="27"/>
      <c r="JNF2" s="27"/>
      <c r="JNG2" s="27"/>
      <c r="JNH2" s="27"/>
      <c r="JNI2" s="27"/>
      <c r="JNJ2" s="27"/>
      <c r="JNK2" s="27"/>
      <c r="JNL2" s="27"/>
      <c r="JNM2" s="27"/>
      <c r="JNN2" s="27"/>
      <c r="JNO2" s="27"/>
      <c r="JNP2" s="27"/>
      <c r="JNQ2" s="27"/>
      <c r="JNR2" s="27"/>
      <c r="JNS2" s="27"/>
      <c r="JNT2" s="27"/>
      <c r="JNU2" s="27"/>
      <c r="JNV2" s="27"/>
      <c r="JNW2" s="27"/>
      <c r="JNX2" s="27"/>
      <c r="JNY2" s="27"/>
      <c r="JNZ2" s="27"/>
      <c r="JOA2" s="27"/>
      <c r="JOB2" s="27"/>
      <c r="JOC2" s="27"/>
      <c r="JOD2" s="27"/>
      <c r="JOE2" s="27"/>
      <c r="JOF2" s="27"/>
      <c r="JOG2" s="27"/>
      <c r="JOH2" s="27"/>
      <c r="JOI2" s="27"/>
      <c r="JOJ2" s="27"/>
      <c r="JOK2" s="27"/>
      <c r="JOL2" s="27"/>
      <c r="JOM2" s="27"/>
      <c r="JON2" s="27"/>
      <c r="JOO2" s="27"/>
      <c r="JOP2" s="27"/>
      <c r="JOQ2" s="27"/>
      <c r="JOR2" s="27"/>
      <c r="JOS2" s="27"/>
      <c r="JOT2" s="27"/>
      <c r="JOU2" s="27"/>
      <c r="JOV2" s="27"/>
      <c r="JOW2" s="27"/>
      <c r="JOX2" s="27"/>
      <c r="JOY2" s="27"/>
      <c r="JOZ2" s="27"/>
      <c r="JPA2" s="27"/>
      <c r="JPB2" s="27"/>
      <c r="JPC2" s="27"/>
      <c r="JPD2" s="27"/>
      <c r="JPE2" s="27"/>
      <c r="JPF2" s="27"/>
      <c r="JPG2" s="27"/>
      <c r="JPH2" s="27"/>
      <c r="JPI2" s="27"/>
      <c r="JPJ2" s="27"/>
      <c r="JPK2" s="27"/>
      <c r="JPL2" s="27"/>
      <c r="JPM2" s="27"/>
      <c r="JPN2" s="27"/>
      <c r="JPO2" s="27"/>
      <c r="JPP2" s="27"/>
      <c r="JPQ2" s="27"/>
      <c r="JPR2" s="27"/>
      <c r="JPS2" s="27"/>
      <c r="JPT2" s="27"/>
      <c r="JPU2" s="27"/>
      <c r="JPV2" s="27"/>
      <c r="JPW2" s="27"/>
      <c r="JPX2" s="27"/>
      <c r="JPY2" s="27"/>
      <c r="JPZ2" s="27"/>
      <c r="JQA2" s="27"/>
      <c r="JQB2" s="27"/>
      <c r="JQC2" s="27"/>
      <c r="JQD2" s="27"/>
      <c r="JQE2" s="27"/>
      <c r="JQF2" s="27"/>
      <c r="JQG2" s="27"/>
      <c r="JQH2" s="27"/>
      <c r="JQI2" s="27"/>
      <c r="JQJ2" s="27"/>
      <c r="JQK2" s="27"/>
      <c r="JQL2" s="27"/>
      <c r="JQM2" s="27"/>
      <c r="JQN2" s="27"/>
      <c r="JQO2" s="27"/>
      <c r="JQP2" s="27"/>
      <c r="JQQ2" s="27"/>
      <c r="JQR2" s="27"/>
      <c r="JQS2" s="27"/>
      <c r="JQT2" s="27"/>
      <c r="JQU2" s="27"/>
      <c r="JQV2" s="27"/>
      <c r="JQW2" s="27"/>
      <c r="JQX2" s="27"/>
      <c r="JQY2" s="27"/>
      <c r="JQZ2" s="27"/>
      <c r="JRA2" s="27"/>
      <c r="JRB2" s="27"/>
      <c r="JRC2" s="27"/>
      <c r="JRD2" s="27"/>
      <c r="JRE2" s="27"/>
      <c r="JRF2" s="27"/>
      <c r="JRG2" s="27"/>
      <c r="JRH2" s="27"/>
      <c r="JRI2" s="27"/>
      <c r="JRJ2" s="27"/>
      <c r="JRK2" s="27"/>
      <c r="JRL2" s="27"/>
      <c r="JRM2" s="27"/>
      <c r="JRN2" s="27"/>
      <c r="JRO2" s="27"/>
      <c r="JRP2" s="27"/>
      <c r="JRQ2" s="27"/>
      <c r="JRR2" s="27"/>
      <c r="JRS2" s="27"/>
      <c r="JRT2" s="27"/>
      <c r="JRU2" s="27"/>
      <c r="JRV2" s="27"/>
      <c r="JRW2" s="27"/>
      <c r="JRX2" s="27"/>
      <c r="JRY2" s="27"/>
      <c r="JRZ2" s="27"/>
      <c r="JSA2" s="27"/>
      <c r="JSB2" s="27"/>
      <c r="JSC2" s="27"/>
      <c r="JSD2" s="27"/>
      <c r="JSE2" s="27"/>
      <c r="JSF2" s="27"/>
      <c r="JSG2" s="27"/>
      <c r="JSH2" s="27"/>
      <c r="JSI2" s="27"/>
      <c r="JSJ2" s="27"/>
      <c r="JSK2" s="27"/>
      <c r="JSL2" s="27"/>
      <c r="JSM2" s="27"/>
      <c r="JSN2" s="27"/>
      <c r="JSO2" s="27"/>
      <c r="JSP2" s="27"/>
      <c r="JSQ2" s="27"/>
      <c r="JSR2" s="27"/>
      <c r="JSS2" s="27"/>
      <c r="JST2" s="27"/>
      <c r="JSU2" s="27"/>
      <c r="JSV2" s="27"/>
      <c r="JSW2" s="27"/>
      <c r="JSX2" s="27"/>
      <c r="JSY2" s="27"/>
      <c r="JSZ2" s="27"/>
      <c r="JTA2" s="27"/>
      <c r="JTB2" s="27"/>
      <c r="JTC2" s="27"/>
      <c r="JTD2" s="27"/>
      <c r="JTE2" s="27"/>
      <c r="JTF2" s="27"/>
      <c r="JTG2" s="27"/>
      <c r="JTH2" s="27"/>
      <c r="JTI2" s="27"/>
      <c r="JTJ2" s="27"/>
      <c r="JTK2" s="27"/>
      <c r="JTL2" s="27"/>
      <c r="JTM2" s="27"/>
      <c r="JTN2" s="27"/>
      <c r="JTO2" s="27"/>
      <c r="JTP2" s="27"/>
      <c r="JTQ2" s="27"/>
      <c r="JTR2" s="27"/>
      <c r="JTS2" s="27"/>
      <c r="JTT2" s="27"/>
      <c r="JTU2" s="27"/>
      <c r="JTV2" s="27"/>
      <c r="JTW2" s="27"/>
      <c r="JTX2" s="27"/>
      <c r="JTY2" s="27"/>
      <c r="JTZ2" s="27"/>
      <c r="JUA2" s="27"/>
      <c r="JUB2" s="27"/>
      <c r="JUC2" s="27"/>
      <c r="JUD2" s="27"/>
      <c r="JUE2" s="27"/>
      <c r="JUF2" s="27"/>
      <c r="JUG2" s="27"/>
      <c r="JUH2" s="27"/>
      <c r="JUI2" s="27"/>
      <c r="JUJ2" s="27"/>
      <c r="JUK2" s="27"/>
      <c r="JUL2" s="27"/>
      <c r="JUM2" s="27"/>
      <c r="JUN2" s="27"/>
      <c r="JUO2" s="27"/>
      <c r="JUP2" s="27"/>
      <c r="JUQ2" s="27"/>
      <c r="JUR2" s="27"/>
      <c r="JUS2" s="27"/>
      <c r="JUT2" s="27"/>
      <c r="JUU2" s="27"/>
      <c r="JUV2" s="27"/>
      <c r="JUW2" s="27"/>
      <c r="JUX2" s="27"/>
      <c r="JUY2" s="27"/>
      <c r="JUZ2" s="27"/>
      <c r="JVA2" s="27"/>
      <c r="JVB2" s="27"/>
      <c r="JVC2" s="27"/>
      <c r="JVD2" s="27"/>
      <c r="JVE2" s="27"/>
      <c r="JVF2" s="27"/>
      <c r="JVG2" s="27"/>
      <c r="JVH2" s="27"/>
      <c r="JVI2" s="27"/>
      <c r="JVJ2" s="27"/>
      <c r="JVK2" s="27"/>
      <c r="JVL2" s="27"/>
      <c r="JVM2" s="27"/>
      <c r="JVN2" s="27"/>
      <c r="JVO2" s="27"/>
      <c r="JVP2" s="27"/>
      <c r="JVQ2" s="27"/>
      <c r="JVR2" s="27"/>
      <c r="JVS2" s="27"/>
      <c r="JVT2" s="27"/>
      <c r="JVU2" s="27"/>
      <c r="JVV2" s="27"/>
      <c r="JVW2" s="27"/>
      <c r="JVX2" s="27"/>
      <c r="JVY2" s="27"/>
      <c r="JVZ2" s="27"/>
      <c r="JWA2" s="27"/>
      <c r="JWB2" s="27"/>
      <c r="JWC2" s="27"/>
      <c r="JWD2" s="27"/>
      <c r="JWE2" s="27"/>
      <c r="JWF2" s="27"/>
      <c r="JWG2" s="27"/>
      <c r="JWH2" s="27"/>
      <c r="JWI2" s="27"/>
      <c r="JWJ2" s="27"/>
      <c r="JWK2" s="27"/>
      <c r="JWL2" s="27"/>
      <c r="JWM2" s="27"/>
      <c r="JWN2" s="27"/>
      <c r="JWO2" s="27"/>
      <c r="JWP2" s="27"/>
      <c r="JWQ2" s="27"/>
      <c r="JWR2" s="27"/>
      <c r="JWS2" s="27"/>
      <c r="JWT2" s="27"/>
      <c r="JWU2" s="27"/>
      <c r="JWV2" s="27"/>
      <c r="JWW2" s="27"/>
      <c r="JWX2" s="27"/>
      <c r="JWY2" s="27"/>
      <c r="JWZ2" s="27"/>
      <c r="JXA2" s="27"/>
      <c r="JXB2" s="27"/>
      <c r="JXC2" s="27"/>
      <c r="JXD2" s="27"/>
      <c r="JXE2" s="27"/>
      <c r="JXF2" s="27"/>
      <c r="JXG2" s="27"/>
      <c r="JXH2" s="27"/>
      <c r="JXI2" s="27"/>
      <c r="JXJ2" s="27"/>
      <c r="JXK2" s="27"/>
      <c r="JXL2" s="27"/>
      <c r="JXM2" s="27"/>
      <c r="JXN2" s="27"/>
      <c r="JXO2" s="27"/>
      <c r="JXP2" s="27"/>
      <c r="JXQ2" s="27"/>
      <c r="JXR2" s="27"/>
      <c r="JXS2" s="27"/>
      <c r="JXT2" s="27"/>
      <c r="JXU2" s="27"/>
      <c r="JXV2" s="27"/>
      <c r="JXW2" s="27"/>
      <c r="JXX2" s="27"/>
      <c r="JXY2" s="27"/>
      <c r="JXZ2" s="27"/>
      <c r="JYA2" s="27"/>
      <c r="JYB2" s="27"/>
      <c r="JYC2" s="27"/>
      <c r="JYD2" s="27"/>
      <c r="JYE2" s="27"/>
      <c r="JYF2" s="27"/>
      <c r="JYG2" s="27"/>
      <c r="JYH2" s="27"/>
      <c r="JYI2" s="27"/>
      <c r="JYJ2" s="27"/>
      <c r="JYK2" s="27"/>
      <c r="JYL2" s="27"/>
      <c r="JYM2" s="27"/>
      <c r="JYN2" s="27"/>
      <c r="JYO2" s="27"/>
      <c r="JYP2" s="27"/>
      <c r="JYQ2" s="27"/>
      <c r="JYR2" s="27"/>
      <c r="JYS2" s="27"/>
      <c r="JYT2" s="27"/>
      <c r="JYU2" s="27"/>
      <c r="JYV2" s="27"/>
      <c r="JYW2" s="27"/>
      <c r="JYX2" s="27"/>
      <c r="JYY2" s="27"/>
      <c r="JYZ2" s="27"/>
      <c r="JZA2" s="27"/>
      <c r="JZB2" s="27"/>
      <c r="JZC2" s="27"/>
      <c r="JZD2" s="27"/>
      <c r="JZE2" s="27"/>
      <c r="JZF2" s="27"/>
      <c r="JZG2" s="27"/>
      <c r="JZH2" s="27"/>
      <c r="JZI2" s="27"/>
      <c r="JZJ2" s="27"/>
      <c r="JZK2" s="27"/>
      <c r="JZL2" s="27"/>
      <c r="JZM2" s="27"/>
      <c r="JZN2" s="27"/>
      <c r="JZO2" s="27"/>
      <c r="JZP2" s="27"/>
      <c r="JZQ2" s="27"/>
      <c r="JZR2" s="27"/>
      <c r="JZS2" s="27"/>
      <c r="JZT2" s="27"/>
      <c r="JZU2" s="27"/>
      <c r="JZV2" s="27"/>
      <c r="JZW2" s="27"/>
      <c r="JZX2" s="27"/>
      <c r="JZY2" s="27"/>
      <c r="JZZ2" s="27"/>
      <c r="KAA2" s="27"/>
      <c r="KAB2" s="27"/>
      <c r="KAC2" s="27"/>
      <c r="KAD2" s="27"/>
      <c r="KAE2" s="27"/>
      <c r="KAF2" s="27"/>
      <c r="KAG2" s="27"/>
      <c r="KAH2" s="27"/>
      <c r="KAI2" s="27"/>
      <c r="KAJ2" s="27"/>
      <c r="KAK2" s="27"/>
      <c r="KAL2" s="27"/>
      <c r="KAM2" s="27"/>
      <c r="KAN2" s="27"/>
      <c r="KAO2" s="27"/>
      <c r="KAP2" s="27"/>
      <c r="KAQ2" s="27"/>
      <c r="KAR2" s="27"/>
      <c r="KAS2" s="27"/>
      <c r="KAT2" s="27"/>
      <c r="KAU2" s="27"/>
      <c r="KAV2" s="27"/>
      <c r="KAW2" s="27"/>
      <c r="KAX2" s="27"/>
      <c r="KAY2" s="27"/>
      <c r="KAZ2" s="27"/>
      <c r="KBA2" s="27"/>
      <c r="KBB2" s="27"/>
      <c r="KBC2" s="27"/>
      <c r="KBD2" s="27"/>
      <c r="KBE2" s="27"/>
      <c r="KBF2" s="27"/>
      <c r="KBG2" s="27"/>
      <c r="KBH2" s="27"/>
      <c r="KBI2" s="27"/>
      <c r="KBJ2" s="27"/>
      <c r="KBK2" s="27"/>
      <c r="KBL2" s="27"/>
      <c r="KBM2" s="27"/>
      <c r="KBN2" s="27"/>
      <c r="KBO2" s="27"/>
      <c r="KBP2" s="27"/>
      <c r="KBQ2" s="27"/>
      <c r="KBR2" s="27"/>
      <c r="KBS2" s="27"/>
      <c r="KBT2" s="27"/>
      <c r="KBU2" s="27"/>
      <c r="KBV2" s="27"/>
      <c r="KBW2" s="27"/>
      <c r="KBX2" s="27"/>
      <c r="KBY2" s="27"/>
      <c r="KBZ2" s="27"/>
      <c r="KCA2" s="27"/>
      <c r="KCB2" s="27"/>
      <c r="KCC2" s="27"/>
      <c r="KCD2" s="27"/>
      <c r="KCE2" s="27"/>
      <c r="KCF2" s="27"/>
      <c r="KCG2" s="27"/>
      <c r="KCH2" s="27"/>
      <c r="KCI2" s="27"/>
      <c r="KCJ2" s="27"/>
      <c r="KCK2" s="27"/>
      <c r="KCL2" s="27"/>
      <c r="KCM2" s="27"/>
      <c r="KCN2" s="27"/>
      <c r="KCO2" s="27"/>
      <c r="KCP2" s="27"/>
      <c r="KCQ2" s="27"/>
      <c r="KCR2" s="27"/>
      <c r="KCS2" s="27"/>
      <c r="KCT2" s="27"/>
      <c r="KCU2" s="27"/>
      <c r="KCV2" s="27"/>
      <c r="KCW2" s="27"/>
      <c r="KCX2" s="27"/>
      <c r="KCY2" s="27"/>
      <c r="KCZ2" s="27"/>
      <c r="KDA2" s="27"/>
      <c r="KDB2" s="27"/>
      <c r="KDC2" s="27"/>
      <c r="KDD2" s="27"/>
      <c r="KDE2" s="27"/>
      <c r="KDF2" s="27"/>
      <c r="KDG2" s="27"/>
      <c r="KDH2" s="27"/>
      <c r="KDI2" s="27"/>
      <c r="KDJ2" s="27"/>
      <c r="KDK2" s="27"/>
      <c r="KDL2" s="27"/>
      <c r="KDM2" s="27"/>
      <c r="KDN2" s="27"/>
      <c r="KDO2" s="27"/>
      <c r="KDP2" s="27"/>
      <c r="KDQ2" s="27"/>
      <c r="KDR2" s="27"/>
      <c r="KDS2" s="27"/>
      <c r="KDT2" s="27"/>
      <c r="KDU2" s="27"/>
      <c r="KDV2" s="27"/>
      <c r="KDW2" s="27"/>
      <c r="KDX2" s="27"/>
      <c r="KDY2" s="27"/>
      <c r="KDZ2" s="27"/>
      <c r="KEA2" s="27"/>
      <c r="KEB2" s="27"/>
      <c r="KEC2" s="27"/>
      <c r="KED2" s="27"/>
      <c r="KEE2" s="27"/>
      <c r="KEF2" s="27"/>
      <c r="KEG2" s="27"/>
      <c r="KEH2" s="27"/>
      <c r="KEI2" s="27"/>
      <c r="KEJ2" s="27"/>
      <c r="KEK2" s="27"/>
      <c r="KEL2" s="27"/>
      <c r="KEM2" s="27"/>
      <c r="KEN2" s="27"/>
      <c r="KEO2" s="27"/>
      <c r="KEP2" s="27"/>
      <c r="KEQ2" s="27"/>
      <c r="KER2" s="27"/>
      <c r="KES2" s="27"/>
      <c r="KET2" s="27"/>
      <c r="KEU2" s="27"/>
      <c r="KEV2" s="27"/>
      <c r="KEW2" s="27"/>
      <c r="KEX2" s="27"/>
      <c r="KEY2" s="27"/>
      <c r="KEZ2" s="27"/>
      <c r="KFA2" s="27"/>
      <c r="KFB2" s="27"/>
      <c r="KFC2" s="27"/>
      <c r="KFD2" s="27"/>
      <c r="KFE2" s="27"/>
      <c r="KFF2" s="27"/>
      <c r="KFG2" s="27"/>
      <c r="KFH2" s="27"/>
      <c r="KFI2" s="27"/>
      <c r="KFJ2" s="27"/>
      <c r="KFK2" s="27"/>
      <c r="KFL2" s="27"/>
      <c r="KFM2" s="27"/>
      <c r="KFN2" s="27"/>
      <c r="KFO2" s="27"/>
      <c r="KFP2" s="27"/>
      <c r="KFQ2" s="27"/>
      <c r="KFR2" s="27"/>
      <c r="KFS2" s="27"/>
      <c r="KFT2" s="27"/>
      <c r="KFU2" s="27"/>
      <c r="KFV2" s="27"/>
      <c r="KFW2" s="27"/>
      <c r="KFX2" s="27"/>
      <c r="KFY2" s="27"/>
      <c r="KFZ2" s="27"/>
      <c r="KGA2" s="27"/>
      <c r="KGB2" s="27"/>
      <c r="KGC2" s="27"/>
      <c r="KGD2" s="27"/>
      <c r="KGE2" s="27"/>
      <c r="KGF2" s="27"/>
      <c r="KGG2" s="27"/>
      <c r="KGH2" s="27"/>
      <c r="KGI2" s="27"/>
      <c r="KGJ2" s="27"/>
      <c r="KGK2" s="27"/>
      <c r="KGL2" s="27"/>
      <c r="KGM2" s="27"/>
      <c r="KGN2" s="27"/>
      <c r="KGO2" s="27"/>
      <c r="KGP2" s="27"/>
      <c r="KGQ2" s="27"/>
      <c r="KGR2" s="27"/>
      <c r="KGS2" s="27"/>
      <c r="KGT2" s="27"/>
      <c r="KGU2" s="27"/>
      <c r="KGV2" s="27"/>
      <c r="KGW2" s="27"/>
      <c r="KGX2" s="27"/>
      <c r="KGY2" s="27"/>
      <c r="KGZ2" s="27"/>
      <c r="KHA2" s="27"/>
      <c r="KHB2" s="27"/>
      <c r="KHC2" s="27"/>
      <c r="KHD2" s="27"/>
      <c r="KHE2" s="27"/>
      <c r="KHF2" s="27"/>
      <c r="KHG2" s="27"/>
      <c r="KHH2" s="27"/>
      <c r="KHI2" s="27"/>
      <c r="KHJ2" s="27"/>
      <c r="KHK2" s="27"/>
      <c r="KHL2" s="27"/>
      <c r="KHM2" s="27"/>
      <c r="KHN2" s="27"/>
      <c r="KHO2" s="27"/>
      <c r="KHP2" s="27"/>
      <c r="KHQ2" s="27"/>
      <c r="KHR2" s="27"/>
      <c r="KHS2" s="27"/>
      <c r="KHT2" s="27"/>
      <c r="KHU2" s="27"/>
      <c r="KHV2" s="27"/>
      <c r="KHW2" s="27"/>
      <c r="KHX2" s="27"/>
      <c r="KHY2" s="27"/>
      <c r="KHZ2" s="27"/>
      <c r="KIA2" s="27"/>
      <c r="KIB2" s="27"/>
      <c r="KIC2" s="27"/>
      <c r="KID2" s="27"/>
      <c r="KIE2" s="27"/>
      <c r="KIF2" s="27"/>
      <c r="KIG2" s="27"/>
      <c r="KIH2" s="27"/>
      <c r="KII2" s="27"/>
      <c r="KIJ2" s="27"/>
      <c r="KIK2" s="27"/>
      <c r="KIL2" s="27"/>
      <c r="KIM2" s="27"/>
      <c r="KIN2" s="27"/>
      <c r="KIO2" s="27"/>
      <c r="KIP2" s="27"/>
      <c r="KIQ2" s="27"/>
      <c r="KIR2" s="27"/>
      <c r="KIS2" s="27"/>
      <c r="KIT2" s="27"/>
      <c r="KIU2" s="27"/>
      <c r="KIV2" s="27"/>
      <c r="KIW2" s="27"/>
      <c r="KIX2" s="27"/>
      <c r="KIY2" s="27"/>
      <c r="KIZ2" s="27"/>
      <c r="KJA2" s="27"/>
      <c r="KJB2" s="27"/>
      <c r="KJC2" s="27"/>
      <c r="KJD2" s="27"/>
      <c r="KJE2" s="27"/>
      <c r="KJF2" s="27"/>
      <c r="KJG2" s="27"/>
      <c r="KJH2" s="27"/>
      <c r="KJI2" s="27"/>
      <c r="KJJ2" s="27"/>
      <c r="KJK2" s="27"/>
      <c r="KJL2" s="27"/>
      <c r="KJM2" s="27"/>
      <c r="KJN2" s="27"/>
      <c r="KJO2" s="27"/>
      <c r="KJP2" s="27"/>
      <c r="KJQ2" s="27"/>
      <c r="KJR2" s="27"/>
      <c r="KJS2" s="27"/>
      <c r="KJT2" s="27"/>
      <c r="KJU2" s="27"/>
      <c r="KJV2" s="27"/>
      <c r="KJW2" s="27"/>
      <c r="KJX2" s="27"/>
      <c r="KJY2" s="27"/>
      <c r="KJZ2" s="27"/>
      <c r="KKA2" s="27"/>
      <c r="KKB2" s="27"/>
      <c r="KKC2" s="27"/>
      <c r="KKD2" s="27"/>
      <c r="KKE2" s="27"/>
      <c r="KKF2" s="27"/>
      <c r="KKG2" s="27"/>
      <c r="KKH2" s="27"/>
      <c r="KKI2" s="27"/>
      <c r="KKJ2" s="27"/>
      <c r="KKK2" s="27"/>
      <c r="KKL2" s="27"/>
      <c r="KKM2" s="27"/>
      <c r="KKN2" s="27"/>
      <c r="KKO2" s="27"/>
      <c r="KKP2" s="27"/>
      <c r="KKQ2" s="27"/>
      <c r="KKR2" s="27"/>
      <c r="KKS2" s="27"/>
      <c r="KKT2" s="27"/>
      <c r="KKU2" s="27"/>
      <c r="KKV2" s="27"/>
      <c r="KKW2" s="27"/>
      <c r="KKX2" s="27"/>
      <c r="KKY2" s="27"/>
      <c r="KKZ2" s="27"/>
      <c r="KLA2" s="27"/>
      <c r="KLB2" s="27"/>
      <c r="KLC2" s="27"/>
      <c r="KLD2" s="27"/>
      <c r="KLE2" s="27"/>
      <c r="KLF2" s="27"/>
      <c r="KLG2" s="27"/>
      <c r="KLH2" s="27"/>
      <c r="KLI2" s="27"/>
      <c r="KLJ2" s="27"/>
      <c r="KLK2" s="27"/>
      <c r="KLL2" s="27"/>
      <c r="KLM2" s="27"/>
      <c r="KLN2" s="27"/>
      <c r="KLO2" s="27"/>
      <c r="KLP2" s="27"/>
      <c r="KLQ2" s="27"/>
      <c r="KLR2" s="27"/>
      <c r="KLS2" s="27"/>
      <c r="KLT2" s="27"/>
      <c r="KLU2" s="27"/>
      <c r="KLV2" s="27"/>
      <c r="KLW2" s="27"/>
      <c r="KLX2" s="27"/>
      <c r="KLY2" s="27"/>
      <c r="KLZ2" s="27"/>
      <c r="KMA2" s="27"/>
      <c r="KMB2" s="27"/>
      <c r="KMC2" s="27"/>
      <c r="KMD2" s="27"/>
      <c r="KME2" s="27"/>
      <c r="KMF2" s="27"/>
      <c r="KMG2" s="27"/>
      <c r="KMH2" s="27"/>
      <c r="KMI2" s="27"/>
      <c r="KMJ2" s="27"/>
      <c r="KMK2" s="27"/>
      <c r="KML2" s="27"/>
      <c r="KMM2" s="27"/>
      <c r="KMN2" s="27"/>
      <c r="KMO2" s="27"/>
      <c r="KMP2" s="27"/>
      <c r="KMQ2" s="27"/>
      <c r="KMR2" s="27"/>
      <c r="KMS2" s="27"/>
      <c r="KMT2" s="27"/>
      <c r="KMU2" s="27"/>
      <c r="KMV2" s="27"/>
      <c r="KMW2" s="27"/>
      <c r="KMX2" s="27"/>
      <c r="KMY2" s="27"/>
      <c r="KMZ2" s="27"/>
      <c r="KNA2" s="27"/>
      <c r="KNB2" s="27"/>
      <c r="KNC2" s="27"/>
      <c r="KND2" s="27"/>
      <c r="KNE2" s="27"/>
      <c r="KNF2" s="27"/>
      <c r="KNG2" s="27"/>
      <c r="KNH2" s="27"/>
      <c r="KNI2" s="27"/>
      <c r="KNJ2" s="27"/>
      <c r="KNK2" s="27"/>
      <c r="KNL2" s="27"/>
      <c r="KNM2" s="27"/>
      <c r="KNN2" s="27"/>
      <c r="KNO2" s="27"/>
      <c r="KNP2" s="27"/>
      <c r="KNQ2" s="27"/>
      <c r="KNR2" s="27"/>
      <c r="KNS2" s="27"/>
      <c r="KNT2" s="27"/>
      <c r="KNU2" s="27"/>
      <c r="KNV2" s="27"/>
      <c r="KNW2" s="27"/>
      <c r="KNX2" s="27"/>
      <c r="KNY2" s="27"/>
      <c r="KNZ2" s="27"/>
      <c r="KOA2" s="27"/>
      <c r="KOB2" s="27"/>
      <c r="KOC2" s="27"/>
      <c r="KOD2" s="27"/>
      <c r="KOE2" s="27"/>
      <c r="KOF2" s="27"/>
      <c r="KOG2" s="27"/>
      <c r="KOH2" s="27"/>
      <c r="KOI2" s="27"/>
      <c r="KOJ2" s="27"/>
      <c r="KOK2" s="27"/>
      <c r="KOL2" s="27"/>
      <c r="KOM2" s="27"/>
      <c r="KON2" s="27"/>
      <c r="KOO2" s="27"/>
      <c r="KOP2" s="27"/>
      <c r="KOQ2" s="27"/>
      <c r="KOR2" s="27"/>
      <c r="KOS2" s="27"/>
      <c r="KOT2" s="27"/>
      <c r="KOU2" s="27"/>
      <c r="KOV2" s="27"/>
      <c r="KOW2" s="27"/>
      <c r="KOX2" s="27"/>
      <c r="KOY2" s="27"/>
      <c r="KOZ2" s="27"/>
      <c r="KPA2" s="27"/>
      <c r="KPB2" s="27"/>
      <c r="KPC2" s="27"/>
      <c r="KPD2" s="27"/>
      <c r="KPE2" s="27"/>
      <c r="KPF2" s="27"/>
      <c r="KPG2" s="27"/>
      <c r="KPH2" s="27"/>
      <c r="KPI2" s="27"/>
      <c r="KPJ2" s="27"/>
      <c r="KPK2" s="27"/>
      <c r="KPL2" s="27"/>
      <c r="KPM2" s="27"/>
      <c r="KPN2" s="27"/>
      <c r="KPO2" s="27"/>
      <c r="KPP2" s="27"/>
      <c r="KPQ2" s="27"/>
      <c r="KPR2" s="27"/>
      <c r="KPS2" s="27"/>
      <c r="KPT2" s="27"/>
      <c r="KPU2" s="27"/>
      <c r="KPV2" s="27"/>
      <c r="KPW2" s="27"/>
      <c r="KPX2" s="27"/>
      <c r="KPY2" s="27"/>
      <c r="KPZ2" s="27"/>
      <c r="KQA2" s="27"/>
      <c r="KQB2" s="27"/>
      <c r="KQC2" s="27"/>
      <c r="KQD2" s="27"/>
      <c r="KQE2" s="27"/>
      <c r="KQF2" s="27"/>
      <c r="KQG2" s="27"/>
      <c r="KQH2" s="27"/>
      <c r="KQI2" s="27"/>
      <c r="KQJ2" s="27"/>
      <c r="KQK2" s="27"/>
      <c r="KQL2" s="27"/>
      <c r="KQM2" s="27"/>
      <c r="KQN2" s="27"/>
      <c r="KQO2" s="27"/>
      <c r="KQP2" s="27"/>
      <c r="KQQ2" s="27"/>
      <c r="KQR2" s="27"/>
      <c r="KQS2" s="27"/>
      <c r="KQT2" s="27"/>
      <c r="KQU2" s="27"/>
      <c r="KQV2" s="27"/>
      <c r="KQW2" s="27"/>
      <c r="KQX2" s="27"/>
      <c r="KQY2" s="27"/>
      <c r="KQZ2" s="27"/>
      <c r="KRA2" s="27"/>
      <c r="KRB2" s="27"/>
      <c r="KRC2" s="27"/>
      <c r="KRD2" s="27"/>
      <c r="KRE2" s="27"/>
      <c r="KRF2" s="27"/>
      <c r="KRG2" s="27"/>
      <c r="KRH2" s="27"/>
      <c r="KRI2" s="27"/>
      <c r="KRJ2" s="27"/>
      <c r="KRK2" s="27"/>
      <c r="KRL2" s="27"/>
      <c r="KRM2" s="27"/>
      <c r="KRN2" s="27"/>
      <c r="KRO2" s="27"/>
      <c r="KRP2" s="27"/>
      <c r="KRQ2" s="27"/>
      <c r="KRR2" s="27"/>
      <c r="KRS2" s="27"/>
      <c r="KRT2" s="27"/>
      <c r="KRU2" s="27"/>
      <c r="KRV2" s="27"/>
      <c r="KRW2" s="27"/>
      <c r="KRX2" s="27"/>
      <c r="KRY2" s="27"/>
      <c r="KRZ2" s="27"/>
      <c r="KSA2" s="27"/>
      <c r="KSB2" s="27"/>
      <c r="KSC2" s="27"/>
      <c r="KSD2" s="27"/>
      <c r="KSE2" s="27"/>
      <c r="KSF2" s="27"/>
      <c r="KSG2" s="27"/>
      <c r="KSH2" s="27"/>
      <c r="KSI2" s="27"/>
      <c r="KSJ2" s="27"/>
      <c r="KSK2" s="27"/>
      <c r="KSL2" s="27"/>
      <c r="KSM2" s="27"/>
      <c r="KSN2" s="27"/>
      <c r="KSO2" s="27"/>
      <c r="KSP2" s="27"/>
      <c r="KSQ2" s="27"/>
      <c r="KSR2" s="27"/>
      <c r="KSS2" s="27"/>
      <c r="KST2" s="27"/>
      <c r="KSU2" s="27"/>
      <c r="KSV2" s="27"/>
      <c r="KSW2" s="27"/>
      <c r="KSX2" s="27"/>
      <c r="KSY2" s="27"/>
      <c r="KSZ2" s="27"/>
      <c r="KTA2" s="27"/>
      <c r="KTB2" s="27"/>
      <c r="KTC2" s="27"/>
      <c r="KTD2" s="27"/>
      <c r="KTE2" s="27"/>
      <c r="KTF2" s="27"/>
      <c r="KTG2" s="27"/>
      <c r="KTH2" s="27"/>
      <c r="KTI2" s="27"/>
      <c r="KTJ2" s="27"/>
      <c r="KTK2" s="27"/>
      <c r="KTL2" s="27"/>
      <c r="KTM2" s="27"/>
      <c r="KTN2" s="27"/>
      <c r="KTO2" s="27"/>
      <c r="KTP2" s="27"/>
      <c r="KTQ2" s="27"/>
      <c r="KTR2" s="27"/>
      <c r="KTS2" s="27"/>
      <c r="KTT2" s="27"/>
      <c r="KTU2" s="27"/>
      <c r="KTV2" s="27"/>
      <c r="KTW2" s="27"/>
      <c r="KTX2" s="27"/>
      <c r="KTY2" s="27"/>
      <c r="KTZ2" s="27"/>
      <c r="KUA2" s="27"/>
      <c r="KUB2" s="27"/>
      <c r="KUC2" s="27"/>
      <c r="KUD2" s="27"/>
      <c r="KUE2" s="27"/>
      <c r="KUF2" s="27"/>
      <c r="KUG2" s="27"/>
      <c r="KUH2" s="27"/>
      <c r="KUI2" s="27"/>
      <c r="KUJ2" s="27"/>
      <c r="KUK2" s="27"/>
      <c r="KUL2" s="27"/>
      <c r="KUM2" s="27"/>
      <c r="KUN2" s="27"/>
      <c r="KUO2" s="27"/>
      <c r="KUP2" s="27"/>
      <c r="KUQ2" s="27"/>
      <c r="KUR2" s="27"/>
      <c r="KUS2" s="27"/>
      <c r="KUT2" s="27"/>
      <c r="KUU2" s="27"/>
      <c r="KUV2" s="27"/>
      <c r="KUW2" s="27"/>
      <c r="KUX2" s="27"/>
      <c r="KUY2" s="27"/>
      <c r="KUZ2" s="27"/>
      <c r="KVA2" s="27"/>
      <c r="KVB2" s="27"/>
      <c r="KVC2" s="27"/>
      <c r="KVD2" s="27"/>
      <c r="KVE2" s="27"/>
      <c r="KVF2" s="27"/>
      <c r="KVG2" s="27"/>
      <c r="KVH2" s="27"/>
      <c r="KVI2" s="27"/>
      <c r="KVJ2" s="27"/>
      <c r="KVK2" s="27"/>
      <c r="KVL2" s="27"/>
      <c r="KVM2" s="27"/>
      <c r="KVN2" s="27"/>
      <c r="KVO2" s="27"/>
      <c r="KVP2" s="27"/>
      <c r="KVQ2" s="27"/>
      <c r="KVR2" s="27"/>
      <c r="KVS2" s="27"/>
      <c r="KVT2" s="27"/>
      <c r="KVU2" s="27"/>
      <c r="KVV2" s="27"/>
      <c r="KVW2" s="27"/>
      <c r="KVX2" s="27"/>
      <c r="KVY2" s="27"/>
      <c r="KVZ2" s="27"/>
      <c r="KWA2" s="27"/>
      <c r="KWB2" s="27"/>
      <c r="KWC2" s="27"/>
      <c r="KWD2" s="27"/>
      <c r="KWE2" s="27"/>
      <c r="KWF2" s="27"/>
      <c r="KWG2" s="27"/>
      <c r="KWH2" s="27"/>
      <c r="KWI2" s="27"/>
      <c r="KWJ2" s="27"/>
      <c r="KWK2" s="27"/>
      <c r="KWL2" s="27"/>
      <c r="KWM2" s="27"/>
      <c r="KWN2" s="27"/>
      <c r="KWO2" s="27"/>
      <c r="KWP2" s="27"/>
      <c r="KWQ2" s="27"/>
      <c r="KWR2" s="27"/>
      <c r="KWS2" s="27"/>
      <c r="KWT2" s="27"/>
      <c r="KWU2" s="27"/>
      <c r="KWV2" s="27"/>
      <c r="KWW2" s="27"/>
      <c r="KWX2" s="27"/>
      <c r="KWY2" s="27"/>
      <c r="KWZ2" s="27"/>
      <c r="KXA2" s="27"/>
      <c r="KXB2" s="27"/>
      <c r="KXC2" s="27"/>
      <c r="KXD2" s="27"/>
      <c r="KXE2" s="27"/>
      <c r="KXF2" s="27"/>
      <c r="KXG2" s="27"/>
      <c r="KXH2" s="27"/>
      <c r="KXI2" s="27"/>
      <c r="KXJ2" s="27"/>
      <c r="KXK2" s="27"/>
      <c r="KXL2" s="27"/>
      <c r="KXM2" s="27"/>
      <c r="KXN2" s="27"/>
      <c r="KXO2" s="27"/>
      <c r="KXP2" s="27"/>
      <c r="KXQ2" s="27"/>
      <c r="KXR2" s="27"/>
      <c r="KXS2" s="27"/>
      <c r="KXT2" s="27"/>
      <c r="KXU2" s="27"/>
      <c r="KXV2" s="27"/>
      <c r="KXW2" s="27"/>
      <c r="KXX2" s="27"/>
      <c r="KXY2" s="27"/>
      <c r="KXZ2" s="27"/>
      <c r="KYA2" s="27"/>
      <c r="KYB2" s="27"/>
      <c r="KYC2" s="27"/>
      <c r="KYD2" s="27"/>
      <c r="KYE2" s="27"/>
      <c r="KYF2" s="27"/>
      <c r="KYG2" s="27"/>
      <c r="KYH2" s="27"/>
      <c r="KYI2" s="27"/>
      <c r="KYJ2" s="27"/>
      <c r="KYK2" s="27"/>
      <c r="KYL2" s="27"/>
      <c r="KYM2" s="27"/>
      <c r="KYN2" s="27"/>
      <c r="KYO2" s="27"/>
      <c r="KYP2" s="27"/>
      <c r="KYQ2" s="27"/>
      <c r="KYR2" s="27"/>
      <c r="KYS2" s="27"/>
      <c r="KYT2" s="27"/>
      <c r="KYU2" s="27"/>
      <c r="KYV2" s="27"/>
      <c r="KYW2" s="27"/>
      <c r="KYX2" s="27"/>
      <c r="KYY2" s="27"/>
      <c r="KYZ2" s="27"/>
      <c r="KZA2" s="27"/>
      <c r="KZB2" s="27"/>
      <c r="KZC2" s="27"/>
      <c r="KZD2" s="27"/>
      <c r="KZE2" s="27"/>
      <c r="KZF2" s="27"/>
      <c r="KZG2" s="27"/>
      <c r="KZH2" s="27"/>
      <c r="KZI2" s="27"/>
      <c r="KZJ2" s="27"/>
      <c r="KZK2" s="27"/>
      <c r="KZL2" s="27"/>
      <c r="KZM2" s="27"/>
      <c r="KZN2" s="27"/>
      <c r="KZO2" s="27"/>
      <c r="KZP2" s="27"/>
      <c r="KZQ2" s="27"/>
      <c r="KZR2" s="27"/>
      <c r="KZS2" s="27"/>
      <c r="KZT2" s="27"/>
      <c r="KZU2" s="27"/>
      <c r="KZV2" s="27"/>
      <c r="KZW2" s="27"/>
      <c r="KZX2" s="27"/>
      <c r="KZY2" s="27"/>
      <c r="KZZ2" s="27"/>
      <c r="LAA2" s="27"/>
      <c r="LAB2" s="27"/>
      <c r="LAC2" s="27"/>
      <c r="LAD2" s="27"/>
      <c r="LAE2" s="27"/>
      <c r="LAF2" s="27"/>
      <c r="LAG2" s="27"/>
      <c r="LAH2" s="27"/>
      <c r="LAI2" s="27"/>
      <c r="LAJ2" s="27"/>
      <c r="LAK2" s="27"/>
      <c r="LAL2" s="27"/>
      <c r="LAM2" s="27"/>
      <c r="LAN2" s="27"/>
      <c r="LAO2" s="27"/>
      <c r="LAP2" s="27"/>
      <c r="LAQ2" s="27"/>
      <c r="LAR2" s="27"/>
      <c r="LAS2" s="27"/>
      <c r="LAT2" s="27"/>
      <c r="LAU2" s="27"/>
      <c r="LAV2" s="27"/>
      <c r="LAW2" s="27"/>
      <c r="LAX2" s="27"/>
      <c r="LAY2" s="27"/>
      <c r="LAZ2" s="27"/>
      <c r="LBA2" s="27"/>
      <c r="LBB2" s="27"/>
      <c r="LBC2" s="27"/>
      <c r="LBD2" s="27"/>
      <c r="LBE2" s="27"/>
      <c r="LBF2" s="27"/>
      <c r="LBG2" s="27"/>
      <c r="LBH2" s="27"/>
      <c r="LBI2" s="27"/>
      <c r="LBJ2" s="27"/>
      <c r="LBK2" s="27"/>
      <c r="LBL2" s="27"/>
      <c r="LBM2" s="27"/>
      <c r="LBN2" s="27"/>
      <c r="LBO2" s="27"/>
      <c r="LBP2" s="27"/>
      <c r="LBQ2" s="27"/>
      <c r="LBR2" s="27"/>
      <c r="LBS2" s="27"/>
      <c r="LBT2" s="27"/>
      <c r="LBU2" s="27"/>
      <c r="LBV2" s="27"/>
      <c r="LBW2" s="27"/>
      <c r="LBX2" s="27"/>
      <c r="LBY2" s="27"/>
      <c r="LBZ2" s="27"/>
      <c r="LCA2" s="27"/>
      <c r="LCB2" s="27"/>
      <c r="LCC2" s="27"/>
      <c r="LCD2" s="27"/>
      <c r="LCE2" s="27"/>
      <c r="LCF2" s="27"/>
      <c r="LCG2" s="27"/>
      <c r="LCH2" s="27"/>
      <c r="LCI2" s="27"/>
      <c r="LCJ2" s="27"/>
      <c r="LCK2" s="27"/>
      <c r="LCL2" s="27"/>
      <c r="LCM2" s="27"/>
      <c r="LCN2" s="27"/>
      <c r="LCO2" s="27"/>
      <c r="LCP2" s="27"/>
      <c r="LCQ2" s="27"/>
      <c r="LCR2" s="27"/>
      <c r="LCS2" s="27"/>
      <c r="LCT2" s="27"/>
      <c r="LCU2" s="27"/>
      <c r="LCV2" s="27"/>
      <c r="LCW2" s="27"/>
      <c r="LCX2" s="27"/>
      <c r="LCY2" s="27"/>
      <c r="LCZ2" s="27"/>
      <c r="LDA2" s="27"/>
      <c r="LDB2" s="27"/>
      <c r="LDC2" s="27"/>
      <c r="LDD2" s="27"/>
      <c r="LDE2" s="27"/>
      <c r="LDF2" s="27"/>
      <c r="LDG2" s="27"/>
      <c r="LDH2" s="27"/>
      <c r="LDI2" s="27"/>
      <c r="LDJ2" s="27"/>
      <c r="LDK2" s="27"/>
      <c r="LDL2" s="27"/>
      <c r="LDM2" s="27"/>
      <c r="LDN2" s="27"/>
      <c r="LDO2" s="27"/>
      <c r="LDP2" s="27"/>
      <c r="LDQ2" s="27"/>
      <c r="LDR2" s="27"/>
      <c r="LDS2" s="27"/>
      <c r="LDT2" s="27"/>
      <c r="LDU2" s="27"/>
      <c r="LDV2" s="27"/>
      <c r="LDW2" s="27"/>
      <c r="LDX2" s="27"/>
      <c r="LDY2" s="27"/>
      <c r="LDZ2" s="27"/>
      <c r="LEA2" s="27"/>
      <c r="LEB2" s="27"/>
      <c r="LEC2" s="27"/>
      <c r="LED2" s="27"/>
      <c r="LEE2" s="27"/>
      <c r="LEF2" s="27"/>
      <c r="LEG2" s="27"/>
      <c r="LEH2" s="27"/>
      <c r="LEI2" s="27"/>
      <c r="LEJ2" s="27"/>
      <c r="LEK2" s="27"/>
      <c r="LEL2" s="27"/>
      <c r="LEM2" s="27"/>
      <c r="LEN2" s="27"/>
      <c r="LEO2" s="27"/>
      <c r="LEP2" s="27"/>
      <c r="LEQ2" s="27"/>
      <c r="LER2" s="27"/>
      <c r="LES2" s="27"/>
      <c r="LET2" s="27"/>
      <c r="LEU2" s="27"/>
      <c r="LEV2" s="27"/>
      <c r="LEW2" s="27"/>
      <c r="LEX2" s="27"/>
      <c r="LEY2" s="27"/>
      <c r="LEZ2" s="27"/>
      <c r="LFA2" s="27"/>
      <c r="LFB2" s="27"/>
      <c r="LFC2" s="27"/>
      <c r="LFD2" s="27"/>
      <c r="LFE2" s="27"/>
      <c r="LFF2" s="27"/>
      <c r="LFG2" s="27"/>
      <c r="LFH2" s="27"/>
      <c r="LFI2" s="27"/>
      <c r="LFJ2" s="27"/>
      <c r="LFK2" s="27"/>
      <c r="LFL2" s="27"/>
      <c r="LFM2" s="27"/>
      <c r="LFN2" s="27"/>
      <c r="LFO2" s="27"/>
      <c r="LFP2" s="27"/>
      <c r="LFQ2" s="27"/>
      <c r="LFR2" s="27"/>
      <c r="LFS2" s="27"/>
      <c r="LFT2" s="27"/>
      <c r="LFU2" s="27"/>
      <c r="LFV2" s="27"/>
      <c r="LFW2" s="27"/>
      <c r="LFX2" s="27"/>
      <c r="LFY2" s="27"/>
      <c r="LFZ2" s="27"/>
      <c r="LGA2" s="27"/>
      <c r="LGB2" s="27"/>
      <c r="LGC2" s="27"/>
      <c r="LGD2" s="27"/>
      <c r="LGE2" s="27"/>
      <c r="LGF2" s="27"/>
      <c r="LGG2" s="27"/>
      <c r="LGH2" s="27"/>
      <c r="LGI2" s="27"/>
      <c r="LGJ2" s="27"/>
      <c r="LGK2" s="27"/>
      <c r="LGL2" s="27"/>
      <c r="LGM2" s="27"/>
      <c r="LGN2" s="27"/>
      <c r="LGO2" s="27"/>
      <c r="LGP2" s="27"/>
      <c r="LGQ2" s="27"/>
      <c r="LGR2" s="27"/>
      <c r="LGS2" s="27"/>
      <c r="LGT2" s="27"/>
      <c r="LGU2" s="27"/>
      <c r="LGV2" s="27"/>
      <c r="LGW2" s="27"/>
      <c r="LGX2" s="27"/>
      <c r="LGY2" s="27"/>
      <c r="LGZ2" s="27"/>
      <c r="LHA2" s="27"/>
      <c r="LHB2" s="27"/>
      <c r="LHC2" s="27"/>
      <c r="LHD2" s="27"/>
      <c r="LHE2" s="27"/>
      <c r="LHF2" s="27"/>
      <c r="LHG2" s="27"/>
      <c r="LHH2" s="27"/>
      <c r="LHI2" s="27"/>
      <c r="LHJ2" s="27"/>
      <c r="LHK2" s="27"/>
      <c r="LHL2" s="27"/>
      <c r="LHM2" s="27"/>
      <c r="LHN2" s="27"/>
      <c r="LHO2" s="27"/>
      <c r="LHP2" s="27"/>
      <c r="LHQ2" s="27"/>
      <c r="LHR2" s="27"/>
      <c r="LHS2" s="27"/>
      <c r="LHT2" s="27"/>
      <c r="LHU2" s="27"/>
      <c r="LHV2" s="27"/>
      <c r="LHW2" s="27"/>
      <c r="LHX2" s="27"/>
      <c r="LHY2" s="27"/>
      <c r="LHZ2" s="27"/>
      <c r="LIA2" s="27"/>
      <c r="LIB2" s="27"/>
      <c r="LIC2" s="27"/>
      <c r="LID2" s="27"/>
      <c r="LIE2" s="27"/>
      <c r="LIF2" s="27"/>
      <c r="LIG2" s="27"/>
      <c r="LIH2" s="27"/>
      <c r="LII2" s="27"/>
      <c r="LIJ2" s="27"/>
      <c r="LIK2" s="27"/>
      <c r="LIL2" s="27"/>
      <c r="LIM2" s="27"/>
      <c r="LIN2" s="27"/>
      <c r="LIO2" s="27"/>
      <c r="LIP2" s="27"/>
      <c r="LIQ2" s="27"/>
      <c r="LIR2" s="27"/>
      <c r="LIS2" s="27"/>
      <c r="LIT2" s="27"/>
      <c r="LIU2" s="27"/>
      <c r="LIV2" s="27"/>
      <c r="LIW2" s="27"/>
      <c r="LIX2" s="27"/>
      <c r="LIY2" s="27"/>
      <c r="LIZ2" s="27"/>
      <c r="LJA2" s="27"/>
      <c r="LJB2" s="27"/>
      <c r="LJC2" s="27"/>
      <c r="LJD2" s="27"/>
      <c r="LJE2" s="27"/>
      <c r="LJF2" s="27"/>
      <c r="LJG2" s="27"/>
      <c r="LJH2" s="27"/>
      <c r="LJI2" s="27"/>
      <c r="LJJ2" s="27"/>
      <c r="LJK2" s="27"/>
      <c r="LJL2" s="27"/>
      <c r="LJM2" s="27"/>
      <c r="LJN2" s="27"/>
      <c r="LJO2" s="27"/>
      <c r="LJP2" s="27"/>
      <c r="LJQ2" s="27"/>
      <c r="LJR2" s="27"/>
      <c r="LJS2" s="27"/>
      <c r="LJT2" s="27"/>
      <c r="LJU2" s="27"/>
      <c r="LJV2" s="27"/>
      <c r="LJW2" s="27"/>
      <c r="LJX2" s="27"/>
      <c r="LJY2" s="27"/>
      <c r="LJZ2" s="27"/>
      <c r="LKA2" s="27"/>
      <c r="LKB2" s="27"/>
      <c r="LKC2" s="27"/>
      <c r="LKD2" s="27"/>
      <c r="LKE2" s="27"/>
      <c r="LKF2" s="27"/>
      <c r="LKG2" s="27"/>
      <c r="LKH2" s="27"/>
      <c r="LKI2" s="27"/>
      <c r="LKJ2" s="27"/>
      <c r="LKK2" s="27"/>
      <c r="LKL2" s="27"/>
      <c r="LKM2" s="27"/>
      <c r="LKN2" s="27"/>
      <c r="LKO2" s="27"/>
      <c r="LKP2" s="27"/>
      <c r="LKQ2" s="27"/>
      <c r="LKR2" s="27"/>
      <c r="LKS2" s="27"/>
      <c r="LKT2" s="27"/>
      <c r="LKU2" s="27"/>
      <c r="LKV2" s="27"/>
      <c r="LKW2" s="27"/>
      <c r="LKX2" s="27"/>
      <c r="LKY2" s="27"/>
      <c r="LKZ2" s="27"/>
      <c r="LLA2" s="27"/>
      <c r="LLB2" s="27"/>
      <c r="LLC2" s="27"/>
      <c r="LLD2" s="27"/>
      <c r="LLE2" s="27"/>
      <c r="LLF2" s="27"/>
      <c r="LLG2" s="27"/>
      <c r="LLH2" s="27"/>
      <c r="LLI2" s="27"/>
      <c r="LLJ2" s="27"/>
      <c r="LLK2" s="27"/>
      <c r="LLL2" s="27"/>
      <c r="LLM2" s="27"/>
      <c r="LLN2" s="27"/>
      <c r="LLO2" s="27"/>
      <c r="LLP2" s="27"/>
      <c r="LLQ2" s="27"/>
      <c r="LLR2" s="27"/>
      <c r="LLS2" s="27"/>
      <c r="LLT2" s="27"/>
      <c r="LLU2" s="27"/>
      <c r="LLV2" s="27"/>
      <c r="LLW2" s="27"/>
      <c r="LLX2" s="27"/>
      <c r="LLY2" s="27"/>
      <c r="LLZ2" s="27"/>
      <c r="LMA2" s="27"/>
      <c r="LMB2" s="27"/>
      <c r="LMC2" s="27"/>
      <c r="LMD2" s="27"/>
      <c r="LME2" s="27"/>
      <c r="LMF2" s="27"/>
      <c r="LMG2" s="27"/>
      <c r="LMH2" s="27"/>
      <c r="LMI2" s="27"/>
      <c r="LMJ2" s="27"/>
      <c r="LMK2" s="27"/>
      <c r="LML2" s="27"/>
      <c r="LMM2" s="27"/>
      <c r="LMN2" s="27"/>
      <c r="LMO2" s="27"/>
      <c r="LMP2" s="27"/>
      <c r="LMQ2" s="27"/>
      <c r="LMR2" s="27"/>
      <c r="LMS2" s="27"/>
      <c r="LMT2" s="27"/>
      <c r="LMU2" s="27"/>
      <c r="LMV2" s="27"/>
      <c r="LMW2" s="27"/>
      <c r="LMX2" s="27"/>
      <c r="LMY2" s="27"/>
      <c r="LMZ2" s="27"/>
      <c r="LNA2" s="27"/>
      <c r="LNB2" s="27"/>
      <c r="LNC2" s="27"/>
      <c r="LND2" s="27"/>
      <c r="LNE2" s="27"/>
      <c r="LNF2" s="27"/>
      <c r="LNG2" s="27"/>
      <c r="LNH2" s="27"/>
      <c r="LNI2" s="27"/>
      <c r="LNJ2" s="27"/>
      <c r="LNK2" s="27"/>
      <c r="LNL2" s="27"/>
      <c r="LNM2" s="27"/>
      <c r="LNN2" s="27"/>
      <c r="LNO2" s="27"/>
      <c r="LNP2" s="27"/>
      <c r="LNQ2" s="27"/>
      <c r="LNR2" s="27"/>
      <c r="LNS2" s="27"/>
      <c r="LNT2" s="27"/>
      <c r="LNU2" s="27"/>
      <c r="LNV2" s="27"/>
      <c r="LNW2" s="27"/>
      <c r="LNX2" s="27"/>
      <c r="LNY2" s="27"/>
      <c r="LNZ2" s="27"/>
      <c r="LOA2" s="27"/>
      <c r="LOB2" s="27"/>
      <c r="LOC2" s="27"/>
      <c r="LOD2" s="27"/>
      <c r="LOE2" s="27"/>
      <c r="LOF2" s="27"/>
      <c r="LOG2" s="27"/>
      <c r="LOH2" s="27"/>
      <c r="LOI2" s="27"/>
      <c r="LOJ2" s="27"/>
      <c r="LOK2" s="27"/>
      <c r="LOL2" s="27"/>
      <c r="LOM2" s="27"/>
      <c r="LON2" s="27"/>
      <c r="LOO2" s="27"/>
      <c r="LOP2" s="27"/>
      <c r="LOQ2" s="27"/>
      <c r="LOR2" s="27"/>
      <c r="LOS2" s="27"/>
      <c r="LOT2" s="27"/>
      <c r="LOU2" s="27"/>
      <c r="LOV2" s="27"/>
      <c r="LOW2" s="27"/>
      <c r="LOX2" s="27"/>
      <c r="LOY2" s="27"/>
      <c r="LOZ2" s="27"/>
      <c r="LPA2" s="27"/>
      <c r="LPB2" s="27"/>
      <c r="LPC2" s="27"/>
      <c r="LPD2" s="27"/>
      <c r="LPE2" s="27"/>
      <c r="LPF2" s="27"/>
      <c r="LPG2" s="27"/>
      <c r="LPH2" s="27"/>
      <c r="LPI2" s="27"/>
      <c r="LPJ2" s="27"/>
      <c r="LPK2" s="27"/>
      <c r="LPL2" s="27"/>
      <c r="LPM2" s="27"/>
      <c r="LPN2" s="27"/>
      <c r="LPO2" s="27"/>
      <c r="LPP2" s="27"/>
      <c r="LPQ2" s="27"/>
      <c r="LPR2" s="27"/>
      <c r="LPS2" s="27"/>
      <c r="LPT2" s="27"/>
      <c r="LPU2" s="27"/>
      <c r="LPV2" s="27"/>
      <c r="LPW2" s="27"/>
      <c r="LPX2" s="27"/>
      <c r="LPY2" s="27"/>
      <c r="LPZ2" s="27"/>
      <c r="LQA2" s="27"/>
      <c r="LQB2" s="27"/>
      <c r="LQC2" s="27"/>
      <c r="LQD2" s="27"/>
      <c r="LQE2" s="27"/>
      <c r="LQF2" s="27"/>
      <c r="LQG2" s="27"/>
      <c r="LQH2" s="27"/>
      <c r="LQI2" s="27"/>
      <c r="LQJ2" s="27"/>
      <c r="LQK2" s="27"/>
      <c r="LQL2" s="27"/>
      <c r="LQM2" s="27"/>
      <c r="LQN2" s="27"/>
      <c r="LQO2" s="27"/>
      <c r="LQP2" s="27"/>
      <c r="LQQ2" s="27"/>
      <c r="LQR2" s="27"/>
      <c r="LQS2" s="27"/>
      <c r="LQT2" s="27"/>
      <c r="LQU2" s="27"/>
      <c r="LQV2" s="27"/>
      <c r="LQW2" s="27"/>
      <c r="LQX2" s="27"/>
      <c r="LQY2" s="27"/>
      <c r="LQZ2" s="27"/>
      <c r="LRA2" s="27"/>
      <c r="LRB2" s="27"/>
      <c r="LRC2" s="27"/>
      <c r="LRD2" s="27"/>
      <c r="LRE2" s="27"/>
      <c r="LRF2" s="27"/>
      <c r="LRG2" s="27"/>
      <c r="LRH2" s="27"/>
      <c r="LRI2" s="27"/>
      <c r="LRJ2" s="27"/>
      <c r="LRK2" s="27"/>
      <c r="LRL2" s="27"/>
      <c r="LRM2" s="27"/>
      <c r="LRN2" s="27"/>
      <c r="LRO2" s="27"/>
      <c r="LRP2" s="27"/>
      <c r="LRQ2" s="27"/>
      <c r="LRR2" s="27"/>
      <c r="LRS2" s="27"/>
      <c r="LRT2" s="27"/>
      <c r="LRU2" s="27"/>
      <c r="LRV2" s="27"/>
      <c r="LRW2" s="27"/>
      <c r="LRX2" s="27"/>
      <c r="LRY2" s="27"/>
      <c r="LRZ2" s="27"/>
      <c r="LSA2" s="27"/>
      <c r="LSB2" s="27"/>
      <c r="LSC2" s="27"/>
      <c r="LSD2" s="27"/>
      <c r="LSE2" s="27"/>
      <c r="LSF2" s="27"/>
      <c r="LSG2" s="27"/>
      <c r="LSH2" s="27"/>
      <c r="LSI2" s="27"/>
      <c r="LSJ2" s="27"/>
      <c r="LSK2" s="27"/>
      <c r="LSL2" s="27"/>
      <c r="LSM2" s="27"/>
      <c r="LSN2" s="27"/>
      <c r="LSO2" s="27"/>
      <c r="LSP2" s="27"/>
      <c r="LSQ2" s="27"/>
      <c r="LSR2" s="27"/>
      <c r="LSS2" s="27"/>
      <c r="LST2" s="27"/>
      <c r="LSU2" s="27"/>
      <c r="LSV2" s="27"/>
      <c r="LSW2" s="27"/>
      <c r="LSX2" s="27"/>
      <c r="LSY2" s="27"/>
      <c r="LSZ2" s="27"/>
      <c r="LTA2" s="27"/>
      <c r="LTB2" s="27"/>
      <c r="LTC2" s="27"/>
      <c r="LTD2" s="27"/>
      <c r="LTE2" s="27"/>
      <c r="LTF2" s="27"/>
      <c r="LTG2" s="27"/>
      <c r="LTH2" s="27"/>
      <c r="LTI2" s="27"/>
      <c r="LTJ2" s="27"/>
      <c r="LTK2" s="27"/>
      <c r="LTL2" s="27"/>
      <c r="LTM2" s="27"/>
      <c r="LTN2" s="27"/>
      <c r="LTO2" s="27"/>
      <c r="LTP2" s="27"/>
      <c r="LTQ2" s="27"/>
      <c r="LTR2" s="27"/>
      <c r="LTS2" s="27"/>
      <c r="LTT2" s="27"/>
      <c r="LTU2" s="27"/>
      <c r="LTV2" s="27"/>
      <c r="LTW2" s="27"/>
      <c r="LTX2" s="27"/>
      <c r="LTY2" s="27"/>
      <c r="LTZ2" s="27"/>
      <c r="LUA2" s="27"/>
      <c r="LUB2" s="27"/>
      <c r="LUC2" s="27"/>
      <c r="LUD2" s="27"/>
      <c r="LUE2" s="27"/>
      <c r="LUF2" s="27"/>
      <c r="LUG2" s="27"/>
      <c r="LUH2" s="27"/>
      <c r="LUI2" s="27"/>
      <c r="LUJ2" s="27"/>
      <c r="LUK2" s="27"/>
      <c r="LUL2" s="27"/>
      <c r="LUM2" s="27"/>
      <c r="LUN2" s="27"/>
      <c r="LUO2" s="27"/>
      <c r="LUP2" s="27"/>
      <c r="LUQ2" s="27"/>
      <c r="LUR2" s="27"/>
      <c r="LUS2" s="27"/>
      <c r="LUT2" s="27"/>
      <c r="LUU2" s="27"/>
      <c r="LUV2" s="27"/>
      <c r="LUW2" s="27"/>
      <c r="LUX2" s="27"/>
      <c r="LUY2" s="27"/>
      <c r="LUZ2" s="27"/>
      <c r="LVA2" s="27"/>
      <c r="LVB2" s="27"/>
      <c r="LVC2" s="27"/>
      <c r="LVD2" s="27"/>
      <c r="LVE2" s="27"/>
      <c r="LVF2" s="27"/>
      <c r="LVG2" s="27"/>
      <c r="LVH2" s="27"/>
      <c r="LVI2" s="27"/>
      <c r="LVJ2" s="27"/>
      <c r="LVK2" s="27"/>
      <c r="LVL2" s="27"/>
      <c r="LVM2" s="27"/>
      <c r="LVN2" s="27"/>
      <c r="LVO2" s="27"/>
      <c r="LVP2" s="27"/>
      <c r="LVQ2" s="27"/>
      <c r="LVR2" s="27"/>
      <c r="LVS2" s="27"/>
      <c r="LVT2" s="27"/>
      <c r="LVU2" s="27"/>
      <c r="LVV2" s="27"/>
      <c r="LVW2" s="27"/>
      <c r="LVX2" s="27"/>
      <c r="LVY2" s="27"/>
      <c r="LVZ2" s="27"/>
      <c r="LWA2" s="27"/>
      <c r="LWB2" s="27"/>
      <c r="LWC2" s="27"/>
      <c r="LWD2" s="27"/>
      <c r="LWE2" s="27"/>
      <c r="LWF2" s="27"/>
      <c r="LWG2" s="27"/>
      <c r="LWH2" s="27"/>
      <c r="LWI2" s="27"/>
      <c r="LWJ2" s="27"/>
      <c r="LWK2" s="27"/>
      <c r="LWL2" s="27"/>
      <c r="LWM2" s="27"/>
      <c r="LWN2" s="27"/>
      <c r="LWO2" s="27"/>
      <c r="LWP2" s="27"/>
      <c r="LWQ2" s="27"/>
      <c r="LWR2" s="27"/>
      <c r="LWS2" s="27"/>
      <c r="LWT2" s="27"/>
      <c r="LWU2" s="27"/>
      <c r="LWV2" s="27"/>
      <c r="LWW2" s="27"/>
      <c r="LWX2" s="27"/>
      <c r="LWY2" s="27"/>
      <c r="LWZ2" s="27"/>
      <c r="LXA2" s="27"/>
      <c r="LXB2" s="27"/>
      <c r="LXC2" s="27"/>
      <c r="LXD2" s="27"/>
      <c r="LXE2" s="27"/>
      <c r="LXF2" s="27"/>
      <c r="LXG2" s="27"/>
      <c r="LXH2" s="27"/>
      <c r="LXI2" s="27"/>
      <c r="LXJ2" s="27"/>
      <c r="LXK2" s="27"/>
      <c r="LXL2" s="27"/>
      <c r="LXM2" s="27"/>
      <c r="LXN2" s="27"/>
      <c r="LXO2" s="27"/>
      <c r="LXP2" s="27"/>
      <c r="LXQ2" s="27"/>
      <c r="LXR2" s="27"/>
      <c r="LXS2" s="27"/>
      <c r="LXT2" s="27"/>
      <c r="LXU2" s="27"/>
      <c r="LXV2" s="27"/>
      <c r="LXW2" s="27"/>
      <c r="LXX2" s="27"/>
      <c r="LXY2" s="27"/>
      <c r="LXZ2" s="27"/>
      <c r="LYA2" s="27"/>
      <c r="LYB2" s="27"/>
      <c r="LYC2" s="27"/>
      <c r="LYD2" s="27"/>
      <c r="LYE2" s="27"/>
      <c r="LYF2" s="27"/>
      <c r="LYG2" s="27"/>
      <c r="LYH2" s="27"/>
      <c r="LYI2" s="27"/>
      <c r="LYJ2" s="27"/>
      <c r="LYK2" s="27"/>
      <c r="LYL2" s="27"/>
      <c r="LYM2" s="27"/>
      <c r="LYN2" s="27"/>
      <c r="LYO2" s="27"/>
      <c r="LYP2" s="27"/>
      <c r="LYQ2" s="27"/>
      <c r="LYR2" s="27"/>
      <c r="LYS2" s="27"/>
      <c r="LYT2" s="27"/>
      <c r="LYU2" s="27"/>
      <c r="LYV2" s="27"/>
      <c r="LYW2" s="27"/>
      <c r="LYX2" s="27"/>
      <c r="LYY2" s="27"/>
      <c r="LYZ2" s="27"/>
      <c r="LZA2" s="27"/>
      <c r="LZB2" s="27"/>
      <c r="LZC2" s="27"/>
      <c r="LZD2" s="27"/>
      <c r="LZE2" s="27"/>
      <c r="LZF2" s="27"/>
      <c r="LZG2" s="27"/>
      <c r="LZH2" s="27"/>
      <c r="LZI2" s="27"/>
      <c r="LZJ2" s="27"/>
      <c r="LZK2" s="27"/>
      <c r="LZL2" s="27"/>
      <c r="LZM2" s="27"/>
      <c r="LZN2" s="27"/>
      <c r="LZO2" s="27"/>
      <c r="LZP2" s="27"/>
      <c r="LZQ2" s="27"/>
      <c r="LZR2" s="27"/>
      <c r="LZS2" s="27"/>
      <c r="LZT2" s="27"/>
      <c r="LZU2" s="27"/>
      <c r="LZV2" s="27"/>
      <c r="LZW2" s="27"/>
      <c r="LZX2" s="27"/>
      <c r="LZY2" s="27"/>
      <c r="LZZ2" s="27"/>
      <c r="MAA2" s="27"/>
      <c r="MAB2" s="27"/>
      <c r="MAC2" s="27"/>
      <c r="MAD2" s="27"/>
      <c r="MAE2" s="27"/>
      <c r="MAF2" s="27"/>
      <c r="MAG2" s="27"/>
      <c r="MAH2" s="27"/>
      <c r="MAI2" s="27"/>
      <c r="MAJ2" s="27"/>
      <c r="MAK2" s="27"/>
      <c r="MAL2" s="27"/>
      <c r="MAM2" s="27"/>
      <c r="MAN2" s="27"/>
      <c r="MAO2" s="27"/>
      <c r="MAP2" s="27"/>
      <c r="MAQ2" s="27"/>
      <c r="MAR2" s="27"/>
      <c r="MAS2" s="27"/>
      <c r="MAT2" s="27"/>
      <c r="MAU2" s="27"/>
      <c r="MAV2" s="27"/>
      <c r="MAW2" s="27"/>
      <c r="MAX2" s="27"/>
      <c r="MAY2" s="27"/>
      <c r="MAZ2" s="27"/>
      <c r="MBA2" s="27"/>
      <c r="MBB2" s="27"/>
      <c r="MBC2" s="27"/>
      <c r="MBD2" s="27"/>
      <c r="MBE2" s="27"/>
      <c r="MBF2" s="27"/>
      <c r="MBG2" s="27"/>
      <c r="MBH2" s="27"/>
      <c r="MBI2" s="27"/>
      <c r="MBJ2" s="27"/>
      <c r="MBK2" s="27"/>
      <c r="MBL2" s="27"/>
      <c r="MBM2" s="27"/>
      <c r="MBN2" s="27"/>
      <c r="MBO2" s="27"/>
      <c r="MBP2" s="27"/>
      <c r="MBQ2" s="27"/>
      <c r="MBR2" s="27"/>
      <c r="MBS2" s="27"/>
      <c r="MBT2" s="27"/>
      <c r="MBU2" s="27"/>
      <c r="MBV2" s="27"/>
      <c r="MBW2" s="27"/>
      <c r="MBX2" s="27"/>
      <c r="MBY2" s="27"/>
      <c r="MBZ2" s="27"/>
      <c r="MCA2" s="27"/>
      <c r="MCB2" s="27"/>
      <c r="MCC2" s="27"/>
      <c r="MCD2" s="27"/>
      <c r="MCE2" s="27"/>
      <c r="MCF2" s="27"/>
      <c r="MCG2" s="27"/>
      <c r="MCH2" s="27"/>
      <c r="MCI2" s="27"/>
      <c r="MCJ2" s="27"/>
      <c r="MCK2" s="27"/>
      <c r="MCL2" s="27"/>
      <c r="MCM2" s="27"/>
      <c r="MCN2" s="27"/>
      <c r="MCO2" s="27"/>
      <c r="MCP2" s="27"/>
      <c r="MCQ2" s="27"/>
      <c r="MCR2" s="27"/>
      <c r="MCS2" s="27"/>
      <c r="MCT2" s="27"/>
      <c r="MCU2" s="27"/>
      <c r="MCV2" s="27"/>
      <c r="MCW2" s="27"/>
      <c r="MCX2" s="27"/>
      <c r="MCY2" s="27"/>
      <c r="MCZ2" s="27"/>
      <c r="MDA2" s="27"/>
      <c r="MDB2" s="27"/>
      <c r="MDC2" s="27"/>
      <c r="MDD2" s="27"/>
      <c r="MDE2" s="27"/>
      <c r="MDF2" s="27"/>
      <c r="MDG2" s="27"/>
      <c r="MDH2" s="27"/>
      <c r="MDI2" s="27"/>
      <c r="MDJ2" s="27"/>
      <c r="MDK2" s="27"/>
      <c r="MDL2" s="27"/>
      <c r="MDM2" s="27"/>
      <c r="MDN2" s="27"/>
      <c r="MDO2" s="27"/>
      <c r="MDP2" s="27"/>
      <c r="MDQ2" s="27"/>
      <c r="MDR2" s="27"/>
      <c r="MDS2" s="27"/>
      <c r="MDT2" s="27"/>
      <c r="MDU2" s="27"/>
      <c r="MDV2" s="27"/>
      <c r="MDW2" s="27"/>
      <c r="MDX2" s="27"/>
      <c r="MDY2" s="27"/>
      <c r="MDZ2" s="27"/>
      <c r="MEA2" s="27"/>
      <c r="MEB2" s="27"/>
      <c r="MEC2" s="27"/>
      <c r="MED2" s="27"/>
      <c r="MEE2" s="27"/>
      <c r="MEF2" s="27"/>
      <c r="MEG2" s="27"/>
      <c r="MEH2" s="27"/>
      <c r="MEI2" s="27"/>
      <c r="MEJ2" s="27"/>
      <c r="MEK2" s="27"/>
      <c r="MEL2" s="27"/>
      <c r="MEM2" s="27"/>
      <c r="MEN2" s="27"/>
      <c r="MEO2" s="27"/>
      <c r="MEP2" s="27"/>
      <c r="MEQ2" s="27"/>
      <c r="MER2" s="27"/>
      <c r="MES2" s="27"/>
      <c r="MET2" s="27"/>
      <c r="MEU2" s="27"/>
      <c r="MEV2" s="27"/>
      <c r="MEW2" s="27"/>
      <c r="MEX2" s="27"/>
      <c r="MEY2" s="27"/>
      <c r="MEZ2" s="27"/>
      <c r="MFA2" s="27"/>
      <c r="MFB2" s="27"/>
      <c r="MFC2" s="27"/>
      <c r="MFD2" s="27"/>
      <c r="MFE2" s="27"/>
      <c r="MFF2" s="27"/>
      <c r="MFG2" s="27"/>
      <c r="MFH2" s="27"/>
      <c r="MFI2" s="27"/>
      <c r="MFJ2" s="27"/>
      <c r="MFK2" s="27"/>
      <c r="MFL2" s="27"/>
      <c r="MFM2" s="27"/>
      <c r="MFN2" s="27"/>
      <c r="MFO2" s="27"/>
      <c r="MFP2" s="27"/>
      <c r="MFQ2" s="27"/>
      <c r="MFR2" s="27"/>
      <c r="MFS2" s="27"/>
      <c r="MFT2" s="27"/>
      <c r="MFU2" s="27"/>
      <c r="MFV2" s="27"/>
      <c r="MFW2" s="27"/>
      <c r="MFX2" s="27"/>
      <c r="MFY2" s="27"/>
      <c r="MFZ2" s="27"/>
      <c r="MGA2" s="27"/>
      <c r="MGB2" s="27"/>
      <c r="MGC2" s="27"/>
      <c r="MGD2" s="27"/>
      <c r="MGE2" s="27"/>
      <c r="MGF2" s="27"/>
      <c r="MGG2" s="27"/>
      <c r="MGH2" s="27"/>
      <c r="MGI2" s="27"/>
      <c r="MGJ2" s="27"/>
      <c r="MGK2" s="27"/>
      <c r="MGL2" s="27"/>
      <c r="MGM2" s="27"/>
      <c r="MGN2" s="27"/>
      <c r="MGO2" s="27"/>
      <c r="MGP2" s="27"/>
      <c r="MGQ2" s="27"/>
      <c r="MGR2" s="27"/>
      <c r="MGS2" s="27"/>
      <c r="MGT2" s="27"/>
      <c r="MGU2" s="27"/>
      <c r="MGV2" s="27"/>
      <c r="MGW2" s="27"/>
      <c r="MGX2" s="27"/>
      <c r="MGY2" s="27"/>
      <c r="MGZ2" s="27"/>
      <c r="MHA2" s="27"/>
      <c r="MHB2" s="27"/>
      <c r="MHC2" s="27"/>
      <c r="MHD2" s="27"/>
      <c r="MHE2" s="27"/>
      <c r="MHF2" s="27"/>
      <c r="MHG2" s="27"/>
      <c r="MHH2" s="27"/>
      <c r="MHI2" s="27"/>
      <c r="MHJ2" s="27"/>
      <c r="MHK2" s="27"/>
      <c r="MHL2" s="27"/>
      <c r="MHM2" s="27"/>
      <c r="MHN2" s="27"/>
      <c r="MHO2" s="27"/>
      <c r="MHP2" s="27"/>
      <c r="MHQ2" s="27"/>
      <c r="MHR2" s="27"/>
      <c r="MHS2" s="27"/>
      <c r="MHT2" s="27"/>
      <c r="MHU2" s="27"/>
      <c r="MHV2" s="27"/>
      <c r="MHW2" s="27"/>
      <c r="MHX2" s="27"/>
      <c r="MHY2" s="27"/>
      <c r="MHZ2" s="27"/>
      <c r="MIA2" s="27"/>
      <c r="MIB2" s="27"/>
      <c r="MIC2" s="27"/>
      <c r="MID2" s="27"/>
      <c r="MIE2" s="27"/>
      <c r="MIF2" s="27"/>
      <c r="MIG2" s="27"/>
      <c r="MIH2" s="27"/>
      <c r="MII2" s="27"/>
      <c r="MIJ2" s="27"/>
      <c r="MIK2" s="27"/>
      <c r="MIL2" s="27"/>
      <c r="MIM2" s="27"/>
      <c r="MIN2" s="27"/>
      <c r="MIO2" s="27"/>
      <c r="MIP2" s="27"/>
      <c r="MIQ2" s="27"/>
      <c r="MIR2" s="27"/>
      <c r="MIS2" s="27"/>
      <c r="MIT2" s="27"/>
      <c r="MIU2" s="27"/>
      <c r="MIV2" s="27"/>
      <c r="MIW2" s="27"/>
      <c r="MIX2" s="27"/>
      <c r="MIY2" s="27"/>
      <c r="MIZ2" s="27"/>
      <c r="MJA2" s="27"/>
      <c r="MJB2" s="27"/>
      <c r="MJC2" s="27"/>
      <c r="MJD2" s="27"/>
      <c r="MJE2" s="27"/>
      <c r="MJF2" s="27"/>
      <c r="MJG2" s="27"/>
      <c r="MJH2" s="27"/>
      <c r="MJI2" s="27"/>
      <c r="MJJ2" s="27"/>
      <c r="MJK2" s="27"/>
      <c r="MJL2" s="27"/>
      <c r="MJM2" s="27"/>
      <c r="MJN2" s="27"/>
      <c r="MJO2" s="27"/>
      <c r="MJP2" s="27"/>
      <c r="MJQ2" s="27"/>
      <c r="MJR2" s="27"/>
      <c r="MJS2" s="27"/>
      <c r="MJT2" s="27"/>
      <c r="MJU2" s="27"/>
      <c r="MJV2" s="27"/>
      <c r="MJW2" s="27"/>
      <c r="MJX2" s="27"/>
      <c r="MJY2" s="27"/>
      <c r="MJZ2" s="27"/>
      <c r="MKA2" s="27"/>
      <c r="MKB2" s="27"/>
      <c r="MKC2" s="27"/>
      <c r="MKD2" s="27"/>
      <c r="MKE2" s="27"/>
      <c r="MKF2" s="27"/>
      <c r="MKG2" s="27"/>
      <c r="MKH2" s="27"/>
      <c r="MKI2" s="27"/>
      <c r="MKJ2" s="27"/>
      <c r="MKK2" s="27"/>
      <c r="MKL2" s="27"/>
      <c r="MKM2" s="27"/>
      <c r="MKN2" s="27"/>
      <c r="MKO2" s="27"/>
      <c r="MKP2" s="27"/>
      <c r="MKQ2" s="27"/>
      <c r="MKR2" s="27"/>
      <c r="MKS2" s="27"/>
      <c r="MKT2" s="27"/>
      <c r="MKU2" s="27"/>
      <c r="MKV2" s="27"/>
      <c r="MKW2" s="27"/>
      <c r="MKX2" s="27"/>
      <c r="MKY2" s="27"/>
      <c r="MKZ2" s="27"/>
      <c r="MLA2" s="27"/>
      <c r="MLB2" s="27"/>
      <c r="MLC2" s="27"/>
      <c r="MLD2" s="27"/>
      <c r="MLE2" s="27"/>
      <c r="MLF2" s="27"/>
      <c r="MLG2" s="27"/>
      <c r="MLH2" s="27"/>
      <c r="MLI2" s="27"/>
      <c r="MLJ2" s="27"/>
      <c r="MLK2" s="27"/>
      <c r="MLL2" s="27"/>
      <c r="MLM2" s="27"/>
      <c r="MLN2" s="27"/>
      <c r="MLO2" s="27"/>
      <c r="MLP2" s="27"/>
      <c r="MLQ2" s="27"/>
      <c r="MLR2" s="27"/>
      <c r="MLS2" s="27"/>
      <c r="MLT2" s="27"/>
      <c r="MLU2" s="27"/>
      <c r="MLV2" s="27"/>
      <c r="MLW2" s="27"/>
      <c r="MLX2" s="27"/>
      <c r="MLY2" s="27"/>
      <c r="MLZ2" s="27"/>
      <c r="MMA2" s="27"/>
      <c r="MMB2" s="27"/>
      <c r="MMC2" s="27"/>
      <c r="MMD2" s="27"/>
      <c r="MME2" s="27"/>
      <c r="MMF2" s="27"/>
      <c r="MMG2" s="27"/>
      <c r="MMH2" s="27"/>
      <c r="MMI2" s="27"/>
      <c r="MMJ2" s="27"/>
      <c r="MMK2" s="27"/>
      <c r="MML2" s="27"/>
      <c r="MMM2" s="27"/>
      <c r="MMN2" s="27"/>
      <c r="MMO2" s="27"/>
      <c r="MMP2" s="27"/>
      <c r="MMQ2" s="27"/>
      <c r="MMR2" s="27"/>
      <c r="MMS2" s="27"/>
      <c r="MMT2" s="27"/>
      <c r="MMU2" s="27"/>
      <c r="MMV2" s="27"/>
      <c r="MMW2" s="27"/>
      <c r="MMX2" s="27"/>
      <c r="MMY2" s="27"/>
      <c r="MMZ2" s="27"/>
      <c r="MNA2" s="27"/>
      <c r="MNB2" s="27"/>
      <c r="MNC2" s="27"/>
      <c r="MND2" s="27"/>
      <c r="MNE2" s="27"/>
      <c r="MNF2" s="27"/>
      <c r="MNG2" s="27"/>
      <c r="MNH2" s="27"/>
      <c r="MNI2" s="27"/>
      <c r="MNJ2" s="27"/>
      <c r="MNK2" s="27"/>
      <c r="MNL2" s="27"/>
      <c r="MNM2" s="27"/>
      <c r="MNN2" s="27"/>
      <c r="MNO2" s="27"/>
      <c r="MNP2" s="27"/>
      <c r="MNQ2" s="27"/>
      <c r="MNR2" s="27"/>
      <c r="MNS2" s="27"/>
      <c r="MNT2" s="27"/>
      <c r="MNU2" s="27"/>
      <c r="MNV2" s="27"/>
      <c r="MNW2" s="27"/>
      <c r="MNX2" s="27"/>
      <c r="MNY2" s="27"/>
      <c r="MNZ2" s="27"/>
      <c r="MOA2" s="27"/>
      <c r="MOB2" s="27"/>
      <c r="MOC2" s="27"/>
      <c r="MOD2" s="27"/>
      <c r="MOE2" s="27"/>
      <c r="MOF2" s="27"/>
      <c r="MOG2" s="27"/>
      <c r="MOH2" s="27"/>
      <c r="MOI2" s="27"/>
      <c r="MOJ2" s="27"/>
      <c r="MOK2" s="27"/>
      <c r="MOL2" s="27"/>
      <c r="MOM2" s="27"/>
      <c r="MON2" s="27"/>
      <c r="MOO2" s="27"/>
      <c r="MOP2" s="27"/>
      <c r="MOQ2" s="27"/>
      <c r="MOR2" s="27"/>
      <c r="MOS2" s="27"/>
      <c r="MOT2" s="27"/>
      <c r="MOU2" s="27"/>
      <c r="MOV2" s="27"/>
      <c r="MOW2" s="27"/>
      <c r="MOX2" s="27"/>
      <c r="MOY2" s="27"/>
      <c r="MOZ2" s="27"/>
      <c r="MPA2" s="27"/>
      <c r="MPB2" s="27"/>
      <c r="MPC2" s="27"/>
      <c r="MPD2" s="27"/>
      <c r="MPE2" s="27"/>
      <c r="MPF2" s="27"/>
      <c r="MPG2" s="27"/>
      <c r="MPH2" s="27"/>
      <c r="MPI2" s="27"/>
      <c r="MPJ2" s="27"/>
      <c r="MPK2" s="27"/>
      <c r="MPL2" s="27"/>
      <c r="MPM2" s="27"/>
      <c r="MPN2" s="27"/>
      <c r="MPO2" s="27"/>
      <c r="MPP2" s="27"/>
      <c r="MPQ2" s="27"/>
      <c r="MPR2" s="27"/>
      <c r="MPS2" s="27"/>
      <c r="MPT2" s="27"/>
      <c r="MPU2" s="27"/>
      <c r="MPV2" s="27"/>
      <c r="MPW2" s="27"/>
      <c r="MPX2" s="27"/>
      <c r="MPY2" s="27"/>
      <c r="MPZ2" s="27"/>
      <c r="MQA2" s="27"/>
      <c r="MQB2" s="27"/>
      <c r="MQC2" s="27"/>
      <c r="MQD2" s="27"/>
      <c r="MQE2" s="27"/>
      <c r="MQF2" s="27"/>
      <c r="MQG2" s="27"/>
      <c r="MQH2" s="27"/>
      <c r="MQI2" s="27"/>
      <c r="MQJ2" s="27"/>
      <c r="MQK2" s="27"/>
      <c r="MQL2" s="27"/>
      <c r="MQM2" s="27"/>
      <c r="MQN2" s="27"/>
      <c r="MQO2" s="27"/>
      <c r="MQP2" s="27"/>
      <c r="MQQ2" s="27"/>
      <c r="MQR2" s="27"/>
      <c r="MQS2" s="27"/>
      <c r="MQT2" s="27"/>
      <c r="MQU2" s="27"/>
      <c r="MQV2" s="27"/>
      <c r="MQW2" s="27"/>
      <c r="MQX2" s="27"/>
      <c r="MQY2" s="27"/>
      <c r="MQZ2" s="27"/>
      <c r="MRA2" s="27"/>
      <c r="MRB2" s="27"/>
      <c r="MRC2" s="27"/>
      <c r="MRD2" s="27"/>
      <c r="MRE2" s="27"/>
      <c r="MRF2" s="27"/>
      <c r="MRG2" s="27"/>
      <c r="MRH2" s="27"/>
      <c r="MRI2" s="27"/>
      <c r="MRJ2" s="27"/>
      <c r="MRK2" s="27"/>
      <c r="MRL2" s="27"/>
      <c r="MRM2" s="27"/>
      <c r="MRN2" s="27"/>
      <c r="MRO2" s="27"/>
      <c r="MRP2" s="27"/>
      <c r="MRQ2" s="27"/>
      <c r="MRR2" s="27"/>
      <c r="MRS2" s="27"/>
      <c r="MRT2" s="27"/>
      <c r="MRU2" s="27"/>
      <c r="MRV2" s="27"/>
      <c r="MRW2" s="27"/>
      <c r="MRX2" s="27"/>
      <c r="MRY2" s="27"/>
      <c r="MRZ2" s="27"/>
      <c r="MSA2" s="27"/>
      <c r="MSB2" s="27"/>
      <c r="MSC2" s="27"/>
      <c r="MSD2" s="27"/>
      <c r="MSE2" s="27"/>
      <c r="MSF2" s="27"/>
      <c r="MSG2" s="27"/>
      <c r="MSH2" s="27"/>
      <c r="MSI2" s="27"/>
      <c r="MSJ2" s="27"/>
      <c r="MSK2" s="27"/>
      <c r="MSL2" s="27"/>
      <c r="MSM2" s="27"/>
      <c r="MSN2" s="27"/>
      <c r="MSO2" s="27"/>
      <c r="MSP2" s="27"/>
      <c r="MSQ2" s="27"/>
      <c r="MSR2" s="27"/>
      <c r="MSS2" s="27"/>
      <c r="MST2" s="27"/>
      <c r="MSU2" s="27"/>
      <c r="MSV2" s="27"/>
      <c r="MSW2" s="27"/>
      <c r="MSX2" s="27"/>
      <c r="MSY2" s="27"/>
      <c r="MSZ2" s="27"/>
      <c r="MTA2" s="27"/>
      <c r="MTB2" s="27"/>
      <c r="MTC2" s="27"/>
      <c r="MTD2" s="27"/>
      <c r="MTE2" s="27"/>
      <c r="MTF2" s="27"/>
      <c r="MTG2" s="27"/>
      <c r="MTH2" s="27"/>
      <c r="MTI2" s="27"/>
      <c r="MTJ2" s="27"/>
      <c r="MTK2" s="27"/>
      <c r="MTL2" s="27"/>
      <c r="MTM2" s="27"/>
      <c r="MTN2" s="27"/>
      <c r="MTO2" s="27"/>
      <c r="MTP2" s="27"/>
      <c r="MTQ2" s="27"/>
      <c r="MTR2" s="27"/>
      <c r="MTS2" s="27"/>
      <c r="MTT2" s="27"/>
      <c r="MTU2" s="27"/>
      <c r="MTV2" s="27"/>
      <c r="MTW2" s="27"/>
      <c r="MTX2" s="27"/>
      <c r="MTY2" s="27"/>
      <c r="MTZ2" s="27"/>
      <c r="MUA2" s="27"/>
      <c r="MUB2" s="27"/>
      <c r="MUC2" s="27"/>
      <c r="MUD2" s="27"/>
      <c r="MUE2" s="27"/>
      <c r="MUF2" s="27"/>
      <c r="MUG2" s="27"/>
      <c r="MUH2" s="27"/>
      <c r="MUI2" s="27"/>
      <c r="MUJ2" s="27"/>
      <c r="MUK2" s="27"/>
      <c r="MUL2" s="27"/>
      <c r="MUM2" s="27"/>
      <c r="MUN2" s="27"/>
      <c r="MUO2" s="27"/>
      <c r="MUP2" s="27"/>
      <c r="MUQ2" s="27"/>
      <c r="MUR2" s="27"/>
      <c r="MUS2" s="27"/>
      <c r="MUT2" s="27"/>
      <c r="MUU2" s="27"/>
      <c r="MUV2" s="27"/>
      <c r="MUW2" s="27"/>
      <c r="MUX2" s="27"/>
      <c r="MUY2" s="27"/>
      <c r="MUZ2" s="27"/>
      <c r="MVA2" s="27"/>
      <c r="MVB2" s="27"/>
      <c r="MVC2" s="27"/>
      <c r="MVD2" s="27"/>
      <c r="MVE2" s="27"/>
      <c r="MVF2" s="27"/>
      <c r="MVG2" s="27"/>
      <c r="MVH2" s="27"/>
      <c r="MVI2" s="27"/>
      <c r="MVJ2" s="27"/>
      <c r="MVK2" s="27"/>
      <c r="MVL2" s="27"/>
      <c r="MVM2" s="27"/>
      <c r="MVN2" s="27"/>
      <c r="MVO2" s="27"/>
      <c r="MVP2" s="27"/>
      <c r="MVQ2" s="27"/>
      <c r="MVR2" s="27"/>
      <c r="MVS2" s="27"/>
      <c r="MVT2" s="27"/>
      <c r="MVU2" s="27"/>
      <c r="MVV2" s="27"/>
      <c r="MVW2" s="27"/>
      <c r="MVX2" s="27"/>
      <c r="MVY2" s="27"/>
      <c r="MVZ2" s="27"/>
      <c r="MWA2" s="27"/>
      <c r="MWB2" s="27"/>
      <c r="MWC2" s="27"/>
      <c r="MWD2" s="27"/>
      <c r="MWE2" s="27"/>
      <c r="MWF2" s="27"/>
      <c r="MWG2" s="27"/>
      <c r="MWH2" s="27"/>
      <c r="MWI2" s="27"/>
      <c r="MWJ2" s="27"/>
      <c r="MWK2" s="27"/>
      <c r="MWL2" s="27"/>
      <c r="MWM2" s="27"/>
      <c r="MWN2" s="27"/>
      <c r="MWO2" s="27"/>
      <c r="MWP2" s="27"/>
      <c r="MWQ2" s="27"/>
      <c r="MWR2" s="27"/>
      <c r="MWS2" s="27"/>
      <c r="MWT2" s="27"/>
      <c r="MWU2" s="27"/>
      <c r="MWV2" s="27"/>
      <c r="MWW2" s="27"/>
      <c r="MWX2" s="27"/>
      <c r="MWY2" s="27"/>
      <c r="MWZ2" s="27"/>
      <c r="MXA2" s="27"/>
      <c r="MXB2" s="27"/>
      <c r="MXC2" s="27"/>
      <c r="MXD2" s="27"/>
      <c r="MXE2" s="27"/>
      <c r="MXF2" s="27"/>
      <c r="MXG2" s="27"/>
      <c r="MXH2" s="27"/>
      <c r="MXI2" s="27"/>
      <c r="MXJ2" s="27"/>
      <c r="MXK2" s="27"/>
      <c r="MXL2" s="27"/>
      <c r="MXM2" s="27"/>
      <c r="MXN2" s="27"/>
      <c r="MXO2" s="27"/>
      <c r="MXP2" s="27"/>
      <c r="MXQ2" s="27"/>
      <c r="MXR2" s="27"/>
      <c r="MXS2" s="27"/>
      <c r="MXT2" s="27"/>
      <c r="MXU2" s="27"/>
      <c r="MXV2" s="27"/>
      <c r="MXW2" s="27"/>
      <c r="MXX2" s="27"/>
      <c r="MXY2" s="27"/>
      <c r="MXZ2" s="27"/>
      <c r="MYA2" s="27"/>
      <c r="MYB2" s="27"/>
      <c r="MYC2" s="27"/>
      <c r="MYD2" s="27"/>
      <c r="MYE2" s="27"/>
      <c r="MYF2" s="27"/>
      <c r="MYG2" s="27"/>
      <c r="MYH2" s="27"/>
      <c r="MYI2" s="27"/>
      <c r="MYJ2" s="27"/>
      <c r="MYK2" s="27"/>
      <c r="MYL2" s="27"/>
      <c r="MYM2" s="27"/>
      <c r="MYN2" s="27"/>
      <c r="MYO2" s="27"/>
      <c r="MYP2" s="27"/>
      <c r="MYQ2" s="27"/>
      <c r="MYR2" s="27"/>
      <c r="MYS2" s="27"/>
      <c r="MYT2" s="27"/>
      <c r="MYU2" s="27"/>
      <c r="MYV2" s="27"/>
      <c r="MYW2" s="27"/>
      <c r="MYX2" s="27"/>
      <c r="MYY2" s="27"/>
      <c r="MYZ2" s="27"/>
      <c r="MZA2" s="27"/>
      <c r="MZB2" s="27"/>
      <c r="MZC2" s="27"/>
      <c r="MZD2" s="27"/>
      <c r="MZE2" s="27"/>
      <c r="MZF2" s="27"/>
      <c r="MZG2" s="27"/>
      <c r="MZH2" s="27"/>
      <c r="MZI2" s="27"/>
      <c r="MZJ2" s="27"/>
      <c r="MZK2" s="27"/>
      <c r="MZL2" s="27"/>
      <c r="MZM2" s="27"/>
      <c r="MZN2" s="27"/>
      <c r="MZO2" s="27"/>
      <c r="MZP2" s="27"/>
      <c r="MZQ2" s="27"/>
      <c r="MZR2" s="27"/>
      <c r="MZS2" s="27"/>
      <c r="MZT2" s="27"/>
      <c r="MZU2" s="27"/>
      <c r="MZV2" s="27"/>
      <c r="MZW2" s="27"/>
      <c r="MZX2" s="27"/>
      <c r="MZY2" s="27"/>
      <c r="MZZ2" s="27"/>
      <c r="NAA2" s="27"/>
      <c r="NAB2" s="27"/>
      <c r="NAC2" s="27"/>
      <c r="NAD2" s="27"/>
      <c r="NAE2" s="27"/>
      <c r="NAF2" s="27"/>
      <c r="NAG2" s="27"/>
      <c r="NAH2" s="27"/>
      <c r="NAI2" s="27"/>
      <c r="NAJ2" s="27"/>
      <c r="NAK2" s="27"/>
      <c r="NAL2" s="27"/>
      <c r="NAM2" s="27"/>
      <c r="NAN2" s="27"/>
      <c r="NAO2" s="27"/>
      <c r="NAP2" s="27"/>
      <c r="NAQ2" s="27"/>
      <c r="NAR2" s="27"/>
      <c r="NAS2" s="27"/>
      <c r="NAT2" s="27"/>
      <c r="NAU2" s="27"/>
      <c r="NAV2" s="27"/>
      <c r="NAW2" s="27"/>
      <c r="NAX2" s="27"/>
      <c r="NAY2" s="27"/>
      <c r="NAZ2" s="27"/>
      <c r="NBA2" s="27"/>
      <c r="NBB2" s="27"/>
      <c r="NBC2" s="27"/>
      <c r="NBD2" s="27"/>
      <c r="NBE2" s="27"/>
      <c r="NBF2" s="27"/>
      <c r="NBG2" s="27"/>
      <c r="NBH2" s="27"/>
      <c r="NBI2" s="27"/>
      <c r="NBJ2" s="27"/>
      <c r="NBK2" s="27"/>
      <c r="NBL2" s="27"/>
      <c r="NBM2" s="27"/>
      <c r="NBN2" s="27"/>
      <c r="NBO2" s="27"/>
      <c r="NBP2" s="27"/>
      <c r="NBQ2" s="27"/>
      <c r="NBR2" s="27"/>
      <c r="NBS2" s="27"/>
      <c r="NBT2" s="27"/>
      <c r="NBU2" s="27"/>
      <c r="NBV2" s="27"/>
      <c r="NBW2" s="27"/>
      <c r="NBX2" s="27"/>
      <c r="NBY2" s="27"/>
      <c r="NBZ2" s="27"/>
      <c r="NCA2" s="27"/>
      <c r="NCB2" s="27"/>
      <c r="NCC2" s="27"/>
      <c r="NCD2" s="27"/>
      <c r="NCE2" s="27"/>
      <c r="NCF2" s="27"/>
      <c r="NCG2" s="27"/>
      <c r="NCH2" s="27"/>
      <c r="NCI2" s="27"/>
      <c r="NCJ2" s="27"/>
      <c r="NCK2" s="27"/>
      <c r="NCL2" s="27"/>
      <c r="NCM2" s="27"/>
      <c r="NCN2" s="27"/>
      <c r="NCO2" s="27"/>
      <c r="NCP2" s="27"/>
      <c r="NCQ2" s="27"/>
      <c r="NCR2" s="27"/>
      <c r="NCS2" s="27"/>
      <c r="NCT2" s="27"/>
      <c r="NCU2" s="27"/>
      <c r="NCV2" s="27"/>
      <c r="NCW2" s="27"/>
      <c r="NCX2" s="27"/>
      <c r="NCY2" s="27"/>
      <c r="NCZ2" s="27"/>
      <c r="NDA2" s="27"/>
      <c r="NDB2" s="27"/>
      <c r="NDC2" s="27"/>
      <c r="NDD2" s="27"/>
      <c r="NDE2" s="27"/>
      <c r="NDF2" s="27"/>
      <c r="NDG2" s="27"/>
      <c r="NDH2" s="27"/>
      <c r="NDI2" s="27"/>
      <c r="NDJ2" s="27"/>
      <c r="NDK2" s="27"/>
      <c r="NDL2" s="27"/>
      <c r="NDM2" s="27"/>
      <c r="NDN2" s="27"/>
      <c r="NDO2" s="27"/>
      <c r="NDP2" s="27"/>
      <c r="NDQ2" s="27"/>
      <c r="NDR2" s="27"/>
      <c r="NDS2" s="27"/>
      <c r="NDT2" s="27"/>
      <c r="NDU2" s="27"/>
      <c r="NDV2" s="27"/>
      <c r="NDW2" s="27"/>
      <c r="NDX2" s="27"/>
      <c r="NDY2" s="27"/>
      <c r="NDZ2" s="27"/>
      <c r="NEA2" s="27"/>
      <c r="NEB2" s="27"/>
      <c r="NEC2" s="27"/>
      <c r="NED2" s="27"/>
      <c r="NEE2" s="27"/>
      <c r="NEF2" s="27"/>
      <c r="NEG2" s="27"/>
      <c r="NEH2" s="27"/>
      <c r="NEI2" s="27"/>
      <c r="NEJ2" s="27"/>
      <c r="NEK2" s="27"/>
      <c r="NEL2" s="27"/>
      <c r="NEM2" s="27"/>
      <c r="NEN2" s="27"/>
      <c r="NEO2" s="27"/>
      <c r="NEP2" s="27"/>
      <c r="NEQ2" s="27"/>
      <c r="NER2" s="27"/>
      <c r="NES2" s="27"/>
      <c r="NET2" s="27"/>
      <c r="NEU2" s="27"/>
      <c r="NEV2" s="27"/>
      <c r="NEW2" s="27"/>
      <c r="NEX2" s="27"/>
      <c r="NEY2" s="27"/>
      <c r="NEZ2" s="27"/>
      <c r="NFA2" s="27"/>
      <c r="NFB2" s="27"/>
      <c r="NFC2" s="27"/>
      <c r="NFD2" s="27"/>
      <c r="NFE2" s="27"/>
      <c r="NFF2" s="27"/>
      <c r="NFG2" s="27"/>
      <c r="NFH2" s="27"/>
      <c r="NFI2" s="27"/>
      <c r="NFJ2" s="27"/>
      <c r="NFK2" s="27"/>
      <c r="NFL2" s="27"/>
      <c r="NFM2" s="27"/>
      <c r="NFN2" s="27"/>
      <c r="NFO2" s="27"/>
      <c r="NFP2" s="27"/>
      <c r="NFQ2" s="27"/>
      <c r="NFR2" s="27"/>
      <c r="NFS2" s="27"/>
      <c r="NFT2" s="27"/>
      <c r="NFU2" s="27"/>
      <c r="NFV2" s="27"/>
      <c r="NFW2" s="27"/>
      <c r="NFX2" s="27"/>
      <c r="NFY2" s="27"/>
      <c r="NFZ2" s="27"/>
      <c r="NGA2" s="27"/>
      <c r="NGB2" s="27"/>
      <c r="NGC2" s="27"/>
      <c r="NGD2" s="27"/>
      <c r="NGE2" s="27"/>
      <c r="NGF2" s="27"/>
      <c r="NGG2" s="27"/>
      <c r="NGH2" s="27"/>
      <c r="NGI2" s="27"/>
      <c r="NGJ2" s="27"/>
      <c r="NGK2" s="27"/>
      <c r="NGL2" s="27"/>
      <c r="NGM2" s="27"/>
      <c r="NGN2" s="27"/>
      <c r="NGO2" s="27"/>
      <c r="NGP2" s="27"/>
      <c r="NGQ2" s="27"/>
      <c r="NGR2" s="27"/>
      <c r="NGS2" s="27"/>
      <c r="NGT2" s="27"/>
      <c r="NGU2" s="27"/>
      <c r="NGV2" s="27"/>
      <c r="NGW2" s="27"/>
      <c r="NGX2" s="27"/>
      <c r="NGY2" s="27"/>
      <c r="NGZ2" s="27"/>
      <c r="NHA2" s="27"/>
      <c r="NHB2" s="27"/>
      <c r="NHC2" s="27"/>
      <c r="NHD2" s="27"/>
      <c r="NHE2" s="27"/>
      <c r="NHF2" s="27"/>
      <c r="NHG2" s="27"/>
      <c r="NHH2" s="27"/>
      <c r="NHI2" s="27"/>
      <c r="NHJ2" s="27"/>
      <c r="NHK2" s="27"/>
      <c r="NHL2" s="27"/>
      <c r="NHM2" s="27"/>
      <c r="NHN2" s="27"/>
      <c r="NHO2" s="27"/>
      <c r="NHP2" s="27"/>
      <c r="NHQ2" s="27"/>
      <c r="NHR2" s="27"/>
      <c r="NHS2" s="27"/>
      <c r="NHT2" s="27"/>
      <c r="NHU2" s="27"/>
      <c r="NHV2" s="27"/>
      <c r="NHW2" s="27"/>
      <c r="NHX2" s="27"/>
      <c r="NHY2" s="27"/>
      <c r="NHZ2" s="27"/>
      <c r="NIA2" s="27"/>
      <c r="NIB2" s="27"/>
      <c r="NIC2" s="27"/>
      <c r="NID2" s="27"/>
      <c r="NIE2" s="27"/>
      <c r="NIF2" s="27"/>
      <c r="NIG2" s="27"/>
      <c r="NIH2" s="27"/>
      <c r="NII2" s="27"/>
      <c r="NIJ2" s="27"/>
      <c r="NIK2" s="27"/>
      <c r="NIL2" s="27"/>
      <c r="NIM2" s="27"/>
      <c r="NIN2" s="27"/>
      <c r="NIO2" s="27"/>
      <c r="NIP2" s="27"/>
      <c r="NIQ2" s="27"/>
      <c r="NIR2" s="27"/>
      <c r="NIS2" s="27"/>
      <c r="NIT2" s="27"/>
      <c r="NIU2" s="27"/>
      <c r="NIV2" s="27"/>
      <c r="NIW2" s="27"/>
      <c r="NIX2" s="27"/>
      <c r="NIY2" s="27"/>
      <c r="NIZ2" s="27"/>
      <c r="NJA2" s="27"/>
      <c r="NJB2" s="27"/>
      <c r="NJC2" s="27"/>
      <c r="NJD2" s="27"/>
      <c r="NJE2" s="27"/>
      <c r="NJF2" s="27"/>
      <c r="NJG2" s="27"/>
      <c r="NJH2" s="27"/>
      <c r="NJI2" s="27"/>
      <c r="NJJ2" s="27"/>
      <c r="NJK2" s="27"/>
      <c r="NJL2" s="27"/>
      <c r="NJM2" s="27"/>
      <c r="NJN2" s="27"/>
      <c r="NJO2" s="27"/>
      <c r="NJP2" s="27"/>
      <c r="NJQ2" s="27"/>
      <c r="NJR2" s="27"/>
      <c r="NJS2" s="27"/>
      <c r="NJT2" s="27"/>
      <c r="NJU2" s="27"/>
      <c r="NJV2" s="27"/>
      <c r="NJW2" s="27"/>
      <c r="NJX2" s="27"/>
      <c r="NJY2" s="27"/>
      <c r="NJZ2" s="27"/>
      <c r="NKA2" s="27"/>
      <c r="NKB2" s="27"/>
      <c r="NKC2" s="27"/>
      <c r="NKD2" s="27"/>
      <c r="NKE2" s="27"/>
      <c r="NKF2" s="27"/>
      <c r="NKG2" s="27"/>
      <c r="NKH2" s="27"/>
      <c r="NKI2" s="27"/>
      <c r="NKJ2" s="27"/>
      <c r="NKK2" s="27"/>
      <c r="NKL2" s="27"/>
      <c r="NKM2" s="27"/>
      <c r="NKN2" s="27"/>
      <c r="NKO2" s="27"/>
      <c r="NKP2" s="27"/>
      <c r="NKQ2" s="27"/>
      <c r="NKR2" s="27"/>
      <c r="NKS2" s="27"/>
      <c r="NKT2" s="27"/>
      <c r="NKU2" s="27"/>
      <c r="NKV2" s="27"/>
      <c r="NKW2" s="27"/>
      <c r="NKX2" s="27"/>
      <c r="NKY2" s="27"/>
      <c r="NKZ2" s="27"/>
      <c r="NLA2" s="27"/>
      <c r="NLB2" s="27"/>
      <c r="NLC2" s="27"/>
      <c r="NLD2" s="27"/>
      <c r="NLE2" s="27"/>
      <c r="NLF2" s="27"/>
      <c r="NLG2" s="27"/>
      <c r="NLH2" s="27"/>
      <c r="NLI2" s="27"/>
      <c r="NLJ2" s="27"/>
      <c r="NLK2" s="27"/>
      <c r="NLL2" s="27"/>
      <c r="NLM2" s="27"/>
      <c r="NLN2" s="27"/>
      <c r="NLO2" s="27"/>
      <c r="NLP2" s="27"/>
      <c r="NLQ2" s="27"/>
      <c r="NLR2" s="27"/>
      <c r="NLS2" s="27"/>
      <c r="NLT2" s="27"/>
      <c r="NLU2" s="27"/>
      <c r="NLV2" s="27"/>
      <c r="NLW2" s="27"/>
      <c r="NLX2" s="27"/>
      <c r="NLY2" s="27"/>
      <c r="NLZ2" s="27"/>
      <c r="NMA2" s="27"/>
      <c r="NMB2" s="27"/>
      <c r="NMC2" s="27"/>
      <c r="NMD2" s="27"/>
      <c r="NME2" s="27"/>
      <c r="NMF2" s="27"/>
      <c r="NMG2" s="27"/>
      <c r="NMH2" s="27"/>
      <c r="NMI2" s="27"/>
      <c r="NMJ2" s="27"/>
      <c r="NMK2" s="27"/>
      <c r="NML2" s="27"/>
      <c r="NMM2" s="27"/>
      <c r="NMN2" s="27"/>
      <c r="NMO2" s="27"/>
      <c r="NMP2" s="27"/>
      <c r="NMQ2" s="27"/>
      <c r="NMR2" s="27"/>
      <c r="NMS2" s="27"/>
      <c r="NMT2" s="27"/>
      <c r="NMU2" s="27"/>
      <c r="NMV2" s="27"/>
      <c r="NMW2" s="27"/>
      <c r="NMX2" s="27"/>
      <c r="NMY2" s="27"/>
      <c r="NMZ2" s="27"/>
      <c r="NNA2" s="27"/>
      <c r="NNB2" s="27"/>
      <c r="NNC2" s="27"/>
      <c r="NND2" s="27"/>
      <c r="NNE2" s="27"/>
      <c r="NNF2" s="27"/>
      <c r="NNG2" s="27"/>
      <c r="NNH2" s="27"/>
      <c r="NNI2" s="27"/>
      <c r="NNJ2" s="27"/>
      <c r="NNK2" s="27"/>
      <c r="NNL2" s="27"/>
      <c r="NNM2" s="27"/>
      <c r="NNN2" s="27"/>
      <c r="NNO2" s="27"/>
      <c r="NNP2" s="27"/>
      <c r="NNQ2" s="27"/>
      <c r="NNR2" s="27"/>
      <c r="NNS2" s="27"/>
      <c r="NNT2" s="27"/>
      <c r="NNU2" s="27"/>
      <c r="NNV2" s="27"/>
      <c r="NNW2" s="27"/>
      <c r="NNX2" s="27"/>
      <c r="NNY2" s="27"/>
      <c r="NNZ2" s="27"/>
      <c r="NOA2" s="27"/>
      <c r="NOB2" s="27"/>
      <c r="NOC2" s="27"/>
      <c r="NOD2" s="27"/>
      <c r="NOE2" s="27"/>
      <c r="NOF2" s="27"/>
      <c r="NOG2" s="27"/>
      <c r="NOH2" s="27"/>
      <c r="NOI2" s="27"/>
      <c r="NOJ2" s="27"/>
      <c r="NOK2" s="27"/>
      <c r="NOL2" s="27"/>
      <c r="NOM2" s="27"/>
      <c r="NON2" s="27"/>
      <c r="NOO2" s="27"/>
      <c r="NOP2" s="27"/>
      <c r="NOQ2" s="27"/>
      <c r="NOR2" s="27"/>
      <c r="NOS2" s="27"/>
      <c r="NOT2" s="27"/>
      <c r="NOU2" s="27"/>
      <c r="NOV2" s="27"/>
      <c r="NOW2" s="27"/>
      <c r="NOX2" s="27"/>
      <c r="NOY2" s="27"/>
      <c r="NOZ2" s="27"/>
      <c r="NPA2" s="27"/>
      <c r="NPB2" s="27"/>
      <c r="NPC2" s="27"/>
      <c r="NPD2" s="27"/>
      <c r="NPE2" s="27"/>
      <c r="NPF2" s="27"/>
      <c r="NPG2" s="27"/>
      <c r="NPH2" s="27"/>
      <c r="NPI2" s="27"/>
      <c r="NPJ2" s="27"/>
      <c r="NPK2" s="27"/>
      <c r="NPL2" s="27"/>
      <c r="NPM2" s="27"/>
      <c r="NPN2" s="27"/>
      <c r="NPO2" s="27"/>
      <c r="NPP2" s="27"/>
      <c r="NPQ2" s="27"/>
      <c r="NPR2" s="27"/>
      <c r="NPS2" s="27"/>
      <c r="NPT2" s="27"/>
      <c r="NPU2" s="27"/>
      <c r="NPV2" s="27"/>
      <c r="NPW2" s="27"/>
      <c r="NPX2" s="27"/>
      <c r="NPY2" s="27"/>
      <c r="NPZ2" s="27"/>
      <c r="NQA2" s="27"/>
      <c r="NQB2" s="27"/>
      <c r="NQC2" s="27"/>
      <c r="NQD2" s="27"/>
      <c r="NQE2" s="27"/>
      <c r="NQF2" s="27"/>
      <c r="NQG2" s="27"/>
      <c r="NQH2" s="27"/>
      <c r="NQI2" s="27"/>
      <c r="NQJ2" s="27"/>
      <c r="NQK2" s="27"/>
      <c r="NQL2" s="27"/>
      <c r="NQM2" s="27"/>
      <c r="NQN2" s="27"/>
      <c r="NQO2" s="27"/>
      <c r="NQP2" s="27"/>
      <c r="NQQ2" s="27"/>
      <c r="NQR2" s="27"/>
      <c r="NQS2" s="27"/>
      <c r="NQT2" s="27"/>
      <c r="NQU2" s="27"/>
      <c r="NQV2" s="27"/>
      <c r="NQW2" s="27"/>
      <c r="NQX2" s="27"/>
      <c r="NQY2" s="27"/>
      <c r="NQZ2" s="27"/>
      <c r="NRA2" s="27"/>
      <c r="NRB2" s="27"/>
      <c r="NRC2" s="27"/>
      <c r="NRD2" s="27"/>
      <c r="NRE2" s="27"/>
      <c r="NRF2" s="27"/>
      <c r="NRG2" s="27"/>
      <c r="NRH2" s="27"/>
      <c r="NRI2" s="27"/>
      <c r="NRJ2" s="27"/>
      <c r="NRK2" s="27"/>
      <c r="NRL2" s="27"/>
      <c r="NRM2" s="27"/>
      <c r="NRN2" s="27"/>
      <c r="NRO2" s="27"/>
      <c r="NRP2" s="27"/>
      <c r="NRQ2" s="27"/>
      <c r="NRR2" s="27"/>
      <c r="NRS2" s="27"/>
      <c r="NRT2" s="27"/>
      <c r="NRU2" s="27"/>
      <c r="NRV2" s="27"/>
      <c r="NRW2" s="27"/>
      <c r="NRX2" s="27"/>
      <c r="NRY2" s="27"/>
      <c r="NRZ2" s="27"/>
      <c r="NSA2" s="27"/>
      <c r="NSB2" s="27"/>
      <c r="NSC2" s="27"/>
      <c r="NSD2" s="27"/>
      <c r="NSE2" s="27"/>
      <c r="NSF2" s="27"/>
      <c r="NSG2" s="27"/>
      <c r="NSH2" s="27"/>
      <c r="NSI2" s="27"/>
      <c r="NSJ2" s="27"/>
      <c r="NSK2" s="27"/>
      <c r="NSL2" s="27"/>
      <c r="NSM2" s="27"/>
      <c r="NSN2" s="27"/>
      <c r="NSO2" s="27"/>
      <c r="NSP2" s="27"/>
      <c r="NSQ2" s="27"/>
      <c r="NSR2" s="27"/>
      <c r="NSS2" s="27"/>
      <c r="NST2" s="27"/>
      <c r="NSU2" s="27"/>
      <c r="NSV2" s="27"/>
      <c r="NSW2" s="27"/>
      <c r="NSX2" s="27"/>
      <c r="NSY2" s="27"/>
      <c r="NSZ2" s="27"/>
      <c r="NTA2" s="27"/>
      <c r="NTB2" s="27"/>
      <c r="NTC2" s="27"/>
      <c r="NTD2" s="27"/>
      <c r="NTE2" s="27"/>
      <c r="NTF2" s="27"/>
      <c r="NTG2" s="27"/>
      <c r="NTH2" s="27"/>
      <c r="NTI2" s="27"/>
      <c r="NTJ2" s="27"/>
      <c r="NTK2" s="27"/>
      <c r="NTL2" s="27"/>
      <c r="NTM2" s="27"/>
      <c r="NTN2" s="27"/>
      <c r="NTO2" s="27"/>
      <c r="NTP2" s="27"/>
      <c r="NTQ2" s="27"/>
      <c r="NTR2" s="27"/>
      <c r="NTS2" s="27"/>
      <c r="NTT2" s="27"/>
      <c r="NTU2" s="27"/>
      <c r="NTV2" s="27"/>
      <c r="NTW2" s="27"/>
      <c r="NTX2" s="27"/>
      <c r="NTY2" s="27"/>
      <c r="NTZ2" s="27"/>
      <c r="NUA2" s="27"/>
      <c r="NUB2" s="27"/>
      <c r="NUC2" s="27"/>
      <c r="NUD2" s="27"/>
      <c r="NUE2" s="27"/>
      <c r="NUF2" s="27"/>
      <c r="NUG2" s="27"/>
      <c r="NUH2" s="27"/>
      <c r="NUI2" s="27"/>
      <c r="NUJ2" s="27"/>
      <c r="NUK2" s="27"/>
      <c r="NUL2" s="27"/>
      <c r="NUM2" s="27"/>
      <c r="NUN2" s="27"/>
      <c r="NUO2" s="27"/>
      <c r="NUP2" s="27"/>
      <c r="NUQ2" s="27"/>
      <c r="NUR2" s="27"/>
      <c r="NUS2" s="27"/>
      <c r="NUT2" s="27"/>
      <c r="NUU2" s="27"/>
      <c r="NUV2" s="27"/>
      <c r="NUW2" s="27"/>
      <c r="NUX2" s="27"/>
      <c r="NUY2" s="27"/>
      <c r="NUZ2" s="27"/>
      <c r="NVA2" s="27"/>
      <c r="NVB2" s="27"/>
      <c r="NVC2" s="27"/>
      <c r="NVD2" s="27"/>
      <c r="NVE2" s="27"/>
      <c r="NVF2" s="27"/>
      <c r="NVG2" s="27"/>
      <c r="NVH2" s="27"/>
      <c r="NVI2" s="27"/>
      <c r="NVJ2" s="27"/>
      <c r="NVK2" s="27"/>
      <c r="NVL2" s="27"/>
      <c r="NVM2" s="27"/>
      <c r="NVN2" s="27"/>
      <c r="NVO2" s="27"/>
      <c r="NVP2" s="27"/>
      <c r="NVQ2" s="27"/>
      <c r="NVR2" s="27"/>
      <c r="NVS2" s="27"/>
      <c r="NVT2" s="27"/>
      <c r="NVU2" s="27"/>
      <c r="NVV2" s="27"/>
      <c r="NVW2" s="27"/>
      <c r="NVX2" s="27"/>
      <c r="NVY2" s="27"/>
      <c r="NVZ2" s="27"/>
      <c r="NWA2" s="27"/>
      <c r="NWB2" s="27"/>
      <c r="NWC2" s="27"/>
      <c r="NWD2" s="27"/>
      <c r="NWE2" s="27"/>
      <c r="NWF2" s="27"/>
      <c r="NWG2" s="27"/>
      <c r="NWH2" s="27"/>
      <c r="NWI2" s="27"/>
      <c r="NWJ2" s="27"/>
      <c r="NWK2" s="27"/>
      <c r="NWL2" s="27"/>
      <c r="NWM2" s="27"/>
      <c r="NWN2" s="27"/>
      <c r="NWO2" s="27"/>
      <c r="NWP2" s="27"/>
      <c r="NWQ2" s="27"/>
      <c r="NWR2" s="27"/>
      <c r="NWS2" s="27"/>
      <c r="NWT2" s="27"/>
      <c r="NWU2" s="27"/>
      <c r="NWV2" s="27"/>
      <c r="NWW2" s="27"/>
      <c r="NWX2" s="27"/>
      <c r="NWY2" s="27"/>
      <c r="NWZ2" s="27"/>
      <c r="NXA2" s="27"/>
      <c r="NXB2" s="27"/>
      <c r="NXC2" s="27"/>
      <c r="NXD2" s="27"/>
      <c r="NXE2" s="27"/>
      <c r="NXF2" s="27"/>
      <c r="NXG2" s="27"/>
      <c r="NXH2" s="27"/>
      <c r="NXI2" s="27"/>
      <c r="NXJ2" s="27"/>
      <c r="NXK2" s="27"/>
      <c r="NXL2" s="27"/>
      <c r="NXM2" s="27"/>
      <c r="NXN2" s="27"/>
      <c r="NXO2" s="27"/>
      <c r="NXP2" s="27"/>
      <c r="NXQ2" s="27"/>
      <c r="NXR2" s="27"/>
      <c r="NXS2" s="27"/>
      <c r="NXT2" s="27"/>
      <c r="NXU2" s="27"/>
      <c r="NXV2" s="27"/>
      <c r="NXW2" s="27"/>
      <c r="NXX2" s="27"/>
      <c r="NXY2" s="27"/>
      <c r="NXZ2" s="27"/>
      <c r="NYA2" s="27"/>
      <c r="NYB2" s="27"/>
      <c r="NYC2" s="27"/>
      <c r="NYD2" s="27"/>
      <c r="NYE2" s="27"/>
      <c r="NYF2" s="27"/>
      <c r="NYG2" s="27"/>
      <c r="NYH2" s="27"/>
      <c r="NYI2" s="27"/>
      <c r="NYJ2" s="27"/>
      <c r="NYK2" s="27"/>
      <c r="NYL2" s="27"/>
      <c r="NYM2" s="27"/>
      <c r="NYN2" s="27"/>
      <c r="NYO2" s="27"/>
      <c r="NYP2" s="27"/>
      <c r="NYQ2" s="27"/>
      <c r="NYR2" s="27"/>
      <c r="NYS2" s="27"/>
      <c r="NYT2" s="27"/>
      <c r="NYU2" s="27"/>
      <c r="NYV2" s="27"/>
      <c r="NYW2" s="27"/>
      <c r="NYX2" s="27"/>
      <c r="NYY2" s="27"/>
      <c r="NYZ2" s="27"/>
      <c r="NZA2" s="27"/>
      <c r="NZB2" s="27"/>
      <c r="NZC2" s="27"/>
      <c r="NZD2" s="27"/>
      <c r="NZE2" s="27"/>
      <c r="NZF2" s="27"/>
      <c r="NZG2" s="27"/>
      <c r="NZH2" s="27"/>
      <c r="NZI2" s="27"/>
      <c r="NZJ2" s="27"/>
      <c r="NZK2" s="27"/>
      <c r="NZL2" s="27"/>
      <c r="NZM2" s="27"/>
      <c r="NZN2" s="27"/>
      <c r="NZO2" s="27"/>
      <c r="NZP2" s="27"/>
      <c r="NZQ2" s="27"/>
      <c r="NZR2" s="27"/>
      <c r="NZS2" s="27"/>
      <c r="NZT2" s="27"/>
      <c r="NZU2" s="27"/>
      <c r="NZV2" s="27"/>
      <c r="NZW2" s="27"/>
      <c r="NZX2" s="27"/>
      <c r="NZY2" s="27"/>
      <c r="NZZ2" s="27"/>
      <c r="OAA2" s="27"/>
      <c r="OAB2" s="27"/>
      <c r="OAC2" s="27"/>
      <c r="OAD2" s="27"/>
      <c r="OAE2" s="27"/>
      <c r="OAF2" s="27"/>
      <c r="OAG2" s="27"/>
      <c r="OAH2" s="27"/>
      <c r="OAI2" s="27"/>
      <c r="OAJ2" s="27"/>
      <c r="OAK2" s="27"/>
      <c r="OAL2" s="27"/>
      <c r="OAM2" s="27"/>
      <c r="OAN2" s="27"/>
      <c r="OAO2" s="27"/>
      <c r="OAP2" s="27"/>
      <c r="OAQ2" s="27"/>
      <c r="OAR2" s="27"/>
      <c r="OAS2" s="27"/>
      <c r="OAT2" s="27"/>
      <c r="OAU2" s="27"/>
      <c r="OAV2" s="27"/>
      <c r="OAW2" s="27"/>
      <c r="OAX2" s="27"/>
      <c r="OAY2" s="27"/>
      <c r="OAZ2" s="27"/>
      <c r="OBA2" s="27"/>
      <c r="OBB2" s="27"/>
      <c r="OBC2" s="27"/>
      <c r="OBD2" s="27"/>
      <c r="OBE2" s="27"/>
      <c r="OBF2" s="27"/>
      <c r="OBG2" s="27"/>
      <c r="OBH2" s="27"/>
      <c r="OBI2" s="27"/>
      <c r="OBJ2" s="27"/>
      <c r="OBK2" s="27"/>
      <c r="OBL2" s="27"/>
      <c r="OBM2" s="27"/>
      <c r="OBN2" s="27"/>
      <c r="OBO2" s="27"/>
      <c r="OBP2" s="27"/>
      <c r="OBQ2" s="27"/>
      <c r="OBR2" s="27"/>
      <c r="OBS2" s="27"/>
      <c r="OBT2" s="27"/>
      <c r="OBU2" s="27"/>
      <c r="OBV2" s="27"/>
      <c r="OBW2" s="27"/>
      <c r="OBX2" s="27"/>
      <c r="OBY2" s="27"/>
      <c r="OBZ2" s="27"/>
      <c r="OCA2" s="27"/>
      <c r="OCB2" s="27"/>
      <c r="OCC2" s="27"/>
      <c r="OCD2" s="27"/>
      <c r="OCE2" s="27"/>
      <c r="OCF2" s="27"/>
      <c r="OCG2" s="27"/>
      <c r="OCH2" s="27"/>
      <c r="OCI2" s="27"/>
      <c r="OCJ2" s="27"/>
      <c r="OCK2" s="27"/>
      <c r="OCL2" s="27"/>
      <c r="OCM2" s="27"/>
      <c r="OCN2" s="27"/>
      <c r="OCO2" s="27"/>
      <c r="OCP2" s="27"/>
      <c r="OCQ2" s="27"/>
      <c r="OCR2" s="27"/>
      <c r="OCS2" s="27"/>
      <c r="OCT2" s="27"/>
      <c r="OCU2" s="27"/>
      <c r="OCV2" s="27"/>
      <c r="OCW2" s="27"/>
      <c r="OCX2" s="27"/>
      <c r="OCY2" s="27"/>
      <c r="OCZ2" s="27"/>
      <c r="ODA2" s="27"/>
      <c r="ODB2" s="27"/>
      <c r="ODC2" s="27"/>
      <c r="ODD2" s="27"/>
      <c r="ODE2" s="27"/>
      <c r="ODF2" s="27"/>
      <c r="ODG2" s="27"/>
      <c r="ODH2" s="27"/>
      <c r="ODI2" s="27"/>
      <c r="ODJ2" s="27"/>
      <c r="ODK2" s="27"/>
      <c r="ODL2" s="27"/>
      <c r="ODM2" s="27"/>
      <c r="ODN2" s="27"/>
      <c r="ODO2" s="27"/>
      <c r="ODP2" s="27"/>
      <c r="ODQ2" s="27"/>
      <c r="ODR2" s="27"/>
      <c r="ODS2" s="27"/>
      <c r="ODT2" s="27"/>
      <c r="ODU2" s="27"/>
      <c r="ODV2" s="27"/>
      <c r="ODW2" s="27"/>
      <c r="ODX2" s="27"/>
      <c r="ODY2" s="27"/>
      <c r="ODZ2" s="27"/>
      <c r="OEA2" s="27"/>
      <c r="OEB2" s="27"/>
      <c r="OEC2" s="27"/>
      <c r="OED2" s="27"/>
      <c r="OEE2" s="27"/>
      <c r="OEF2" s="27"/>
      <c r="OEG2" s="27"/>
      <c r="OEH2" s="27"/>
      <c r="OEI2" s="27"/>
      <c r="OEJ2" s="27"/>
      <c r="OEK2" s="27"/>
      <c r="OEL2" s="27"/>
      <c r="OEM2" s="27"/>
      <c r="OEN2" s="27"/>
      <c r="OEO2" s="27"/>
      <c r="OEP2" s="27"/>
      <c r="OEQ2" s="27"/>
      <c r="OER2" s="27"/>
      <c r="OES2" s="27"/>
      <c r="OET2" s="27"/>
      <c r="OEU2" s="27"/>
      <c r="OEV2" s="27"/>
      <c r="OEW2" s="27"/>
      <c r="OEX2" s="27"/>
      <c r="OEY2" s="27"/>
      <c r="OEZ2" s="27"/>
      <c r="OFA2" s="27"/>
      <c r="OFB2" s="27"/>
      <c r="OFC2" s="27"/>
      <c r="OFD2" s="27"/>
      <c r="OFE2" s="27"/>
      <c r="OFF2" s="27"/>
      <c r="OFG2" s="27"/>
      <c r="OFH2" s="27"/>
      <c r="OFI2" s="27"/>
      <c r="OFJ2" s="27"/>
      <c r="OFK2" s="27"/>
      <c r="OFL2" s="27"/>
      <c r="OFM2" s="27"/>
      <c r="OFN2" s="27"/>
      <c r="OFO2" s="27"/>
      <c r="OFP2" s="27"/>
      <c r="OFQ2" s="27"/>
      <c r="OFR2" s="27"/>
      <c r="OFS2" s="27"/>
      <c r="OFT2" s="27"/>
      <c r="OFU2" s="27"/>
      <c r="OFV2" s="27"/>
      <c r="OFW2" s="27"/>
      <c r="OFX2" s="27"/>
      <c r="OFY2" s="27"/>
      <c r="OFZ2" s="27"/>
      <c r="OGA2" s="27"/>
      <c r="OGB2" s="27"/>
      <c r="OGC2" s="27"/>
      <c r="OGD2" s="27"/>
      <c r="OGE2" s="27"/>
      <c r="OGF2" s="27"/>
      <c r="OGG2" s="27"/>
      <c r="OGH2" s="27"/>
      <c r="OGI2" s="27"/>
      <c r="OGJ2" s="27"/>
      <c r="OGK2" s="27"/>
      <c r="OGL2" s="27"/>
      <c r="OGM2" s="27"/>
      <c r="OGN2" s="27"/>
      <c r="OGO2" s="27"/>
      <c r="OGP2" s="27"/>
      <c r="OGQ2" s="27"/>
      <c r="OGR2" s="27"/>
      <c r="OGS2" s="27"/>
      <c r="OGT2" s="27"/>
      <c r="OGU2" s="27"/>
      <c r="OGV2" s="27"/>
      <c r="OGW2" s="27"/>
      <c r="OGX2" s="27"/>
      <c r="OGY2" s="27"/>
      <c r="OGZ2" s="27"/>
      <c r="OHA2" s="27"/>
      <c r="OHB2" s="27"/>
      <c r="OHC2" s="27"/>
      <c r="OHD2" s="27"/>
      <c r="OHE2" s="27"/>
      <c r="OHF2" s="27"/>
      <c r="OHG2" s="27"/>
      <c r="OHH2" s="27"/>
      <c r="OHI2" s="27"/>
      <c r="OHJ2" s="27"/>
      <c r="OHK2" s="27"/>
      <c r="OHL2" s="27"/>
      <c r="OHM2" s="27"/>
      <c r="OHN2" s="27"/>
      <c r="OHO2" s="27"/>
      <c r="OHP2" s="27"/>
      <c r="OHQ2" s="27"/>
      <c r="OHR2" s="27"/>
      <c r="OHS2" s="27"/>
      <c r="OHT2" s="27"/>
      <c r="OHU2" s="27"/>
      <c r="OHV2" s="27"/>
      <c r="OHW2" s="27"/>
      <c r="OHX2" s="27"/>
      <c r="OHY2" s="27"/>
      <c r="OHZ2" s="27"/>
      <c r="OIA2" s="27"/>
      <c r="OIB2" s="27"/>
      <c r="OIC2" s="27"/>
      <c r="OID2" s="27"/>
      <c r="OIE2" s="27"/>
      <c r="OIF2" s="27"/>
      <c r="OIG2" s="27"/>
      <c r="OIH2" s="27"/>
      <c r="OII2" s="27"/>
      <c r="OIJ2" s="27"/>
      <c r="OIK2" s="27"/>
      <c r="OIL2" s="27"/>
      <c r="OIM2" s="27"/>
      <c r="OIN2" s="27"/>
      <c r="OIO2" s="27"/>
      <c r="OIP2" s="27"/>
      <c r="OIQ2" s="27"/>
      <c r="OIR2" s="27"/>
      <c r="OIS2" s="27"/>
      <c r="OIT2" s="27"/>
      <c r="OIU2" s="27"/>
      <c r="OIV2" s="27"/>
      <c r="OIW2" s="27"/>
      <c r="OIX2" s="27"/>
      <c r="OIY2" s="27"/>
      <c r="OIZ2" s="27"/>
      <c r="OJA2" s="27"/>
      <c r="OJB2" s="27"/>
      <c r="OJC2" s="27"/>
      <c r="OJD2" s="27"/>
      <c r="OJE2" s="27"/>
      <c r="OJF2" s="27"/>
      <c r="OJG2" s="27"/>
      <c r="OJH2" s="27"/>
      <c r="OJI2" s="27"/>
      <c r="OJJ2" s="27"/>
      <c r="OJK2" s="27"/>
      <c r="OJL2" s="27"/>
      <c r="OJM2" s="27"/>
      <c r="OJN2" s="27"/>
      <c r="OJO2" s="27"/>
      <c r="OJP2" s="27"/>
      <c r="OJQ2" s="27"/>
      <c r="OJR2" s="27"/>
      <c r="OJS2" s="27"/>
      <c r="OJT2" s="27"/>
      <c r="OJU2" s="27"/>
      <c r="OJV2" s="27"/>
      <c r="OJW2" s="27"/>
      <c r="OJX2" s="27"/>
      <c r="OJY2" s="27"/>
      <c r="OJZ2" s="27"/>
      <c r="OKA2" s="27"/>
      <c r="OKB2" s="27"/>
      <c r="OKC2" s="27"/>
      <c r="OKD2" s="27"/>
      <c r="OKE2" s="27"/>
      <c r="OKF2" s="27"/>
      <c r="OKG2" s="27"/>
      <c r="OKH2" s="27"/>
      <c r="OKI2" s="27"/>
      <c r="OKJ2" s="27"/>
      <c r="OKK2" s="27"/>
      <c r="OKL2" s="27"/>
      <c r="OKM2" s="27"/>
      <c r="OKN2" s="27"/>
      <c r="OKO2" s="27"/>
      <c r="OKP2" s="27"/>
      <c r="OKQ2" s="27"/>
      <c r="OKR2" s="27"/>
      <c r="OKS2" s="27"/>
      <c r="OKT2" s="27"/>
      <c r="OKU2" s="27"/>
      <c r="OKV2" s="27"/>
      <c r="OKW2" s="27"/>
      <c r="OKX2" s="27"/>
      <c r="OKY2" s="27"/>
      <c r="OKZ2" s="27"/>
      <c r="OLA2" s="27"/>
      <c r="OLB2" s="27"/>
      <c r="OLC2" s="27"/>
      <c r="OLD2" s="27"/>
      <c r="OLE2" s="27"/>
      <c r="OLF2" s="27"/>
      <c r="OLG2" s="27"/>
      <c r="OLH2" s="27"/>
      <c r="OLI2" s="27"/>
      <c r="OLJ2" s="27"/>
      <c r="OLK2" s="27"/>
      <c r="OLL2" s="27"/>
      <c r="OLM2" s="27"/>
      <c r="OLN2" s="27"/>
      <c r="OLO2" s="27"/>
      <c r="OLP2" s="27"/>
      <c r="OLQ2" s="27"/>
      <c r="OLR2" s="27"/>
      <c r="OLS2" s="27"/>
      <c r="OLT2" s="27"/>
      <c r="OLU2" s="27"/>
      <c r="OLV2" s="27"/>
      <c r="OLW2" s="27"/>
      <c r="OLX2" s="27"/>
      <c r="OLY2" s="27"/>
      <c r="OLZ2" s="27"/>
      <c r="OMA2" s="27"/>
      <c r="OMB2" s="27"/>
      <c r="OMC2" s="27"/>
      <c r="OMD2" s="27"/>
      <c r="OME2" s="27"/>
      <c r="OMF2" s="27"/>
      <c r="OMG2" s="27"/>
      <c r="OMH2" s="27"/>
      <c r="OMI2" s="27"/>
      <c r="OMJ2" s="27"/>
      <c r="OMK2" s="27"/>
      <c r="OML2" s="27"/>
      <c r="OMM2" s="27"/>
      <c r="OMN2" s="27"/>
      <c r="OMO2" s="27"/>
      <c r="OMP2" s="27"/>
      <c r="OMQ2" s="27"/>
      <c r="OMR2" s="27"/>
      <c r="OMS2" s="27"/>
      <c r="OMT2" s="27"/>
      <c r="OMU2" s="27"/>
      <c r="OMV2" s="27"/>
      <c r="OMW2" s="27"/>
      <c r="OMX2" s="27"/>
      <c r="OMY2" s="27"/>
      <c r="OMZ2" s="27"/>
      <c r="ONA2" s="27"/>
      <c r="ONB2" s="27"/>
      <c r="ONC2" s="27"/>
      <c r="OND2" s="27"/>
      <c r="ONE2" s="27"/>
      <c r="ONF2" s="27"/>
      <c r="ONG2" s="27"/>
      <c r="ONH2" s="27"/>
      <c r="ONI2" s="27"/>
      <c r="ONJ2" s="27"/>
      <c r="ONK2" s="27"/>
      <c r="ONL2" s="27"/>
      <c r="ONM2" s="27"/>
      <c r="ONN2" s="27"/>
      <c r="ONO2" s="27"/>
      <c r="ONP2" s="27"/>
      <c r="ONQ2" s="27"/>
      <c r="ONR2" s="27"/>
      <c r="ONS2" s="27"/>
      <c r="ONT2" s="27"/>
      <c r="ONU2" s="27"/>
      <c r="ONV2" s="27"/>
      <c r="ONW2" s="27"/>
      <c r="ONX2" s="27"/>
      <c r="ONY2" s="27"/>
      <c r="ONZ2" s="27"/>
      <c r="OOA2" s="27"/>
      <c r="OOB2" s="27"/>
      <c r="OOC2" s="27"/>
      <c r="OOD2" s="27"/>
      <c r="OOE2" s="27"/>
      <c r="OOF2" s="27"/>
      <c r="OOG2" s="27"/>
      <c r="OOH2" s="27"/>
      <c r="OOI2" s="27"/>
      <c r="OOJ2" s="27"/>
      <c r="OOK2" s="27"/>
      <c r="OOL2" s="27"/>
      <c r="OOM2" s="27"/>
      <c r="OON2" s="27"/>
      <c r="OOO2" s="27"/>
      <c r="OOP2" s="27"/>
      <c r="OOQ2" s="27"/>
      <c r="OOR2" s="27"/>
      <c r="OOS2" s="27"/>
      <c r="OOT2" s="27"/>
      <c r="OOU2" s="27"/>
      <c r="OOV2" s="27"/>
      <c r="OOW2" s="27"/>
      <c r="OOX2" s="27"/>
      <c r="OOY2" s="27"/>
      <c r="OOZ2" s="27"/>
      <c r="OPA2" s="27"/>
      <c r="OPB2" s="27"/>
      <c r="OPC2" s="27"/>
      <c r="OPD2" s="27"/>
      <c r="OPE2" s="27"/>
      <c r="OPF2" s="27"/>
      <c r="OPG2" s="27"/>
      <c r="OPH2" s="27"/>
      <c r="OPI2" s="27"/>
      <c r="OPJ2" s="27"/>
      <c r="OPK2" s="27"/>
      <c r="OPL2" s="27"/>
      <c r="OPM2" s="27"/>
      <c r="OPN2" s="27"/>
      <c r="OPO2" s="27"/>
      <c r="OPP2" s="27"/>
      <c r="OPQ2" s="27"/>
      <c r="OPR2" s="27"/>
      <c r="OPS2" s="27"/>
      <c r="OPT2" s="27"/>
      <c r="OPU2" s="27"/>
      <c r="OPV2" s="27"/>
      <c r="OPW2" s="27"/>
      <c r="OPX2" s="27"/>
      <c r="OPY2" s="27"/>
      <c r="OPZ2" s="27"/>
      <c r="OQA2" s="27"/>
      <c r="OQB2" s="27"/>
      <c r="OQC2" s="27"/>
      <c r="OQD2" s="27"/>
      <c r="OQE2" s="27"/>
      <c r="OQF2" s="27"/>
      <c r="OQG2" s="27"/>
      <c r="OQH2" s="27"/>
      <c r="OQI2" s="27"/>
      <c r="OQJ2" s="27"/>
      <c r="OQK2" s="27"/>
      <c r="OQL2" s="27"/>
      <c r="OQM2" s="27"/>
      <c r="OQN2" s="27"/>
      <c r="OQO2" s="27"/>
      <c r="OQP2" s="27"/>
      <c r="OQQ2" s="27"/>
      <c r="OQR2" s="27"/>
      <c r="OQS2" s="27"/>
      <c r="OQT2" s="27"/>
      <c r="OQU2" s="27"/>
      <c r="OQV2" s="27"/>
      <c r="OQW2" s="27"/>
      <c r="OQX2" s="27"/>
      <c r="OQY2" s="27"/>
      <c r="OQZ2" s="27"/>
      <c r="ORA2" s="27"/>
      <c r="ORB2" s="27"/>
      <c r="ORC2" s="27"/>
      <c r="ORD2" s="27"/>
      <c r="ORE2" s="27"/>
      <c r="ORF2" s="27"/>
      <c r="ORG2" s="27"/>
      <c r="ORH2" s="27"/>
      <c r="ORI2" s="27"/>
      <c r="ORJ2" s="27"/>
      <c r="ORK2" s="27"/>
      <c r="ORL2" s="27"/>
      <c r="ORM2" s="27"/>
      <c r="ORN2" s="27"/>
      <c r="ORO2" s="27"/>
      <c r="ORP2" s="27"/>
      <c r="ORQ2" s="27"/>
      <c r="ORR2" s="27"/>
      <c r="ORS2" s="27"/>
      <c r="ORT2" s="27"/>
      <c r="ORU2" s="27"/>
      <c r="ORV2" s="27"/>
      <c r="ORW2" s="27"/>
      <c r="ORX2" s="27"/>
      <c r="ORY2" s="27"/>
      <c r="ORZ2" s="27"/>
      <c r="OSA2" s="27"/>
      <c r="OSB2" s="27"/>
      <c r="OSC2" s="27"/>
      <c r="OSD2" s="27"/>
      <c r="OSE2" s="27"/>
      <c r="OSF2" s="27"/>
      <c r="OSG2" s="27"/>
      <c r="OSH2" s="27"/>
      <c r="OSI2" s="27"/>
      <c r="OSJ2" s="27"/>
      <c r="OSK2" s="27"/>
      <c r="OSL2" s="27"/>
      <c r="OSM2" s="27"/>
      <c r="OSN2" s="27"/>
      <c r="OSO2" s="27"/>
      <c r="OSP2" s="27"/>
      <c r="OSQ2" s="27"/>
      <c r="OSR2" s="27"/>
      <c r="OSS2" s="27"/>
      <c r="OST2" s="27"/>
      <c r="OSU2" s="27"/>
      <c r="OSV2" s="27"/>
      <c r="OSW2" s="27"/>
      <c r="OSX2" s="27"/>
      <c r="OSY2" s="27"/>
      <c r="OSZ2" s="27"/>
      <c r="OTA2" s="27"/>
      <c r="OTB2" s="27"/>
      <c r="OTC2" s="27"/>
      <c r="OTD2" s="27"/>
      <c r="OTE2" s="27"/>
      <c r="OTF2" s="27"/>
      <c r="OTG2" s="27"/>
      <c r="OTH2" s="27"/>
      <c r="OTI2" s="27"/>
      <c r="OTJ2" s="27"/>
      <c r="OTK2" s="27"/>
      <c r="OTL2" s="27"/>
      <c r="OTM2" s="27"/>
      <c r="OTN2" s="27"/>
      <c r="OTO2" s="27"/>
      <c r="OTP2" s="27"/>
      <c r="OTQ2" s="27"/>
      <c r="OTR2" s="27"/>
      <c r="OTS2" s="27"/>
      <c r="OTT2" s="27"/>
      <c r="OTU2" s="27"/>
      <c r="OTV2" s="27"/>
      <c r="OTW2" s="27"/>
      <c r="OTX2" s="27"/>
      <c r="OTY2" s="27"/>
      <c r="OTZ2" s="27"/>
      <c r="OUA2" s="27"/>
      <c r="OUB2" s="27"/>
      <c r="OUC2" s="27"/>
      <c r="OUD2" s="27"/>
      <c r="OUE2" s="27"/>
      <c r="OUF2" s="27"/>
      <c r="OUG2" s="27"/>
      <c r="OUH2" s="27"/>
      <c r="OUI2" s="27"/>
      <c r="OUJ2" s="27"/>
      <c r="OUK2" s="27"/>
      <c r="OUL2" s="27"/>
      <c r="OUM2" s="27"/>
      <c r="OUN2" s="27"/>
      <c r="OUO2" s="27"/>
      <c r="OUP2" s="27"/>
      <c r="OUQ2" s="27"/>
      <c r="OUR2" s="27"/>
      <c r="OUS2" s="27"/>
      <c r="OUT2" s="27"/>
      <c r="OUU2" s="27"/>
      <c r="OUV2" s="27"/>
      <c r="OUW2" s="27"/>
      <c r="OUX2" s="27"/>
      <c r="OUY2" s="27"/>
      <c r="OUZ2" s="27"/>
      <c r="OVA2" s="27"/>
      <c r="OVB2" s="27"/>
      <c r="OVC2" s="27"/>
      <c r="OVD2" s="27"/>
      <c r="OVE2" s="27"/>
      <c r="OVF2" s="27"/>
      <c r="OVG2" s="27"/>
      <c r="OVH2" s="27"/>
      <c r="OVI2" s="27"/>
      <c r="OVJ2" s="27"/>
      <c r="OVK2" s="27"/>
      <c r="OVL2" s="27"/>
      <c r="OVM2" s="27"/>
      <c r="OVN2" s="27"/>
      <c r="OVO2" s="27"/>
      <c r="OVP2" s="27"/>
      <c r="OVQ2" s="27"/>
      <c r="OVR2" s="27"/>
      <c r="OVS2" s="27"/>
      <c r="OVT2" s="27"/>
      <c r="OVU2" s="27"/>
      <c r="OVV2" s="27"/>
      <c r="OVW2" s="27"/>
      <c r="OVX2" s="27"/>
      <c r="OVY2" s="27"/>
      <c r="OVZ2" s="27"/>
      <c r="OWA2" s="27"/>
      <c r="OWB2" s="27"/>
      <c r="OWC2" s="27"/>
      <c r="OWD2" s="27"/>
      <c r="OWE2" s="27"/>
      <c r="OWF2" s="27"/>
      <c r="OWG2" s="27"/>
      <c r="OWH2" s="27"/>
      <c r="OWI2" s="27"/>
      <c r="OWJ2" s="27"/>
      <c r="OWK2" s="27"/>
      <c r="OWL2" s="27"/>
      <c r="OWM2" s="27"/>
      <c r="OWN2" s="27"/>
      <c r="OWO2" s="27"/>
      <c r="OWP2" s="27"/>
      <c r="OWQ2" s="27"/>
      <c r="OWR2" s="27"/>
      <c r="OWS2" s="27"/>
      <c r="OWT2" s="27"/>
      <c r="OWU2" s="27"/>
      <c r="OWV2" s="27"/>
      <c r="OWW2" s="27"/>
      <c r="OWX2" s="27"/>
      <c r="OWY2" s="27"/>
      <c r="OWZ2" s="27"/>
      <c r="OXA2" s="27"/>
      <c r="OXB2" s="27"/>
      <c r="OXC2" s="27"/>
      <c r="OXD2" s="27"/>
      <c r="OXE2" s="27"/>
      <c r="OXF2" s="27"/>
      <c r="OXG2" s="27"/>
      <c r="OXH2" s="27"/>
      <c r="OXI2" s="27"/>
      <c r="OXJ2" s="27"/>
      <c r="OXK2" s="27"/>
      <c r="OXL2" s="27"/>
      <c r="OXM2" s="27"/>
      <c r="OXN2" s="27"/>
      <c r="OXO2" s="27"/>
      <c r="OXP2" s="27"/>
      <c r="OXQ2" s="27"/>
      <c r="OXR2" s="27"/>
      <c r="OXS2" s="27"/>
      <c r="OXT2" s="27"/>
      <c r="OXU2" s="27"/>
      <c r="OXV2" s="27"/>
      <c r="OXW2" s="27"/>
      <c r="OXX2" s="27"/>
      <c r="OXY2" s="27"/>
      <c r="OXZ2" s="27"/>
      <c r="OYA2" s="27"/>
      <c r="OYB2" s="27"/>
      <c r="OYC2" s="27"/>
      <c r="OYD2" s="27"/>
      <c r="OYE2" s="27"/>
      <c r="OYF2" s="27"/>
      <c r="OYG2" s="27"/>
      <c r="OYH2" s="27"/>
      <c r="OYI2" s="27"/>
      <c r="OYJ2" s="27"/>
      <c r="OYK2" s="27"/>
      <c r="OYL2" s="27"/>
      <c r="OYM2" s="27"/>
      <c r="OYN2" s="27"/>
      <c r="OYO2" s="27"/>
      <c r="OYP2" s="27"/>
      <c r="OYQ2" s="27"/>
      <c r="OYR2" s="27"/>
      <c r="OYS2" s="27"/>
      <c r="OYT2" s="27"/>
      <c r="OYU2" s="27"/>
      <c r="OYV2" s="27"/>
      <c r="OYW2" s="27"/>
      <c r="OYX2" s="27"/>
      <c r="OYY2" s="27"/>
      <c r="OYZ2" s="27"/>
      <c r="OZA2" s="27"/>
      <c r="OZB2" s="27"/>
      <c r="OZC2" s="27"/>
      <c r="OZD2" s="27"/>
      <c r="OZE2" s="27"/>
      <c r="OZF2" s="27"/>
      <c r="OZG2" s="27"/>
      <c r="OZH2" s="27"/>
      <c r="OZI2" s="27"/>
      <c r="OZJ2" s="27"/>
      <c r="OZK2" s="27"/>
      <c r="OZL2" s="27"/>
      <c r="OZM2" s="27"/>
      <c r="OZN2" s="27"/>
      <c r="OZO2" s="27"/>
      <c r="OZP2" s="27"/>
      <c r="OZQ2" s="27"/>
      <c r="OZR2" s="27"/>
      <c r="OZS2" s="27"/>
      <c r="OZT2" s="27"/>
      <c r="OZU2" s="27"/>
      <c r="OZV2" s="27"/>
      <c r="OZW2" s="27"/>
      <c r="OZX2" s="27"/>
      <c r="OZY2" s="27"/>
      <c r="OZZ2" s="27"/>
      <c r="PAA2" s="27"/>
      <c r="PAB2" s="27"/>
      <c r="PAC2" s="27"/>
      <c r="PAD2" s="27"/>
      <c r="PAE2" s="27"/>
      <c r="PAF2" s="27"/>
      <c r="PAG2" s="27"/>
      <c r="PAH2" s="27"/>
      <c r="PAI2" s="27"/>
      <c r="PAJ2" s="27"/>
      <c r="PAK2" s="27"/>
      <c r="PAL2" s="27"/>
      <c r="PAM2" s="27"/>
      <c r="PAN2" s="27"/>
      <c r="PAO2" s="27"/>
      <c r="PAP2" s="27"/>
      <c r="PAQ2" s="27"/>
      <c r="PAR2" s="27"/>
      <c r="PAS2" s="27"/>
      <c r="PAT2" s="27"/>
      <c r="PAU2" s="27"/>
      <c r="PAV2" s="27"/>
      <c r="PAW2" s="27"/>
      <c r="PAX2" s="27"/>
      <c r="PAY2" s="27"/>
      <c r="PAZ2" s="27"/>
      <c r="PBA2" s="27"/>
      <c r="PBB2" s="27"/>
      <c r="PBC2" s="27"/>
      <c r="PBD2" s="27"/>
      <c r="PBE2" s="27"/>
      <c r="PBF2" s="27"/>
      <c r="PBG2" s="27"/>
      <c r="PBH2" s="27"/>
      <c r="PBI2" s="27"/>
      <c r="PBJ2" s="27"/>
      <c r="PBK2" s="27"/>
      <c r="PBL2" s="27"/>
      <c r="PBM2" s="27"/>
      <c r="PBN2" s="27"/>
      <c r="PBO2" s="27"/>
      <c r="PBP2" s="27"/>
      <c r="PBQ2" s="27"/>
      <c r="PBR2" s="27"/>
      <c r="PBS2" s="27"/>
      <c r="PBT2" s="27"/>
      <c r="PBU2" s="27"/>
      <c r="PBV2" s="27"/>
      <c r="PBW2" s="27"/>
      <c r="PBX2" s="27"/>
      <c r="PBY2" s="27"/>
      <c r="PBZ2" s="27"/>
      <c r="PCA2" s="27"/>
      <c r="PCB2" s="27"/>
      <c r="PCC2" s="27"/>
      <c r="PCD2" s="27"/>
      <c r="PCE2" s="27"/>
      <c r="PCF2" s="27"/>
      <c r="PCG2" s="27"/>
      <c r="PCH2" s="27"/>
      <c r="PCI2" s="27"/>
      <c r="PCJ2" s="27"/>
      <c r="PCK2" s="27"/>
      <c r="PCL2" s="27"/>
      <c r="PCM2" s="27"/>
      <c r="PCN2" s="27"/>
      <c r="PCO2" s="27"/>
      <c r="PCP2" s="27"/>
      <c r="PCQ2" s="27"/>
      <c r="PCR2" s="27"/>
      <c r="PCS2" s="27"/>
      <c r="PCT2" s="27"/>
      <c r="PCU2" s="27"/>
      <c r="PCV2" s="27"/>
      <c r="PCW2" s="27"/>
      <c r="PCX2" s="27"/>
      <c r="PCY2" s="27"/>
      <c r="PCZ2" s="27"/>
      <c r="PDA2" s="27"/>
      <c r="PDB2" s="27"/>
      <c r="PDC2" s="27"/>
      <c r="PDD2" s="27"/>
      <c r="PDE2" s="27"/>
      <c r="PDF2" s="27"/>
      <c r="PDG2" s="27"/>
      <c r="PDH2" s="27"/>
      <c r="PDI2" s="27"/>
      <c r="PDJ2" s="27"/>
      <c r="PDK2" s="27"/>
      <c r="PDL2" s="27"/>
      <c r="PDM2" s="27"/>
      <c r="PDN2" s="27"/>
      <c r="PDO2" s="27"/>
      <c r="PDP2" s="27"/>
      <c r="PDQ2" s="27"/>
      <c r="PDR2" s="27"/>
      <c r="PDS2" s="27"/>
      <c r="PDT2" s="27"/>
      <c r="PDU2" s="27"/>
      <c r="PDV2" s="27"/>
      <c r="PDW2" s="27"/>
      <c r="PDX2" s="27"/>
      <c r="PDY2" s="27"/>
      <c r="PDZ2" s="27"/>
      <c r="PEA2" s="27"/>
      <c r="PEB2" s="27"/>
      <c r="PEC2" s="27"/>
      <c r="PED2" s="27"/>
      <c r="PEE2" s="27"/>
      <c r="PEF2" s="27"/>
      <c r="PEG2" s="27"/>
      <c r="PEH2" s="27"/>
      <c r="PEI2" s="27"/>
      <c r="PEJ2" s="27"/>
      <c r="PEK2" s="27"/>
      <c r="PEL2" s="27"/>
      <c r="PEM2" s="27"/>
      <c r="PEN2" s="27"/>
      <c r="PEO2" s="27"/>
      <c r="PEP2" s="27"/>
      <c r="PEQ2" s="27"/>
      <c r="PER2" s="27"/>
      <c r="PES2" s="27"/>
      <c r="PET2" s="27"/>
      <c r="PEU2" s="27"/>
      <c r="PEV2" s="27"/>
      <c r="PEW2" s="27"/>
      <c r="PEX2" s="27"/>
      <c r="PEY2" s="27"/>
      <c r="PEZ2" s="27"/>
      <c r="PFA2" s="27"/>
      <c r="PFB2" s="27"/>
      <c r="PFC2" s="27"/>
      <c r="PFD2" s="27"/>
      <c r="PFE2" s="27"/>
      <c r="PFF2" s="27"/>
      <c r="PFG2" s="27"/>
      <c r="PFH2" s="27"/>
      <c r="PFI2" s="27"/>
      <c r="PFJ2" s="27"/>
      <c r="PFK2" s="27"/>
      <c r="PFL2" s="27"/>
      <c r="PFM2" s="27"/>
      <c r="PFN2" s="27"/>
      <c r="PFO2" s="27"/>
      <c r="PFP2" s="27"/>
      <c r="PFQ2" s="27"/>
      <c r="PFR2" s="27"/>
      <c r="PFS2" s="27"/>
      <c r="PFT2" s="27"/>
      <c r="PFU2" s="27"/>
      <c r="PFV2" s="27"/>
      <c r="PFW2" s="27"/>
      <c r="PFX2" s="27"/>
      <c r="PFY2" s="27"/>
      <c r="PFZ2" s="27"/>
      <c r="PGA2" s="27"/>
      <c r="PGB2" s="27"/>
      <c r="PGC2" s="27"/>
      <c r="PGD2" s="27"/>
      <c r="PGE2" s="27"/>
      <c r="PGF2" s="27"/>
      <c r="PGG2" s="27"/>
      <c r="PGH2" s="27"/>
      <c r="PGI2" s="27"/>
      <c r="PGJ2" s="27"/>
      <c r="PGK2" s="27"/>
      <c r="PGL2" s="27"/>
      <c r="PGM2" s="27"/>
      <c r="PGN2" s="27"/>
      <c r="PGO2" s="27"/>
      <c r="PGP2" s="27"/>
      <c r="PGQ2" s="27"/>
      <c r="PGR2" s="27"/>
      <c r="PGS2" s="27"/>
      <c r="PGT2" s="27"/>
      <c r="PGU2" s="27"/>
      <c r="PGV2" s="27"/>
      <c r="PGW2" s="27"/>
      <c r="PGX2" s="27"/>
      <c r="PGY2" s="27"/>
      <c r="PGZ2" s="27"/>
      <c r="PHA2" s="27"/>
      <c r="PHB2" s="27"/>
      <c r="PHC2" s="27"/>
      <c r="PHD2" s="27"/>
      <c r="PHE2" s="27"/>
      <c r="PHF2" s="27"/>
      <c r="PHG2" s="27"/>
      <c r="PHH2" s="27"/>
      <c r="PHI2" s="27"/>
      <c r="PHJ2" s="27"/>
      <c r="PHK2" s="27"/>
      <c r="PHL2" s="27"/>
      <c r="PHM2" s="27"/>
      <c r="PHN2" s="27"/>
      <c r="PHO2" s="27"/>
      <c r="PHP2" s="27"/>
      <c r="PHQ2" s="27"/>
      <c r="PHR2" s="27"/>
      <c r="PHS2" s="27"/>
      <c r="PHT2" s="27"/>
      <c r="PHU2" s="27"/>
      <c r="PHV2" s="27"/>
      <c r="PHW2" s="27"/>
      <c r="PHX2" s="27"/>
      <c r="PHY2" s="27"/>
      <c r="PHZ2" s="27"/>
      <c r="PIA2" s="27"/>
      <c r="PIB2" s="27"/>
      <c r="PIC2" s="27"/>
      <c r="PID2" s="27"/>
      <c r="PIE2" s="27"/>
      <c r="PIF2" s="27"/>
      <c r="PIG2" s="27"/>
      <c r="PIH2" s="27"/>
      <c r="PII2" s="27"/>
      <c r="PIJ2" s="27"/>
      <c r="PIK2" s="27"/>
      <c r="PIL2" s="27"/>
      <c r="PIM2" s="27"/>
      <c r="PIN2" s="27"/>
      <c r="PIO2" s="27"/>
      <c r="PIP2" s="27"/>
      <c r="PIQ2" s="27"/>
      <c r="PIR2" s="27"/>
      <c r="PIS2" s="27"/>
      <c r="PIT2" s="27"/>
      <c r="PIU2" s="27"/>
      <c r="PIV2" s="27"/>
      <c r="PIW2" s="27"/>
      <c r="PIX2" s="27"/>
      <c r="PIY2" s="27"/>
      <c r="PIZ2" s="27"/>
      <c r="PJA2" s="27"/>
      <c r="PJB2" s="27"/>
      <c r="PJC2" s="27"/>
      <c r="PJD2" s="27"/>
      <c r="PJE2" s="27"/>
      <c r="PJF2" s="27"/>
      <c r="PJG2" s="27"/>
      <c r="PJH2" s="27"/>
      <c r="PJI2" s="27"/>
      <c r="PJJ2" s="27"/>
      <c r="PJK2" s="27"/>
      <c r="PJL2" s="27"/>
      <c r="PJM2" s="27"/>
      <c r="PJN2" s="27"/>
      <c r="PJO2" s="27"/>
      <c r="PJP2" s="27"/>
      <c r="PJQ2" s="27"/>
      <c r="PJR2" s="27"/>
      <c r="PJS2" s="27"/>
      <c r="PJT2" s="27"/>
      <c r="PJU2" s="27"/>
      <c r="PJV2" s="27"/>
      <c r="PJW2" s="27"/>
      <c r="PJX2" s="27"/>
      <c r="PJY2" s="27"/>
      <c r="PJZ2" s="27"/>
      <c r="PKA2" s="27"/>
      <c r="PKB2" s="27"/>
      <c r="PKC2" s="27"/>
      <c r="PKD2" s="27"/>
      <c r="PKE2" s="27"/>
      <c r="PKF2" s="27"/>
      <c r="PKG2" s="27"/>
      <c r="PKH2" s="27"/>
      <c r="PKI2" s="27"/>
      <c r="PKJ2" s="27"/>
      <c r="PKK2" s="27"/>
      <c r="PKL2" s="27"/>
      <c r="PKM2" s="27"/>
      <c r="PKN2" s="27"/>
      <c r="PKO2" s="27"/>
      <c r="PKP2" s="27"/>
      <c r="PKQ2" s="27"/>
      <c r="PKR2" s="27"/>
      <c r="PKS2" s="27"/>
      <c r="PKT2" s="27"/>
      <c r="PKU2" s="27"/>
      <c r="PKV2" s="27"/>
      <c r="PKW2" s="27"/>
      <c r="PKX2" s="27"/>
      <c r="PKY2" s="27"/>
      <c r="PKZ2" s="27"/>
      <c r="PLA2" s="27"/>
      <c r="PLB2" s="27"/>
      <c r="PLC2" s="27"/>
      <c r="PLD2" s="27"/>
      <c r="PLE2" s="27"/>
      <c r="PLF2" s="27"/>
      <c r="PLG2" s="27"/>
      <c r="PLH2" s="27"/>
      <c r="PLI2" s="27"/>
      <c r="PLJ2" s="27"/>
      <c r="PLK2" s="27"/>
      <c r="PLL2" s="27"/>
      <c r="PLM2" s="27"/>
      <c r="PLN2" s="27"/>
      <c r="PLO2" s="27"/>
      <c r="PLP2" s="27"/>
      <c r="PLQ2" s="27"/>
      <c r="PLR2" s="27"/>
      <c r="PLS2" s="27"/>
      <c r="PLT2" s="27"/>
      <c r="PLU2" s="27"/>
      <c r="PLV2" s="27"/>
      <c r="PLW2" s="27"/>
      <c r="PLX2" s="27"/>
      <c r="PLY2" s="27"/>
      <c r="PLZ2" s="27"/>
      <c r="PMA2" s="27"/>
      <c r="PMB2" s="27"/>
      <c r="PMC2" s="27"/>
      <c r="PMD2" s="27"/>
      <c r="PME2" s="27"/>
      <c r="PMF2" s="27"/>
      <c r="PMG2" s="27"/>
      <c r="PMH2" s="27"/>
      <c r="PMI2" s="27"/>
      <c r="PMJ2" s="27"/>
      <c r="PMK2" s="27"/>
      <c r="PML2" s="27"/>
      <c r="PMM2" s="27"/>
      <c r="PMN2" s="27"/>
      <c r="PMO2" s="27"/>
      <c r="PMP2" s="27"/>
      <c r="PMQ2" s="27"/>
      <c r="PMR2" s="27"/>
      <c r="PMS2" s="27"/>
      <c r="PMT2" s="27"/>
      <c r="PMU2" s="27"/>
      <c r="PMV2" s="27"/>
      <c r="PMW2" s="27"/>
      <c r="PMX2" s="27"/>
      <c r="PMY2" s="27"/>
      <c r="PMZ2" s="27"/>
      <c r="PNA2" s="27"/>
      <c r="PNB2" s="27"/>
      <c r="PNC2" s="27"/>
      <c r="PND2" s="27"/>
      <c r="PNE2" s="27"/>
      <c r="PNF2" s="27"/>
      <c r="PNG2" s="27"/>
      <c r="PNH2" s="27"/>
      <c r="PNI2" s="27"/>
      <c r="PNJ2" s="27"/>
      <c r="PNK2" s="27"/>
      <c r="PNL2" s="27"/>
      <c r="PNM2" s="27"/>
      <c r="PNN2" s="27"/>
      <c r="PNO2" s="27"/>
      <c r="PNP2" s="27"/>
      <c r="PNQ2" s="27"/>
      <c r="PNR2" s="27"/>
      <c r="PNS2" s="27"/>
      <c r="PNT2" s="27"/>
      <c r="PNU2" s="27"/>
      <c r="PNV2" s="27"/>
      <c r="PNW2" s="27"/>
      <c r="PNX2" s="27"/>
      <c r="PNY2" s="27"/>
      <c r="PNZ2" s="27"/>
      <c r="POA2" s="27"/>
      <c r="POB2" s="27"/>
      <c r="POC2" s="27"/>
      <c r="POD2" s="27"/>
      <c r="POE2" s="27"/>
      <c r="POF2" s="27"/>
      <c r="POG2" s="27"/>
      <c r="POH2" s="27"/>
      <c r="POI2" s="27"/>
      <c r="POJ2" s="27"/>
      <c r="POK2" s="27"/>
      <c r="POL2" s="27"/>
      <c r="POM2" s="27"/>
      <c r="PON2" s="27"/>
      <c r="POO2" s="27"/>
      <c r="POP2" s="27"/>
      <c r="POQ2" s="27"/>
      <c r="POR2" s="27"/>
      <c r="POS2" s="27"/>
      <c r="POT2" s="27"/>
      <c r="POU2" s="27"/>
      <c r="POV2" s="27"/>
      <c r="POW2" s="27"/>
      <c r="POX2" s="27"/>
      <c r="POY2" s="27"/>
      <c r="POZ2" s="27"/>
      <c r="PPA2" s="27"/>
      <c r="PPB2" s="27"/>
      <c r="PPC2" s="27"/>
      <c r="PPD2" s="27"/>
      <c r="PPE2" s="27"/>
      <c r="PPF2" s="27"/>
      <c r="PPG2" s="27"/>
      <c r="PPH2" s="27"/>
      <c r="PPI2" s="27"/>
      <c r="PPJ2" s="27"/>
      <c r="PPK2" s="27"/>
      <c r="PPL2" s="27"/>
      <c r="PPM2" s="27"/>
      <c r="PPN2" s="27"/>
      <c r="PPO2" s="27"/>
      <c r="PPP2" s="27"/>
      <c r="PPQ2" s="27"/>
      <c r="PPR2" s="27"/>
      <c r="PPS2" s="27"/>
      <c r="PPT2" s="27"/>
      <c r="PPU2" s="27"/>
      <c r="PPV2" s="27"/>
      <c r="PPW2" s="27"/>
      <c r="PPX2" s="27"/>
      <c r="PPY2" s="27"/>
      <c r="PPZ2" s="27"/>
      <c r="PQA2" s="27"/>
      <c r="PQB2" s="27"/>
      <c r="PQC2" s="27"/>
      <c r="PQD2" s="27"/>
      <c r="PQE2" s="27"/>
      <c r="PQF2" s="27"/>
      <c r="PQG2" s="27"/>
      <c r="PQH2" s="27"/>
      <c r="PQI2" s="27"/>
      <c r="PQJ2" s="27"/>
      <c r="PQK2" s="27"/>
      <c r="PQL2" s="27"/>
      <c r="PQM2" s="27"/>
      <c r="PQN2" s="27"/>
      <c r="PQO2" s="27"/>
      <c r="PQP2" s="27"/>
      <c r="PQQ2" s="27"/>
      <c r="PQR2" s="27"/>
      <c r="PQS2" s="27"/>
      <c r="PQT2" s="27"/>
      <c r="PQU2" s="27"/>
      <c r="PQV2" s="27"/>
      <c r="PQW2" s="27"/>
      <c r="PQX2" s="27"/>
      <c r="PQY2" s="27"/>
      <c r="PQZ2" s="27"/>
      <c r="PRA2" s="27"/>
      <c r="PRB2" s="27"/>
      <c r="PRC2" s="27"/>
      <c r="PRD2" s="27"/>
      <c r="PRE2" s="27"/>
      <c r="PRF2" s="27"/>
      <c r="PRG2" s="27"/>
      <c r="PRH2" s="27"/>
      <c r="PRI2" s="27"/>
      <c r="PRJ2" s="27"/>
      <c r="PRK2" s="27"/>
      <c r="PRL2" s="27"/>
      <c r="PRM2" s="27"/>
      <c r="PRN2" s="27"/>
      <c r="PRO2" s="27"/>
      <c r="PRP2" s="27"/>
      <c r="PRQ2" s="27"/>
      <c r="PRR2" s="27"/>
      <c r="PRS2" s="27"/>
      <c r="PRT2" s="27"/>
      <c r="PRU2" s="27"/>
      <c r="PRV2" s="27"/>
      <c r="PRW2" s="27"/>
      <c r="PRX2" s="27"/>
      <c r="PRY2" s="27"/>
      <c r="PRZ2" s="27"/>
      <c r="PSA2" s="27"/>
      <c r="PSB2" s="27"/>
      <c r="PSC2" s="27"/>
      <c r="PSD2" s="27"/>
      <c r="PSE2" s="27"/>
      <c r="PSF2" s="27"/>
      <c r="PSG2" s="27"/>
      <c r="PSH2" s="27"/>
      <c r="PSI2" s="27"/>
      <c r="PSJ2" s="27"/>
      <c r="PSK2" s="27"/>
      <c r="PSL2" s="27"/>
      <c r="PSM2" s="27"/>
      <c r="PSN2" s="27"/>
      <c r="PSO2" s="27"/>
      <c r="PSP2" s="27"/>
      <c r="PSQ2" s="27"/>
      <c r="PSR2" s="27"/>
      <c r="PSS2" s="27"/>
      <c r="PST2" s="27"/>
      <c r="PSU2" s="27"/>
      <c r="PSV2" s="27"/>
      <c r="PSW2" s="27"/>
      <c r="PSX2" s="27"/>
      <c r="PSY2" s="27"/>
      <c r="PSZ2" s="27"/>
      <c r="PTA2" s="27"/>
      <c r="PTB2" s="27"/>
      <c r="PTC2" s="27"/>
      <c r="PTD2" s="27"/>
      <c r="PTE2" s="27"/>
      <c r="PTF2" s="27"/>
      <c r="PTG2" s="27"/>
      <c r="PTH2" s="27"/>
      <c r="PTI2" s="27"/>
      <c r="PTJ2" s="27"/>
      <c r="PTK2" s="27"/>
      <c r="PTL2" s="27"/>
      <c r="PTM2" s="27"/>
      <c r="PTN2" s="27"/>
      <c r="PTO2" s="27"/>
      <c r="PTP2" s="27"/>
      <c r="PTQ2" s="27"/>
      <c r="PTR2" s="27"/>
      <c r="PTS2" s="27"/>
      <c r="PTT2" s="27"/>
      <c r="PTU2" s="27"/>
      <c r="PTV2" s="27"/>
      <c r="PTW2" s="27"/>
      <c r="PTX2" s="27"/>
      <c r="PTY2" s="27"/>
      <c r="PTZ2" s="27"/>
      <c r="PUA2" s="27"/>
      <c r="PUB2" s="27"/>
      <c r="PUC2" s="27"/>
      <c r="PUD2" s="27"/>
      <c r="PUE2" s="27"/>
      <c r="PUF2" s="27"/>
      <c r="PUG2" s="27"/>
      <c r="PUH2" s="27"/>
      <c r="PUI2" s="27"/>
      <c r="PUJ2" s="27"/>
      <c r="PUK2" s="27"/>
      <c r="PUL2" s="27"/>
      <c r="PUM2" s="27"/>
      <c r="PUN2" s="27"/>
      <c r="PUO2" s="27"/>
      <c r="PUP2" s="27"/>
      <c r="PUQ2" s="27"/>
      <c r="PUR2" s="27"/>
      <c r="PUS2" s="27"/>
      <c r="PUT2" s="27"/>
      <c r="PUU2" s="27"/>
      <c r="PUV2" s="27"/>
      <c r="PUW2" s="27"/>
      <c r="PUX2" s="27"/>
      <c r="PUY2" s="27"/>
      <c r="PUZ2" s="27"/>
      <c r="PVA2" s="27"/>
      <c r="PVB2" s="27"/>
      <c r="PVC2" s="27"/>
      <c r="PVD2" s="27"/>
      <c r="PVE2" s="27"/>
      <c r="PVF2" s="27"/>
      <c r="PVG2" s="27"/>
      <c r="PVH2" s="27"/>
      <c r="PVI2" s="27"/>
      <c r="PVJ2" s="27"/>
      <c r="PVK2" s="27"/>
      <c r="PVL2" s="27"/>
      <c r="PVM2" s="27"/>
      <c r="PVN2" s="27"/>
      <c r="PVO2" s="27"/>
      <c r="PVP2" s="27"/>
      <c r="PVQ2" s="27"/>
      <c r="PVR2" s="27"/>
      <c r="PVS2" s="27"/>
      <c r="PVT2" s="27"/>
      <c r="PVU2" s="27"/>
      <c r="PVV2" s="27"/>
      <c r="PVW2" s="27"/>
      <c r="PVX2" s="27"/>
      <c r="PVY2" s="27"/>
      <c r="PVZ2" s="27"/>
      <c r="PWA2" s="27"/>
      <c r="PWB2" s="27"/>
      <c r="PWC2" s="27"/>
      <c r="PWD2" s="27"/>
      <c r="PWE2" s="27"/>
      <c r="PWF2" s="27"/>
      <c r="PWG2" s="27"/>
      <c r="PWH2" s="27"/>
      <c r="PWI2" s="27"/>
      <c r="PWJ2" s="27"/>
      <c r="PWK2" s="27"/>
      <c r="PWL2" s="27"/>
      <c r="PWM2" s="27"/>
      <c r="PWN2" s="27"/>
      <c r="PWO2" s="27"/>
      <c r="PWP2" s="27"/>
      <c r="PWQ2" s="27"/>
      <c r="PWR2" s="27"/>
      <c r="PWS2" s="27"/>
      <c r="PWT2" s="27"/>
      <c r="PWU2" s="27"/>
      <c r="PWV2" s="27"/>
      <c r="PWW2" s="27"/>
      <c r="PWX2" s="27"/>
      <c r="PWY2" s="27"/>
      <c r="PWZ2" s="27"/>
      <c r="PXA2" s="27"/>
      <c r="PXB2" s="27"/>
      <c r="PXC2" s="27"/>
      <c r="PXD2" s="27"/>
      <c r="PXE2" s="27"/>
      <c r="PXF2" s="27"/>
      <c r="PXG2" s="27"/>
      <c r="PXH2" s="27"/>
      <c r="PXI2" s="27"/>
      <c r="PXJ2" s="27"/>
      <c r="PXK2" s="27"/>
      <c r="PXL2" s="27"/>
      <c r="PXM2" s="27"/>
      <c r="PXN2" s="27"/>
      <c r="PXO2" s="27"/>
      <c r="PXP2" s="27"/>
      <c r="PXQ2" s="27"/>
      <c r="PXR2" s="27"/>
      <c r="PXS2" s="27"/>
      <c r="PXT2" s="27"/>
      <c r="PXU2" s="27"/>
      <c r="PXV2" s="27"/>
      <c r="PXW2" s="27"/>
      <c r="PXX2" s="27"/>
      <c r="PXY2" s="27"/>
      <c r="PXZ2" s="27"/>
      <c r="PYA2" s="27"/>
      <c r="PYB2" s="27"/>
      <c r="PYC2" s="27"/>
      <c r="PYD2" s="27"/>
      <c r="PYE2" s="27"/>
      <c r="PYF2" s="27"/>
      <c r="PYG2" s="27"/>
      <c r="PYH2" s="27"/>
      <c r="PYI2" s="27"/>
      <c r="PYJ2" s="27"/>
      <c r="PYK2" s="27"/>
      <c r="PYL2" s="27"/>
      <c r="PYM2" s="27"/>
      <c r="PYN2" s="27"/>
      <c r="PYO2" s="27"/>
      <c r="PYP2" s="27"/>
      <c r="PYQ2" s="27"/>
      <c r="PYR2" s="27"/>
      <c r="PYS2" s="27"/>
      <c r="PYT2" s="27"/>
      <c r="PYU2" s="27"/>
      <c r="PYV2" s="27"/>
      <c r="PYW2" s="27"/>
      <c r="PYX2" s="27"/>
      <c r="PYY2" s="27"/>
      <c r="PYZ2" s="27"/>
      <c r="PZA2" s="27"/>
      <c r="PZB2" s="27"/>
      <c r="PZC2" s="27"/>
      <c r="PZD2" s="27"/>
      <c r="PZE2" s="27"/>
      <c r="PZF2" s="27"/>
      <c r="PZG2" s="27"/>
      <c r="PZH2" s="27"/>
      <c r="PZI2" s="27"/>
      <c r="PZJ2" s="27"/>
      <c r="PZK2" s="27"/>
      <c r="PZL2" s="27"/>
      <c r="PZM2" s="27"/>
      <c r="PZN2" s="27"/>
      <c r="PZO2" s="27"/>
      <c r="PZP2" s="27"/>
      <c r="PZQ2" s="27"/>
      <c r="PZR2" s="27"/>
      <c r="PZS2" s="27"/>
      <c r="PZT2" s="27"/>
      <c r="PZU2" s="27"/>
      <c r="PZV2" s="27"/>
      <c r="PZW2" s="27"/>
      <c r="PZX2" s="27"/>
      <c r="PZY2" s="27"/>
      <c r="PZZ2" s="27"/>
      <c r="QAA2" s="27"/>
      <c r="QAB2" s="27"/>
      <c r="QAC2" s="27"/>
      <c r="QAD2" s="27"/>
      <c r="QAE2" s="27"/>
      <c r="QAF2" s="27"/>
      <c r="QAG2" s="27"/>
      <c r="QAH2" s="27"/>
      <c r="QAI2" s="27"/>
      <c r="QAJ2" s="27"/>
      <c r="QAK2" s="27"/>
      <c r="QAL2" s="27"/>
      <c r="QAM2" s="27"/>
      <c r="QAN2" s="27"/>
      <c r="QAO2" s="27"/>
      <c r="QAP2" s="27"/>
      <c r="QAQ2" s="27"/>
      <c r="QAR2" s="27"/>
      <c r="QAS2" s="27"/>
      <c r="QAT2" s="27"/>
      <c r="QAU2" s="27"/>
      <c r="QAV2" s="27"/>
      <c r="QAW2" s="27"/>
      <c r="QAX2" s="27"/>
      <c r="QAY2" s="27"/>
      <c r="QAZ2" s="27"/>
      <c r="QBA2" s="27"/>
      <c r="QBB2" s="27"/>
      <c r="QBC2" s="27"/>
      <c r="QBD2" s="27"/>
      <c r="QBE2" s="27"/>
      <c r="QBF2" s="27"/>
      <c r="QBG2" s="27"/>
      <c r="QBH2" s="27"/>
      <c r="QBI2" s="27"/>
      <c r="QBJ2" s="27"/>
      <c r="QBK2" s="27"/>
      <c r="QBL2" s="27"/>
      <c r="QBM2" s="27"/>
      <c r="QBN2" s="27"/>
      <c r="QBO2" s="27"/>
      <c r="QBP2" s="27"/>
      <c r="QBQ2" s="27"/>
      <c r="QBR2" s="27"/>
      <c r="QBS2" s="27"/>
      <c r="QBT2" s="27"/>
      <c r="QBU2" s="27"/>
      <c r="QBV2" s="27"/>
      <c r="QBW2" s="27"/>
      <c r="QBX2" s="27"/>
      <c r="QBY2" s="27"/>
      <c r="QBZ2" s="27"/>
      <c r="QCA2" s="27"/>
      <c r="QCB2" s="27"/>
      <c r="QCC2" s="27"/>
      <c r="QCD2" s="27"/>
      <c r="QCE2" s="27"/>
      <c r="QCF2" s="27"/>
      <c r="QCG2" s="27"/>
      <c r="QCH2" s="27"/>
      <c r="QCI2" s="27"/>
      <c r="QCJ2" s="27"/>
      <c r="QCK2" s="27"/>
      <c r="QCL2" s="27"/>
      <c r="QCM2" s="27"/>
      <c r="QCN2" s="27"/>
      <c r="QCO2" s="27"/>
      <c r="QCP2" s="27"/>
      <c r="QCQ2" s="27"/>
      <c r="QCR2" s="27"/>
      <c r="QCS2" s="27"/>
      <c r="QCT2" s="27"/>
      <c r="QCU2" s="27"/>
      <c r="QCV2" s="27"/>
      <c r="QCW2" s="27"/>
      <c r="QCX2" s="27"/>
      <c r="QCY2" s="27"/>
      <c r="QCZ2" s="27"/>
      <c r="QDA2" s="27"/>
      <c r="QDB2" s="27"/>
      <c r="QDC2" s="27"/>
      <c r="QDD2" s="27"/>
      <c r="QDE2" s="27"/>
      <c r="QDF2" s="27"/>
      <c r="QDG2" s="27"/>
      <c r="QDH2" s="27"/>
      <c r="QDI2" s="27"/>
      <c r="QDJ2" s="27"/>
      <c r="QDK2" s="27"/>
      <c r="QDL2" s="27"/>
      <c r="QDM2" s="27"/>
      <c r="QDN2" s="27"/>
      <c r="QDO2" s="27"/>
      <c r="QDP2" s="27"/>
      <c r="QDQ2" s="27"/>
      <c r="QDR2" s="27"/>
      <c r="QDS2" s="27"/>
      <c r="QDT2" s="27"/>
      <c r="QDU2" s="27"/>
      <c r="QDV2" s="27"/>
      <c r="QDW2" s="27"/>
      <c r="QDX2" s="27"/>
      <c r="QDY2" s="27"/>
      <c r="QDZ2" s="27"/>
      <c r="QEA2" s="27"/>
      <c r="QEB2" s="27"/>
      <c r="QEC2" s="27"/>
      <c r="QED2" s="27"/>
      <c r="QEE2" s="27"/>
      <c r="QEF2" s="27"/>
      <c r="QEG2" s="27"/>
      <c r="QEH2" s="27"/>
      <c r="QEI2" s="27"/>
      <c r="QEJ2" s="27"/>
      <c r="QEK2" s="27"/>
      <c r="QEL2" s="27"/>
      <c r="QEM2" s="27"/>
      <c r="QEN2" s="27"/>
      <c r="QEO2" s="27"/>
      <c r="QEP2" s="27"/>
      <c r="QEQ2" s="27"/>
      <c r="QER2" s="27"/>
      <c r="QES2" s="27"/>
      <c r="QET2" s="27"/>
      <c r="QEU2" s="27"/>
      <c r="QEV2" s="27"/>
      <c r="QEW2" s="27"/>
      <c r="QEX2" s="27"/>
      <c r="QEY2" s="27"/>
      <c r="QEZ2" s="27"/>
      <c r="QFA2" s="27"/>
      <c r="QFB2" s="27"/>
      <c r="QFC2" s="27"/>
      <c r="QFD2" s="27"/>
      <c r="QFE2" s="27"/>
      <c r="QFF2" s="27"/>
      <c r="QFG2" s="27"/>
      <c r="QFH2" s="27"/>
      <c r="QFI2" s="27"/>
      <c r="QFJ2" s="27"/>
      <c r="QFK2" s="27"/>
      <c r="QFL2" s="27"/>
      <c r="QFM2" s="27"/>
      <c r="QFN2" s="27"/>
      <c r="QFO2" s="27"/>
      <c r="QFP2" s="27"/>
      <c r="QFQ2" s="27"/>
      <c r="QFR2" s="27"/>
      <c r="QFS2" s="27"/>
      <c r="QFT2" s="27"/>
      <c r="QFU2" s="27"/>
      <c r="QFV2" s="27"/>
      <c r="QFW2" s="27"/>
      <c r="QFX2" s="27"/>
      <c r="QFY2" s="27"/>
      <c r="QFZ2" s="27"/>
      <c r="QGA2" s="27"/>
      <c r="QGB2" s="27"/>
      <c r="QGC2" s="27"/>
      <c r="QGD2" s="27"/>
      <c r="QGE2" s="27"/>
      <c r="QGF2" s="27"/>
      <c r="QGG2" s="27"/>
      <c r="QGH2" s="27"/>
      <c r="QGI2" s="27"/>
      <c r="QGJ2" s="27"/>
      <c r="QGK2" s="27"/>
      <c r="QGL2" s="27"/>
      <c r="QGM2" s="27"/>
      <c r="QGN2" s="27"/>
      <c r="QGO2" s="27"/>
      <c r="QGP2" s="27"/>
      <c r="QGQ2" s="27"/>
      <c r="QGR2" s="27"/>
      <c r="QGS2" s="27"/>
      <c r="QGT2" s="27"/>
      <c r="QGU2" s="27"/>
      <c r="QGV2" s="27"/>
      <c r="QGW2" s="27"/>
      <c r="QGX2" s="27"/>
      <c r="QGY2" s="27"/>
      <c r="QGZ2" s="27"/>
      <c r="QHA2" s="27"/>
      <c r="QHB2" s="27"/>
      <c r="QHC2" s="27"/>
      <c r="QHD2" s="27"/>
      <c r="QHE2" s="27"/>
      <c r="QHF2" s="27"/>
      <c r="QHG2" s="27"/>
      <c r="QHH2" s="27"/>
      <c r="QHI2" s="27"/>
      <c r="QHJ2" s="27"/>
      <c r="QHK2" s="27"/>
      <c r="QHL2" s="27"/>
      <c r="QHM2" s="27"/>
      <c r="QHN2" s="27"/>
      <c r="QHO2" s="27"/>
      <c r="QHP2" s="27"/>
      <c r="QHQ2" s="27"/>
      <c r="QHR2" s="27"/>
      <c r="QHS2" s="27"/>
      <c r="QHT2" s="27"/>
      <c r="QHU2" s="27"/>
      <c r="QHV2" s="27"/>
      <c r="QHW2" s="27"/>
      <c r="QHX2" s="27"/>
      <c r="QHY2" s="27"/>
      <c r="QHZ2" s="27"/>
      <c r="QIA2" s="27"/>
      <c r="QIB2" s="27"/>
      <c r="QIC2" s="27"/>
      <c r="QID2" s="27"/>
      <c r="QIE2" s="27"/>
      <c r="QIF2" s="27"/>
      <c r="QIG2" s="27"/>
      <c r="QIH2" s="27"/>
      <c r="QII2" s="27"/>
      <c r="QIJ2" s="27"/>
      <c r="QIK2" s="27"/>
      <c r="QIL2" s="27"/>
      <c r="QIM2" s="27"/>
      <c r="QIN2" s="27"/>
      <c r="QIO2" s="27"/>
      <c r="QIP2" s="27"/>
      <c r="QIQ2" s="27"/>
      <c r="QIR2" s="27"/>
      <c r="QIS2" s="27"/>
      <c r="QIT2" s="27"/>
      <c r="QIU2" s="27"/>
      <c r="QIV2" s="27"/>
      <c r="QIW2" s="27"/>
      <c r="QIX2" s="27"/>
      <c r="QIY2" s="27"/>
      <c r="QIZ2" s="27"/>
      <c r="QJA2" s="27"/>
      <c r="QJB2" s="27"/>
      <c r="QJC2" s="27"/>
      <c r="QJD2" s="27"/>
      <c r="QJE2" s="27"/>
      <c r="QJF2" s="27"/>
      <c r="QJG2" s="27"/>
      <c r="QJH2" s="27"/>
      <c r="QJI2" s="27"/>
      <c r="QJJ2" s="27"/>
      <c r="QJK2" s="27"/>
      <c r="QJL2" s="27"/>
      <c r="QJM2" s="27"/>
      <c r="QJN2" s="27"/>
      <c r="QJO2" s="27"/>
      <c r="QJP2" s="27"/>
      <c r="QJQ2" s="27"/>
      <c r="QJR2" s="27"/>
      <c r="QJS2" s="27"/>
      <c r="QJT2" s="27"/>
      <c r="QJU2" s="27"/>
      <c r="QJV2" s="27"/>
      <c r="QJW2" s="27"/>
      <c r="QJX2" s="27"/>
      <c r="QJY2" s="27"/>
      <c r="QJZ2" s="27"/>
      <c r="QKA2" s="27"/>
      <c r="QKB2" s="27"/>
      <c r="QKC2" s="27"/>
      <c r="QKD2" s="27"/>
      <c r="QKE2" s="27"/>
      <c r="QKF2" s="27"/>
      <c r="QKG2" s="27"/>
      <c r="QKH2" s="27"/>
      <c r="QKI2" s="27"/>
      <c r="QKJ2" s="27"/>
      <c r="QKK2" s="27"/>
      <c r="QKL2" s="27"/>
      <c r="QKM2" s="27"/>
      <c r="QKN2" s="27"/>
      <c r="QKO2" s="27"/>
      <c r="QKP2" s="27"/>
      <c r="QKQ2" s="27"/>
      <c r="QKR2" s="27"/>
      <c r="QKS2" s="27"/>
      <c r="QKT2" s="27"/>
      <c r="QKU2" s="27"/>
      <c r="QKV2" s="27"/>
      <c r="QKW2" s="27"/>
      <c r="QKX2" s="27"/>
      <c r="QKY2" s="27"/>
      <c r="QKZ2" s="27"/>
      <c r="QLA2" s="27"/>
      <c r="QLB2" s="27"/>
      <c r="QLC2" s="27"/>
      <c r="QLD2" s="27"/>
      <c r="QLE2" s="27"/>
      <c r="QLF2" s="27"/>
      <c r="QLG2" s="27"/>
      <c r="QLH2" s="27"/>
      <c r="QLI2" s="27"/>
      <c r="QLJ2" s="27"/>
      <c r="QLK2" s="27"/>
      <c r="QLL2" s="27"/>
      <c r="QLM2" s="27"/>
      <c r="QLN2" s="27"/>
      <c r="QLO2" s="27"/>
      <c r="QLP2" s="27"/>
      <c r="QLQ2" s="27"/>
      <c r="QLR2" s="27"/>
      <c r="QLS2" s="27"/>
      <c r="QLT2" s="27"/>
      <c r="QLU2" s="27"/>
      <c r="QLV2" s="27"/>
      <c r="QLW2" s="27"/>
      <c r="QLX2" s="27"/>
      <c r="QLY2" s="27"/>
      <c r="QLZ2" s="27"/>
      <c r="QMA2" s="27"/>
      <c r="QMB2" s="27"/>
      <c r="QMC2" s="27"/>
      <c r="QMD2" s="27"/>
      <c r="QME2" s="27"/>
      <c r="QMF2" s="27"/>
      <c r="QMG2" s="27"/>
      <c r="QMH2" s="27"/>
      <c r="QMI2" s="27"/>
      <c r="QMJ2" s="27"/>
      <c r="QMK2" s="27"/>
      <c r="QML2" s="27"/>
      <c r="QMM2" s="27"/>
      <c r="QMN2" s="27"/>
      <c r="QMO2" s="27"/>
      <c r="QMP2" s="27"/>
      <c r="QMQ2" s="27"/>
      <c r="QMR2" s="27"/>
      <c r="QMS2" s="27"/>
      <c r="QMT2" s="27"/>
      <c r="QMU2" s="27"/>
      <c r="QMV2" s="27"/>
      <c r="QMW2" s="27"/>
      <c r="QMX2" s="27"/>
      <c r="QMY2" s="27"/>
      <c r="QMZ2" s="27"/>
      <c r="QNA2" s="27"/>
      <c r="QNB2" s="27"/>
      <c r="QNC2" s="27"/>
      <c r="QND2" s="27"/>
      <c r="QNE2" s="27"/>
      <c r="QNF2" s="27"/>
      <c r="QNG2" s="27"/>
      <c r="QNH2" s="27"/>
      <c r="QNI2" s="27"/>
      <c r="QNJ2" s="27"/>
      <c r="QNK2" s="27"/>
      <c r="QNL2" s="27"/>
      <c r="QNM2" s="27"/>
      <c r="QNN2" s="27"/>
      <c r="QNO2" s="27"/>
      <c r="QNP2" s="27"/>
      <c r="QNQ2" s="27"/>
      <c r="QNR2" s="27"/>
      <c r="QNS2" s="27"/>
      <c r="QNT2" s="27"/>
      <c r="QNU2" s="27"/>
      <c r="QNV2" s="27"/>
      <c r="QNW2" s="27"/>
      <c r="QNX2" s="27"/>
      <c r="QNY2" s="27"/>
      <c r="QNZ2" s="27"/>
      <c r="QOA2" s="27"/>
      <c r="QOB2" s="27"/>
      <c r="QOC2" s="27"/>
      <c r="QOD2" s="27"/>
      <c r="QOE2" s="27"/>
      <c r="QOF2" s="27"/>
      <c r="QOG2" s="27"/>
      <c r="QOH2" s="27"/>
      <c r="QOI2" s="27"/>
      <c r="QOJ2" s="27"/>
      <c r="QOK2" s="27"/>
      <c r="QOL2" s="27"/>
      <c r="QOM2" s="27"/>
      <c r="QON2" s="27"/>
      <c r="QOO2" s="27"/>
      <c r="QOP2" s="27"/>
      <c r="QOQ2" s="27"/>
      <c r="QOR2" s="27"/>
      <c r="QOS2" s="27"/>
      <c r="QOT2" s="27"/>
      <c r="QOU2" s="27"/>
      <c r="QOV2" s="27"/>
      <c r="QOW2" s="27"/>
      <c r="QOX2" s="27"/>
      <c r="QOY2" s="27"/>
      <c r="QOZ2" s="27"/>
      <c r="QPA2" s="27"/>
      <c r="QPB2" s="27"/>
      <c r="QPC2" s="27"/>
      <c r="QPD2" s="27"/>
      <c r="QPE2" s="27"/>
      <c r="QPF2" s="27"/>
      <c r="QPG2" s="27"/>
      <c r="QPH2" s="27"/>
      <c r="QPI2" s="27"/>
      <c r="QPJ2" s="27"/>
      <c r="QPK2" s="27"/>
      <c r="QPL2" s="27"/>
      <c r="QPM2" s="27"/>
      <c r="QPN2" s="27"/>
      <c r="QPO2" s="27"/>
      <c r="QPP2" s="27"/>
      <c r="QPQ2" s="27"/>
      <c r="QPR2" s="27"/>
      <c r="QPS2" s="27"/>
      <c r="QPT2" s="27"/>
      <c r="QPU2" s="27"/>
      <c r="QPV2" s="27"/>
      <c r="QPW2" s="27"/>
      <c r="QPX2" s="27"/>
      <c r="QPY2" s="27"/>
      <c r="QPZ2" s="27"/>
      <c r="QQA2" s="27"/>
      <c r="QQB2" s="27"/>
      <c r="QQC2" s="27"/>
      <c r="QQD2" s="27"/>
      <c r="QQE2" s="27"/>
      <c r="QQF2" s="27"/>
      <c r="QQG2" s="27"/>
      <c r="QQH2" s="27"/>
      <c r="QQI2" s="27"/>
      <c r="QQJ2" s="27"/>
      <c r="QQK2" s="27"/>
      <c r="QQL2" s="27"/>
      <c r="QQM2" s="27"/>
      <c r="QQN2" s="27"/>
      <c r="QQO2" s="27"/>
      <c r="QQP2" s="27"/>
      <c r="QQQ2" s="27"/>
      <c r="QQR2" s="27"/>
      <c r="QQS2" s="27"/>
      <c r="QQT2" s="27"/>
      <c r="QQU2" s="27"/>
      <c r="QQV2" s="27"/>
      <c r="QQW2" s="27"/>
      <c r="QQX2" s="27"/>
      <c r="QQY2" s="27"/>
      <c r="QQZ2" s="27"/>
      <c r="QRA2" s="27"/>
      <c r="QRB2" s="27"/>
      <c r="QRC2" s="27"/>
      <c r="QRD2" s="27"/>
      <c r="QRE2" s="27"/>
      <c r="QRF2" s="27"/>
      <c r="QRG2" s="27"/>
      <c r="QRH2" s="27"/>
      <c r="QRI2" s="27"/>
      <c r="QRJ2" s="27"/>
      <c r="QRK2" s="27"/>
      <c r="QRL2" s="27"/>
      <c r="QRM2" s="27"/>
      <c r="QRN2" s="27"/>
      <c r="QRO2" s="27"/>
      <c r="QRP2" s="27"/>
      <c r="QRQ2" s="27"/>
      <c r="QRR2" s="27"/>
      <c r="QRS2" s="27"/>
      <c r="QRT2" s="27"/>
      <c r="QRU2" s="27"/>
      <c r="QRV2" s="27"/>
      <c r="QRW2" s="27"/>
      <c r="QRX2" s="27"/>
      <c r="QRY2" s="27"/>
      <c r="QRZ2" s="27"/>
      <c r="QSA2" s="27"/>
      <c r="QSB2" s="27"/>
      <c r="QSC2" s="27"/>
      <c r="QSD2" s="27"/>
      <c r="QSE2" s="27"/>
      <c r="QSF2" s="27"/>
      <c r="QSG2" s="27"/>
      <c r="QSH2" s="27"/>
      <c r="QSI2" s="27"/>
      <c r="QSJ2" s="27"/>
      <c r="QSK2" s="27"/>
      <c r="QSL2" s="27"/>
      <c r="QSM2" s="27"/>
      <c r="QSN2" s="27"/>
      <c r="QSO2" s="27"/>
      <c r="QSP2" s="27"/>
      <c r="QSQ2" s="27"/>
      <c r="QSR2" s="27"/>
      <c r="QSS2" s="27"/>
      <c r="QST2" s="27"/>
      <c r="QSU2" s="27"/>
      <c r="QSV2" s="27"/>
      <c r="QSW2" s="27"/>
      <c r="QSX2" s="27"/>
      <c r="QSY2" s="27"/>
      <c r="QSZ2" s="27"/>
      <c r="QTA2" s="27"/>
      <c r="QTB2" s="27"/>
      <c r="QTC2" s="27"/>
      <c r="QTD2" s="27"/>
      <c r="QTE2" s="27"/>
      <c r="QTF2" s="27"/>
      <c r="QTG2" s="27"/>
      <c r="QTH2" s="27"/>
      <c r="QTI2" s="27"/>
      <c r="QTJ2" s="27"/>
      <c r="QTK2" s="27"/>
      <c r="QTL2" s="27"/>
      <c r="QTM2" s="27"/>
      <c r="QTN2" s="27"/>
      <c r="QTO2" s="27"/>
      <c r="QTP2" s="27"/>
      <c r="QTQ2" s="27"/>
      <c r="QTR2" s="27"/>
      <c r="QTS2" s="27"/>
      <c r="QTT2" s="27"/>
      <c r="QTU2" s="27"/>
      <c r="QTV2" s="27"/>
      <c r="QTW2" s="27"/>
      <c r="QTX2" s="27"/>
      <c r="QTY2" s="27"/>
      <c r="QTZ2" s="27"/>
      <c r="QUA2" s="27"/>
      <c r="QUB2" s="27"/>
      <c r="QUC2" s="27"/>
      <c r="QUD2" s="27"/>
      <c r="QUE2" s="27"/>
      <c r="QUF2" s="27"/>
      <c r="QUG2" s="27"/>
      <c r="QUH2" s="27"/>
      <c r="QUI2" s="27"/>
      <c r="QUJ2" s="27"/>
      <c r="QUK2" s="27"/>
      <c r="QUL2" s="27"/>
      <c r="QUM2" s="27"/>
      <c r="QUN2" s="27"/>
      <c r="QUO2" s="27"/>
      <c r="QUP2" s="27"/>
      <c r="QUQ2" s="27"/>
      <c r="QUR2" s="27"/>
      <c r="QUS2" s="27"/>
      <c r="QUT2" s="27"/>
      <c r="QUU2" s="27"/>
      <c r="QUV2" s="27"/>
      <c r="QUW2" s="27"/>
      <c r="QUX2" s="27"/>
      <c r="QUY2" s="27"/>
      <c r="QUZ2" s="27"/>
      <c r="QVA2" s="27"/>
      <c r="QVB2" s="27"/>
      <c r="QVC2" s="27"/>
      <c r="QVD2" s="27"/>
      <c r="QVE2" s="27"/>
      <c r="QVF2" s="27"/>
      <c r="QVG2" s="27"/>
      <c r="QVH2" s="27"/>
      <c r="QVI2" s="27"/>
      <c r="QVJ2" s="27"/>
      <c r="QVK2" s="27"/>
      <c r="QVL2" s="27"/>
      <c r="QVM2" s="27"/>
      <c r="QVN2" s="27"/>
      <c r="QVO2" s="27"/>
      <c r="QVP2" s="27"/>
      <c r="QVQ2" s="27"/>
      <c r="QVR2" s="27"/>
      <c r="QVS2" s="27"/>
      <c r="QVT2" s="27"/>
      <c r="QVU2" s="27"/>
      <c r="QVV2" s="27"/>
      <c r="QVW2" s="27"/>
      <c r="QVX2" s="27"/>
      <c r="QVY2" s="27"/>
      <c r="QVZ2" s="27"/>
      <c r="QWA2" s="27"/>
      <c r="QWB2" s="27"/>
      <c r="QWC2" s="27"/>
      <c r="QWD2" s="27"/>
      <c r="QWE2" s="27"/>
      <c r="QWF2" s="27"/>
      <c r="QWG2" s="27"/>
      <c r="QWH2" s="27"/>
      <c r="QWI2" s="27"/>
      <c r="QWJ2" s="27"/>
      <c r="QWK2" s="27"/>
      <c r="QWL2" s="27"/>
      <c r="QWM2" s="27"/>
      <c r="QWN2" s="27"/>
      <c r="QWO2" s="27"/>
      <c r="QWP2" s="27"/>
      <c r="QWQ2" s="27"/>
      <c r="QWR2" s="27"/>
      <c r="QWS2" s="27"/>
      <c r="QWT2" s="27"/>
      <c r="QWU2" s="27"/>
      <c r="QWV2" s="27"/>
      <c r="QWW2" s="27"/>
      <c r="QWX2" s="27"/>
      <c r="QWY2" s="27"/>
      <c r="QWZ2" s="27"/>
      <c r="QXA2" s="27"/>
      <c r="QXB2" s="27"/>
      <c r="QXC2" s="27"/>
      <c r="QXD2" s="27"/>
      <c r="QXE2" s="27"/>
      <c r="QXF2" s="27"/>
      <c r="QXG2" s="27"/>
      <c r="QXH2" s="27"/>
      <c r="QXI2" s="27"/>
      <c r="QXJ2" s="27"/>
      <c r="QXK2" s="27"/>
      <c r="QXL2" s="27"/>
      <c r="QXM2" s="27"/>
      <c r="QXN2" s="27"/>
      <c r="QXO2" s="27"/>
      <c r="QXP2" s="27"/>
      <c r="QXQ2" s="27"/>
      <c r="QXR2" s="27"/>
      <c r="QXS2" s="27"/>
      <c r="QXT2" s="27"/>
      <c r="QXU2" s="27"/>
      <c r="QXV2" s="27"/>
      <c r="QXW2" s="27"/>
      <c r="QXX2" s="27"/>
      <c r="QXY2" s="27"/>
      <c r="QXZ2" s="27"/>
      <c r="QYA2" s="27"/>
      <c r="QYB2" s="27"/>
      <c r="QYC2" s="27"/>
      <c r="QYD2" s="27"/>
      <c r="QYE2" s="27"/>
      <c r="QYF2" s="27"/>
      <c r="QYG2" s="27"/>
      <c r="QYH2" s="27"/>
      <c r="QYI2" s="27"/>
      <c r="QYJ2" s="27"/>
      <c r="QYK2" s="27"/>
      <c r="QYL2" s="27"/>
      <c r="QYM2" s="27"/>
      <c r="QYN2" s="27"/>
      <c r="QYO2" s="27"/>
      <c r="QYP2" s="27"/>
      <c r="QYQ2" s="27"/>
      <c r="QYR2" s="27"/>
      <c r="QYS2" s="27"/>
      <c r="QYT2" s="27"/>
      <c r="QYU2" s="27"/>
      <c r="QYV2" s="27"/>
      <c r="QYW2" s="27"/>
      <c r="QYX2" s="27"/>
      <c r="QYY2" s="27"/>
      <c r="QYZ2" s="27"/>
      <c r="QZA2" s="27"/>
      <c r="QZB2" s="27"/>
      <c r="QZC2" s="27"/>
      <c r="QZD2" s="27"/>
      <c r="QZE2" s="27"/>
      <c r="QZF2" s="27"/>
      <c r="QZG2" s="27"/>
      <c r="QZH2" s="27"/>
      <c r="QZI2" s="27"/>
      <c r="QZJ2" s="27"/>
      <c r="QZK2" s="27"/>
      <c r="QZL2" s="27"/>
      <c r="QZM2" s="27"/>
      <c r="QZN2" s="27"/>
      <c r="QZO2" s="27"/>
      <c r="QZP2" s="27"/>
      <c r="QZQ2" s="27"/>
      <c r="QZR2" s="27"/>
      <c r="QZS2" s="27"/>
      <c r="QZT2" s="27"/>
      <c r="QZU2" s="27"/>
      <c r="QZV2" s="27"/>
      <c r="QZW2" s="27"/>
      <c r="QZX2" s="27"/>
      <c r="QZY2" s="27"/>
      <c r="QZZ2" s="27"/>
      <c r="RAA2" s="27"/>
      <c r="RAB2" s="27"/>
      <c r="RAC2" s="27"/>
      <c r="RAD2" s="27"/>
      <c r="RAE2" s="27"/>
      <c r="RAF2" s="27"/>
      <c r="RAG2" s="27"/>
      <c r="RAH2" s="27"/>
      <c r="RAI2" s="27"/>
      <c r="RAJ2" s="27"/>
      <c r="RAK2" s="27"/>
      <c r="RAL2" s="27"/>
      <c r="RAM2" s="27"/>
      <c r="RAN2" s="27"/>
      <c r="RAO2" s="27"/>
      <c r="RAP2" s="27"/>
      <c r="RAQ2" s="27"/>
      <c r="RAR2" s="27"/>
      <c r="RAS2" s="27"/>
      <c r="RAT2" s="27"/>
      <c r="RAU2" s="27"/>
      <c r="RAV2" s="27"/>
      <c r="RAW2" s="27"/>
      <c r="RAX2" s="27"/>
      <c r="RAY2" s="27"/>
      <c r="RAZ2" s="27"/>
      <c r="RBA2" s="27"/>
      <c r="RBB2" s="27"/>
      <c r="RBC2" s="27"/>
      <c r="RBD2" s="27"/>
      <c r="RBE2" s="27"/>
      <c r="RBF2" s="27"/>
      <c r="RBG2" s="27"/>
      <c r="RBH2" s="27"/>
      <c r="RBI2" s="27"/>
      <c r="RBJ2" s="27"/>
      <c r="RBK2" s="27"/>
      <c r="RBL2" s="27"/>
      <c r="RBM2" s="27"/>
      <c r="RBN2" s="27"/>
      <c r="RBO2" s="27"/>
      <c r="RBP2" s="27"/>
      <c r="RBQ2" s="27"/>
      <c r="RBR2" s="27"/>
      <c r="RBS2" s="27"/>
      <c r="RBT2" s="27"/>
      <c r="RBU2" s="27"/>
      <c r="RBV2" s="27"/>
      <c r="RBW2" s="27"/>
      <c r="RBX2" s="27"/>
      <c r="RBY2" s="27"/>
      <c r="RBZ2" s="27"/>
      <c r="RCA2" s="27"/>
      <c r="RCB2" s="27"/>
      <c r="RCC2" s="27"/>
      <c r="RCD2" s="27"/>
      <c r="RCE2" s="27"/>
      <c r="RCF2" s="27"/>
      <c r="RCG2" s="27"/>
      <c r="RCH2" s="27"/>
      <c r="RCI2" s="27"/>
      <c r="RCJ2" s="27"/>
      <c r="RCK2" s="27"/>
      <c r="RCL2" s="27"/>
      <c r="RCM2" s="27"/>
      <c r="RCN2" s="27"/>
      <c r="RCO2" s="27"/>
      <c r="RCP2" s="27"/>
      <c r="RCQ2" s="27"/>
      <c r="RCR2" s="27"/>
      <c r="RCS2" s="27"/>
      <c r="RCT2" s="27"/>
      <c r="RCU2" s="27"/>
      <c r="RCV2" s="27"/>
      <c r="RCW2" s="27"/>
      <c r="RCX2" s="27"/>
      <c r="RCY2" s="27"/>
      <c r="RCZ2" s="27"/>
      <c r="RDA2" s="27"/>
      <c r="RDB2" s="27"/>
      <c r="RDC2" s="27"/>
      <c r="RDD2" s="27"/>
      <c r="RDE2" s="27"/>
      <c r="RDF2" s="27"/>
      <c r="RDG2" s="27"/>
      <c r="RDH2" s="27"/>
      <c r="RDI2" s="27"/>
      <c r="RDJ2" s="27"/>
      <c r="RDK2" s="27"/>
      <c r="RDL2" s="27"/>
      <c r="RDM2" s="27"/>
      <c r="RDN2" s="27"/>
      <c r="RDO2" s="27"/>
      <c r="RDP2" s="27"/>
      <c r="RDQ2" s="27"/>
      <c r="RDR2" s="27"/>
      <c r="RDS2" s="27"/>
      <c r="RDT2" s="27"/>
      <c r="RDU2" s="27"/>
      <c r="RDV2" s="27"/>
      <c r="RDW2" s="27"/>
      <c r="RDX2" s="27"/>
      <c r="RDY2" s="27"/>
      <c r="RDZ2" s="27"/>
      <c r="REA2" s="27"/>
      <c r="REB2" s="27"/>
      <c r="REC2" s="27"/>
      <c r="RED2" s="27"/>
      <c r="REE2" s="27"/>
      <c r="REF2" s="27"/>
      <c r="REG2" s="27"/>
      <c r="REH2" s="27"/>
      <c r="REI2" s="27"/>
      <c r="REJ2" s="27"/>
      <c r="REK2" s="27"/>
      <c r="REL2" s="27"/>
      <c r="REM2" s="27"/>
      <c r="REN2" s="27"/>
      <c r="REO2" s="27"/>
      <c r="REP2" s="27"/>
      <c r="REQ2" s="27"/>
      <c r="RER2" s="27"/>
      <c r="RES2" s="27"/>
      <c r="RET2" s="27"/>
      <c r="REU2" s="27"/>
      <c r="REV2" s="27"/>
      <c r="REW2" s="27"/>
      <c r="REX2" s="27"/>
      <c r="REY2" s="27"/>
      <c r="REZ2" s="27"/>
      <c r="RFA2" s="27"/>
      <c r="RFB2" s="27"/>
      <c r="RFC2" s="27"/>
      <c r="RFD2" s="27"/>
      <c r="RFE2" s="27"/>
      <c r="RFF2" s="27"/>
      <c r="RFG2" s="27"/>
      <c r="RFH2" s="27"/>
      <c r="RFI2" s="27"/>
      <c r="RFJ2" s="27"/>
      <c r="RFK2" s="27"/>
      <c r="RFL2" s="27"/>
      <c r="RFM2" s="27"/>
      <c r="RFN2" s="27"/>
      <c r="RFO2" s="27"/>
      <c r="RFP2" s="27"/>
      <c r="RFQ2" s="27"/>
      <c r="RFR2" s="27"/>
      <c r="RFS2" s="27"/>
      <c r="RFT2" s="27"/>
      <c r="RFU2" s="27"/>
      <c r="RFV2" s="27"/>
      <c r="RFW2" s="27"/>
      <c r="RFX2" s="27"/>
      <c r="RFY2" s="27"/>
      <c r="RFZ2" s="27"/>
      <c r="RGA2" s="27"/>
      <c r="RGB2" s="27"/>
      <c r="RGC2" s="27"/>
      <c r="RGD2" s="27"/>
      <c r="RGE2" s="27"/>
      <c r="RGF2" s="27"/>
      <c r="RGG2" s="27"/>
      <c r="RGH2" s="27"/>
      <c r="RGI2" s="27"/>
      <c r="RGJ2" s="27"/>
      <c r="RGK2" s="27"/>
      <c r="RGL2" s="27"/>
      <c r="RGM2" s="27"/>
      <c r="RGN2" s="27"/>
      <c r="RGO2" s="27"/>
      <c r="RGP2" s="27"/>
      <c r="RGQ2" s="27"/>
      <c r="RGR2" s="27"/>
      <c r="RGS2" s="27"/>
      <c r="RGT2" s="27"/>
      <c r="RGU2" s="27"/>
      <c r="RGV2" s="27"/>
      <c r="RGW2" s="27"/>
      <c r="RGX2" s="27"/>
      <c r="RGY2" s="27"/>
      <c r="RGZ2" s="27"/>
      <c r="RHA2" s="27"/>
      <c r="RHB2" s="27"/>
      <c r="RHC2" s="27"/>
      <c r="RHD2" s="27"/>
      <c r="RHE2" s="27"/>
      <c r="RHF2" s="27"/>
      <c r="RHG2" s="27"/>
      <c r="RHH2" s="27"/>
      <c r="RHI2" s="27"/>
      <c r="RHJ2" s="27"/>
      <c r="RHK2" s="27"/>
      <c r="RHL2" s="27"/>
      <c r="RHM2" s="27"/>
      <c r="RHN2" s="27"/>
      <c r="RHO2" s="27"/>
      <c r="RHP2" s="27"/>
      <c r="RHQ2" s="27"/>
      <c r="RHR2" s="27"/>
      <c r="RHS2" s="27"/>
      <c r="RHT2" s="27"/>
      <c r="RHU2" s="27"/>
      <c r="RHV2" s="27"/>
      <c r="RHW2" s="27"/>
      <c r="RHX2" s="27"/>
      <c r="RHY2" s="27"/>
      <c r="RHZ2" s="27"/>
      <c r="RIA2" s="27"/>
      <c r="RIB2" s="27"/>
      <c r="RIC2" s="27"/>
      <c r="RID2" s="27"/>
      <c r="RIE2" s="27"/>
      <c r="RIF2" s="27"/>
      <c r="RIG2" s="27"/>
      <c r="RIH2" s="27"/>
      <c r="RII2" s="27"/>
      <c r="RIJ2" s="27"/>
      <c r="RIK2" s="27"/>
      <c r="RIL2" s="27"/>
      <c r="RIM2" s="27"/>
      <c r="RIN2" s="27"/>
      <c r="RIO2" s="27"/>
      <c r="RIP2" s="27"/>
      <c r="RIQ2" s="27"/>
      <c r="RIR2" s="27"/>
      <c r="RIS2" s="27"/>
      <c r="RIT2" s="27"/>
      <c r="RIU2" s="27"/>
      <c r="RIV2" s="27"/>
      <c r="RIW2" s="27"/>
      <c r="RIX2" s="27"/>
      <c r="RIY2" s="27"/>
      <c r="RIZ2" s="27"/>
      <c r="RJA2" s="27"/>
      <c r="RJB2" s="27"/>
      <c r="RJC2" s="27"/>
      <c r="RJD2" s="27"/>
      <c r="RJE2" s="27"/>
      <c r="RJF2" s="27"/>
      <c r="RJG2" s="27"/>
      <c r="RJH2" s="27"/>
      <c r="RJI2" s="27"/>
      <c r="RJJ2" s="27"/>
      <c r="RJK2" s="27"/>
      <c r="RJL2" s="27"/>
      <c r="RJM2" s="27"/>
      <c r="RJN2" s="27"/>
      <c r="RJO2" s="27"/>
      <c r="RJP2" s="27"/>
      <c r="RJQ2" s="27"/>
      <c r="RJR2" s="27"/>
      <c r="RJS2" s="27"/>
      <c r="RJT2" s="27"/>
      <c r="RJU2" s="27"/>
      <c r="RJV2" s="27"/>
      <c r="RJW2" s="27"/>
      <c r="RJX2" s="27"/>
      <c r="RJY2" s="27"/>
      <c r="RJZ2" s="27"/>
      <c r="RKA2" s="27"/>
      <c r="RKB2" s="27"/>
      <c r="RKC2" s="27"/>
      <c r="RKD2" s="27"/>
      <c r="RKE2" s="27"/>
      <c r="RKF2" s="27"/>
      <c r="RKG2" s="27"/>
      <c r="RKH2" s="27"/>
      <c r="RKI2" s="27"/>
      <c r="RKJ2" s="27"/>
      <c r="RKK2" s="27"/>
      <c r="RKL2" s="27"/>
      <c r="RKM2" s="27"/>
      <c r="RKN2" s="27"/>
      <c r="RKO2" s="27"/>
      <c r="RKP2" s="27"/>
      <c r="RKQ2" s="27"/>
      <c r="RKR2" s="27"/>
      <c r="RKS2" s="27"/>
      <c r="RKT2" s="27"/>
      <c r="RKU2" s="27"/>
      <c r="RKV2" s="27"/>
      <c r="RKW2" s="27"/>
      <c r="RKX2" s="27"/>
      <c r="RKY2" s="27"/>
      <c r="RKZ2" s="27"/>
      <c r="RLA2" s="27"/>
      <c r="RLB2" s="27"/>
      <c r="RLC2" s="27"/>
      <c r="RLD2" s="27"/>
      <c r="RLE2" s="27"/>
      <c r="RLF2" s="27"/>
      <c r="RLG2" s="27"/>
      <c r="RLH2" s="27"/>
      <c r="RLI2" s="27"/>
      <c r="RLJ2" s="27"/>
      <c r="RLK2" s="27"/>
      <c r="RLL2" s="27"/>
      <c r="RLM2" s="27"/>
      <c r="RLN2" s="27"/>
      <c r="RLO2" s="27"/>
      <c r="RLP2" s="27"/>
      <c r="RLQ2" s="27"/>
      <c r="RLR2" s="27"/>
      <c r="RLS2" s="27"/>
      <c r="RLT2" s="27"/>
      <c r="RLU2" s="27"/>
      <c r="RLV2" s="27"/>
      <c r="RLW2" s="27"/>
      <c r="RLX2" s="27"/>
      <c r="RLY2" s="27"/>
      <c r="RLZ2" s="27"/>
      <c r="RMA2" s="27"/>
      <c r="RMB2" s="27"/>
      <c r="RMC2" s="27"/>
      <c r="RMD2" s="27"/>
      <c r="RME2" s="27"/>
      <c r="RMF2" s="27"/>
      <c r="RMG2" s="27"/>
      <c r="RMH2" s="27"/>
      <c r="RMI2" s="27"/>
      <c r="RMJ2" s="27"/>
      <c r="RMK2" s="27"/>
      <c r="RML2" s="27"/>
      <c r="RMM2" s="27"/>
      <c r="RMN2" s="27"/>
      <c r="RMO2" s="27"/>
      <c r="RMP2" s="27"/>
      <c r="RMQ2" s="27"/>
      <c r="RMR2" s="27"/>
      <c r="RMS2" s="27"/>
      <c r="RMT2" s="27"/>
      <c r="RMU2" s="27"/>
      <c r="RMV2" s="27"/>
      <c r="RMW2" s="27"/>
      <c r="RMX2" s="27"/>
      <c r="RMY2" s="27"/>
      <c r="RMZ2" s="27"/>
      <c r="RNA2" s="27"/>
      <c r="RNB2" s="27"/>
      <c r="RNC2" s="27"/>
      <c r="RND2" s="27"/>
      <c r="RNE2" s="27"/>
      <c r="RNF2" s="27"/>
      <c r="RNG2" s="27"/>
      <c r="RNH2" s="27"/>
      <c r="RNI2" s="27"/>
      <c r="RNJ2" s="27"/>
      <c r="RNK2" s="27"/>
      <c r="RNL2" s="27"/>
      <c r="RNM2" s="27"/>
      <c r="RNN2" s="27"/>
      <c r="RNO2" s="27"/>
      <c r="RNP2" s="27"/>
      <c r="RNQ2" s="27"/>
      <c r="RNR2" s="27"/>
      <c r="RNS2" s="27"/>
      <c r="RNT2" s="27"/>
      <c r="RNU2" s="27"/>
      <c r="RNV2" s="27"/>
      <c r="RNW2" s="27"/>
      <c r="RNX2" s="27"/>
      <c r="RNY2" s="27"/>
      <c r="RNZ2" s="27"/>
      <c r="ROA2" s="27"/>
      <c r="ROB2" s="27"/>
      <c r="ROC2" s="27"/>
      <c r="ROD2" s="27"/>
      <c r="ROE2" s="27"/>
      <c r="ROF2" s="27"/>
      <c r="ROG2" s="27"/>
      <c r="ROH2" s="27"/>
      <c r="ROI2" s="27"/>
      <c r="ROJ2" s="27"/>
      <c r="ROK2" s="27"/>
      <c r="ROL2" s="27"/>
      <c r="ROM2" s="27"/>
      <c r="RON2" s="27"/>
      <c r="ROO2" s="27"/>
      <c r="ROP2" s="27"/>
      <c r="ROQ2" s="27"/>
      <c r="ROR2" s="27"/>
      <c r="ROS2" s="27"/>
      <c r="ROT2" s="27"/>
      <c r="ROU2" s="27"/>
      <c r="ROV2" s="27"/>
      <c r="ROW2" s="27"/>
      <c r="ROX2" s="27"/>
      <c r="ROY2" s="27"/>
      <c r="ROZ2" s="27"/>
      <c r="RPA2" s="27"/>
      <c r="RPB2" s="27"/>
      <c r="RPC2" s="27"/>
      <c r="RPD2" s="27"/>
      <c r="RPE2" s="27"/>
      <c r="RPF2" s="27"/>
      <c r="RPG2" s="27"/>
      <c r="RPH2" s="27"/>
      <c r="RPI2" s="27"/>
      <c r="RPJ2" s="27"/>
      <c r="RPK2" s="27"/>
      <c r="RPL2" s="27"/>
      <c r="RPM2" s="27"/>
      <c r="RPN2" s="27"/>
      <c r="RPO2" s="27"/>
      <c r="RPP2" s="27"/>
      <c r="RPQ2" s="27"/>
      <c r="RPR2" s="27"/>
      <c r="RPS2" s="27"/>
      <c r="RPT2" s="27"/>
      <c r="RPU2" s="27"/>
      <c r="RPV2" s="27"/>
      <c r="RPW2" s="27"/>
      <c r="RPX2" s="27"/>
      <c r="RPY2" s="27"/>
      <c r="RPZ2" s="27"/>
      <c r="RQA2" s="27"/>
      <c r="RQB2" s="27"/>
      <c r="RQC2" s="27"/>
      <c r="RQD2" s="27"/>
      <c r="RQE2" s="27"/>
      <c r="RQF2" s="27"/>
      <c r="RQG2" s="27"/>
      <c r="RQH2" s="27"/>
      <c r="RQI2" s="27"/>
      <c r="RQJ2" s="27"/>
      <c r="RQK2" s="27"/>
      <c r="RQL2" s="27"/>
      <c r="RQM2" s="27"/>
      <c r="RQN2" s="27"/>
      <c r="RQO2" s="27"/>
      <c r="RQP2" s="27"/>
      <c r="RQQ2" s="27"/>
      <c r="RQR2" s="27"/>
      <c r="RQS2" s="27"/>
      <c r="RQT2" s="27"/>
      <c r="RQU2" s="27"/>
      <c r="RQV2" s="27"/>
      <c r="RQW2" s="27"/>
      <c r="RQX2" s="27"/>
      <c r="RQY2" s="27"/>
      <c r="RQZ2" s="27"/>
      <c r="RRA2" s="27"/>
      <c r="RRB2" s="27"/>
      <c r="RRC2" s="27"/>
      <c r="RRD2" s="27"/>
      <c r="RRE2" s="27"/>
      <c r="RRF2" s="27"/>
      <c r="RRG2" s="27"/>
      <c r="RRH2" s="27"/>
      <c r="RRI2" s="27"/>
      <c r="RRJ2" s="27"/>
      <c r="RRK2" s="27"/>
      <c r="RRL2" s="27"/>
      <c r="RRM2" s="27"/>
      <c r="RRN2" s="27"/>
      <c r="RRO2" s="27"/>
      <c r="RRP2" s="27"/>
      <c r="RRQ2" s="27"/>
      <c r="RRR2" s="27"/>
      <c r="RRS2" s="27"/>
      <c r="RRT2" s="27"/>
      <c r="RRU2" s="27"/>
      <c r="RRV2" s="27"/>
      <c r="RRW2" s="27"/>
      <c r="RRX2" s="27"/>
      <c r="RRY2" s="27"/>
      <c r="RRZ2" s="27"/>
      <c r="RSA2" s="27"/>
      <c r="RSB2" s="27"/>
      <c r="RSC2" s="27"/>
      <c r="RSD2" s="27"/>
      <c r="RSE2" s="27"/>
      <c r="RSF2" s="27"/>
      <c r="RSG2" s="27"/>
      <c r="RSH2" s="27"/>
      <c r="RSI2" s="27"/>
      <c r="RSJ2" s="27"/>
      <c r="RSK2" s="27"/>
      <c r="RSL2" s="27"/>
      <c r="RSM2" s="27"/>
      <c r="RSN2" s="27"/>
      <c r="RSO2" s="27"/>
      <c r="RSP2" s="27"/>
      <c r="RSQ2" s="27"/>
      <c r="RSR2" s="27"/>
      <c r="RSS2" s="27"/>
      <c r="RST2" s="27"/>
      <c r="RSU2" s="27"/>
      <c r="RSV2" s="27"/>
      <c r="RSW2" s="27"/>
      <c r="RSX2" s="27"/>
      <c r="RSY2" s="27"/>
      <c r="RSZ2" s="27"/>
      <c r="RTA2" s="27"/>
      <c r="RTB2" s="27"/>
      <c r="RTC2" s="27"/>
      <c r="RTD2" s="27"/>
      <c r="RTE2" s="27"/>
      <c r="RTF2" s="27"/>
      <c r="RTG2" s="27"/>
      <c r="RTH2" s="27"/>
      <c r="RTI2" s="27"/>
      <c r="RTJ2" s="27"/>
      <c r="RTK2" s="27"/>
      <c r="RTL2" s="27"/>
      <c r="RTM2" s="27"/>
      <c r="RTN2" s="27"/>
      <c r="RTO2" s="27"/>
      <c r="RTP2" s="27"/>
      <c r="RTQ2" s="27"/>
      <c r="RTR2" s="27"/>
      <c r="RTS2" s="27"/>
      <c r="RTT2" s="27"/>
      <c r="RTU2" s="27"/>
      <c r="RTV2" s="27"/>
      <c r="RTW2" s="27"/>
      <c r="RTX2" s="27"/>
      <c r="RTY2" s="27"/>
      <c r="RTZ2" s="27"/>
      <c r="RUA2" s="27"/>
      <c r="RUB2" s="27"/>
      <c r="RUC2" s="27"/>
      <c r="RUD2" s="27"/>
      <c r="RUE2" s="27"/>
      <c r="RUF2" s="27"/>
      <c r="RUG2" s="27"/>
      <c r="RUH2" s="27"/>
      <c r="RUI2" s="27"/>
      <c r="RUJ2" s="27"/>
      <c r="RUK2" s="27"/>
      <c r="RUL2" s="27"/>
      <c r="RUM2" s="27"/>
      <c r="RUN2" s="27"/>
      <c r="RUO2" s="27"/>
      <c r="RUP2" s="27"/>
      <c r="RUQ2" s="27"/>
      <c r="RUR2" s="27"/>
      <c r="RUS2" s="27"/>
      <c r="RUT2" s="27"/>
      <c r="RUU2" s="27"/>
      <c r="RUV2" s="27"/>
      <c r="RUW2" s="27"/>
      <c r="RUX2" s="27"/>
      <c r="RUY2" s="27"/>
      <c r="RUZ2" s="27"/>
      <c r="RVA2" s="27"/>
      <c r="RVB2" s="27"/>
      <c r="RVC2" s="27"/>
      <c r="RVD2" s="27"/>
      <c r="RVE2" s="27"/>
      <c r="RVF2" s="27"/>
      <c r="RVG2" s="27"/>
      <c r="RVH2" s="27"/>
      <c r="RVI2" s="27"/>
      <c r="RVJ2" s="27"/>
      <c r="RVK2" s="27"/>
      <c r="RVL2" s="27"/>
      <c r="RVM2" s="27"/>
      <c r="RVN2" s="27"/>
      <c r="RVO2" s="27"/>
      <c r="RVP2" s="27"/>
      <c r="RVQ2" s="27"/>
      <c r="RVR2" s="27"/>
      <c r="RVS2" s="27"/>
      <c r="RVT2" s="27"/>
      <c r="RVU2" s="27"/>
      <c r="RVV2" s="27"/>
      <c r="RVW2" s="27"/>
      <c r="RVX2" s="27"/>
      <c r="RVY2" s="27"/>
      <c r="RVZ2" s="27"/>
      <c r="RWA2" s="27"/>
      <c r="RWB2" s="27"/>
      <c r="RWC2" s="27"/>
      <c r="RWD2" s="27"/>
      <c r="RWE2" s="27"/>
      <c r="RWF2" s="27"/>
      <c r="RWG2" s="27"/>
      <c r="RWH2" s="27"/>
      <c r="RWI2" s="27"/>
      <c r="RWJ2" s="27"/>
      <c r="RWK2" s="27"/>
      <c r="RWL2" s="27"/>
      <c r="RWM2" s="27"/>
      <c r="RWN2" s="27"/>
      <c r="RWO2" s="27"/>
      <c r="RWP2" s="27"/>
      <c r="RWQ2" s="27"/>
      <c r="RWR2" s="27"/>
      <c r="RWS2" s="27"/>
      <c r="RWT2" s="27"/>
      <c r="RWU2" s="27"/>
      <c r="RWV2" s="27"/>
      <c r="RWW2" s="27"/>
      <c r="RWX2" s="27"/>
      <c r="RWY2" s="27"/>
      <c r="RWZ2" s="27"/>
      <c r="RXA2" s="27"/>
      <c r="RXB2" s="27"/>
      <c r="RXC2" s="27"/>
      <c r="RXD2" s="27"/>
      <c r="RXE2" s="27"/>
      <c r="RXF2" s="27"/>
      <c r="RXG2" s="27"/>
      <c r="RXH2" s="27"/>
      <c r="RXI2" s="27"/>
      <c r="RXJ2" s="27"/>
      <c r="RXK2" s="27"/>
      <c r="RXL2" s="27"/>
      <c r="RXM2" s="27"/>
      <c r="RXN2" s="27"/>
      <c r="RXO2" s="27"/>
      <c r="RXP2" s="27"/>
      <c r="RXQ2" s="27"/>
      <c r="RXR2" s="27"/>
      <c r="RXS2" s="27"/>
      <c r="RXT2" s="27"/>
      <c r="RXU2" s="27"/>
      <c r="RXV2" s="27"/>
      <c r="RXW2" s="27"/>
      <c r="RXX2" s="27"/>
      <c r="RXY2" s="27"/>
      <c r="RXZ2" s="27"/>
      <c r="RYA2" s="27"/>
      <c r="RYB2" s="27"/>
      <c r="RYC2" s="27"/>
      <c r="RYD2" s="27"/>
      <c r="RYE2" s="27"/>
      <c r="RYF2" s="27"/>
      <c r="RYG2" s="27"/>
      <c r="RYH2" s="27"/>
      <c r="RYI2" s="27"/>
      <c r="RYJ2" s="27"/>
      <c r="RYK2" s="27"/>
      <c r="RYL2" s="27"/>
      <c r="RYM2" s="27"/>
      <c r="RYN2" s="27"/>
      <c r="RYO2" s="27"/>
      <c r="RYP2" s="27"/>
      <c r="RYQ2" s="27"/>
      <c r="RYR2" s="27"/>
      <c r="RYS2" s="27"/>
      <c r="RYT2" s="27"/>
      <c r="RYU2" s="27"/>
      <c r="RYV2" s="27"/>
      <c r="RYW2" s="27"/>
      <c r="RYX2" s="27"/>
      <c r="RYY2" s="27"/>
      <c r="RYZ2" s="27"/>
      <c r="RZA2" s="27"/>
      <c r="RZB2" s="27"/>
      <c r="RZC2" s="27"/>
      <c r="RZD2" s="27"/>
      <c r="RZE2" s="27"/>
      <c r="RZF2" s="27"/>
      <c r="RZG2" s="27"/>
      <c r="RZH2" s="27"/>
      <c r="RZI2" s="27"/>
      <c r="RZJ2" s="27"/>
      <c r="RZK2" s="27"/>
      <c r="RZL2" s="27"/>
      <c r="RZM2" s="27"/>
      <c r="RZN2" s="27"/>
      <c r="RZO2" s="27"/>
      <c r="RZP2" s="27"/>
      <c r="RZQ2" s="27"/>
      <c r="RZR2" s="27"/>
      <c r="RZS2" s="27"/>
      <c r="RZT2" s="27"/>
      <c r="RZU2" s="27"/>
      <c r="RZV2" s="27"/>
      <c r="RZW2" s="27"/>
      <c r="RZX2" s="27"/>
      <c r="RZY2" s="27"/>
      <c r="RZZ2" s="27"/>
      <c r="SAA2" s="27"/>
      <c r="SAB2" s="27"/>
      <c r="SAC2" s="27"/>
      <c r="SAD2" s="27"/>
      <c r="SAE2" s="27"/>
      <c r="SAF2" s="27"/>
      <c r="SAG2" s="27"/>
      <c r="SAH2" s="27"/>
      <c r="SAI2" s="27"/>
      <c r="SAJ2" s="27"/>
      <c r="SAK2" s="27"/>
      <c r="SAL2" s="27"/>
      <c r="SAM2" s="27"/>
      <c r="SAN2" s="27"/>
      <c r="SAO2" s="27"/>
      <c r="SAP2" s="27"/>
      <c r="SAQ2" s="27"/>
      <c r="SAR2" s="27"/>
      <c r="SAS2" s="27"/>
      <c r="SAT2" s="27"/>
      <c r="SAU2" s="27"/>
      <c r="SAV2" s="27"/>
      <c r="SAW2" s="27"/>
      <c r="SAX2" s="27"/>
      <c r="SAY2" s="27"/>
      <c r="SAZ2" s="27"/>
      <c r="SBA2" s="27"/>
      <c r="SBB2" s="27"/>
      <c r="SBC2" s="27"/>
      <c r="SBD2" s="27"/>
      <c r="SBE2" s="27"/>
      <c r="SBF2" s="27"/>
      <c r="SBG2" s="27"/>
      <c r="SBH2" s="27"/>
      <c r="SBI2" s="27"/>
      <c r="SBJ2" s="27"/>
      <c r="SBK2" s="27"/>
      <c r="SBL2" s="27"/>
      <c r="SBM2" s="27"/>
      <c r="SBN2" s="27"/>
      <c r="SBO2" s="27"/>
      <c r="SBP2" s="27"/>
      <c r="SBQ2" s="27"/>
      <c r="SBR2" s="27"/>
      <c r="SBS2" s="27"/>
      <c r="SBT2" s="27"/>
      <c r="SBU2" s="27"/>
      <c r="SBV2" s="27"/>
      <c r="SBW2" s="27"/>
      <c r="SBX2" s="27"/>
      <c r="SBY2" s="27"/>
      <c r="SBZ2" s="27"/>
      <c r="SCA2" s="27"/>
      <c r="SCB2" s="27"/>
      <c r="SCC2" s="27"/>
      <c r="SCD2" s="27"/>
      <c r="SCE2" s="27"/>
      <c r="SCF2" s="27"/>
      <c r="SCG2" s="27"/>
      <c r="SCH2" s="27"/>
      <c r="SCI2" s="27"/>
      <c r="SCJ2" s="27"/>
      <c r="SCK2" s="27"/>
      <c r="SCL2" s="27"/>
      <c r="SCM2" s="27"/>
      <c r="SCN2" s="27"/>
      <c r="SCO2" s="27"/>
      <c r="SCP2" s="27"/>
      <c r="SCQ2" s="27"/>
      <c r="SCR2" s="27"/>
      <c r="SCS2" s="27"/>
      <c r="SCT2" s="27"/>
      <c r="SCU2" s="27"/>
      <c r="SCV2" s="27"/>
      <c r="SCW2" s="27"/>
      <c r="SCX2" s="27"/>
      <c r="SCY2" s="27"/>
      <c r="SCZ2" s="27"/>
      <c r="SDA2" s="27"/>
      <c r="SDB2" s="27"/>
      <c r="SDC2" s="27"/>
      <c r="SDD2" s="27"/>
      <c r="SDE2" s="27"/>
      <c r="SDF2" s="27"/>
      <c r="SDG2" s="27"/>
      <c r="SDH2" s="27"/>
      <c r="SDI2" s="27"/>
      <c r="SDJ2" s="27"/>
      <c r="SDK2" s="27"/>
      <c r="SDL2" s="27"/>
      <c r="SDM2" s="27"/>
      <c r="SDN2" s="27"/>
      <c r="SDO2" s="27"/>
      <c r="SDP2" s="27"/>
      <c r="SDQ2" s="27"/>
      <c r="SDR2" s="27"/>
      <c r="SDS2" s="27"/>
      <c r="SDT2" s="27"/>
      <c r="SDU2" s="27"/>
      <c r="SDV2" s="27"/>
      <c r="SDW2" s="27"/>
      <c r="SDX2" s="27"/>
      <c r="SDY2" s="27"/>
      <c r="SDZ2" s="27"/>
      <c r="SEA2" s="27"/>
      <c r="SEB2" s="27"/>
      <c r="SEC2" s="27"/>
      <c r="SED2" s="27"/>
      <c r="SEE2" s="27"/>
      <c r="SEF2" s="27"/>
      <c r="SEG2" s="27"/>
      <c r="SEH2" s="27"/>
      <c r="SEI2" s="27"/>
      <c r="SEJ2" s="27"/>
      <c r="SEK2" s="27"/>
      <c r="SEL2" s="27"/>
      <c r="SEM2" s="27"/>
      <c r="SEN2" s="27"/>
      <c r="SEO2" s="27"/>
      <c r="SEP2" s="27"/>
      <c r="SEQ2" s="27"/>
      <c r="SER2" s="27"/>
      <c r="SES2" s="27"/>
      <c r="SET2" s="27"/>
      <c r="SEU2" s="27"/>
      <c r="SEV2" s="27"/>
      <c r="SEW2" s="27"/>
      <c r="SEX2" s="27"/>
      <c r="SEY2" s="27"/>
      <c r="SEZ2" s="27"/>
      <c r="SFA2" s="27"/>
      <c r="SFB2" s="27"/>
      <c r="SFC2" s="27"/>
      <c r="SFD2" s="27"/>
      <c r="SFE2" s="27"/>
      <c r="SFF2" s="27"/>
      <c r="SFG2" s="27"/>
      <c r="SFH2" s="27"/>
      <c r="SFI2" s="27"/>
      <c r="SFJ2" s="27"/>
      <c r="SFK2" s="27"/>
      <c r="SFL2" s="27"/>
      <c r="SFM2" s="27"/>
      <c r="SFN2" s="27"/>
      <c r="SFO2" s="27"/>
      <c r="SFP2" s="27"/>
      <c r="SFQ2" s="27"/>
      <c r="SFR2" s="27"/>
      <c r="SFS2" s="27"/>
      <c r="SFT2" s="27"/>
      <c r="SFU2" s="27"/>
      <c r="SFV2" s="27"/>
      <c r="SFW2" s="27"/>
      <c r="SFX2" s="27"/>
      <c r="SFY2" s="27"/>
      <c r="SFZ2" s="27"/>
      <c r="SGA2" s="27"/>
      <c r="SGB2" s="27"/>
      <c r="SGC2" s="27"/>
      <c r="SGD2" s="27"/>
      <c r="SGE2" s="27"/>
      <c r="SGF2" s="27"/>
      <c r="SGG2" s="27"/>
      <c r="SGH2" s="27"/>
      <c r="SGI2" s="27"/>
      <c r="SGJ2" s="27"/>
      <c r="SGK2" s="27"/>
      <c r="SGL2" s="27"/>
      <c r="SGM2" s="27"/>
      <c r="SGN2" s="27"/>
      <c r="SGO2" s="27"/>
      <c r="SGP2" s="27"/>
      <c r="SGQ2" s="27"/>
      <c r="SGR2" s="27"/>
      <c r="SGS2" s="27"/>
      <c r="SGT2" s="27"/>
      <c r="SGU2" s="27"/>
      <c r="SGV2" s="27"/>
      <c r="SGW2" s="27"/>
      <c r="SGX2" s="27"/>
      <c r="SGY2" s="27"/>
      <c r="SGZ2" s="27"/>
      <c r="SHA2" s="27"/>
      <c r="SHB2" s="27"/>
      <c r="SHC2" s="27"/>
      <c r="SHD2" s="27"/>
      <c r="SHE2" s="27"/>
      <c r="SHF2" s="27"/>
      <c r="SHG2" s="27"/>
      <c r="SHH2" s="27"/>
      <c r="SHI2" s="27"/>
      <c r="SHJ2" s="27"/>
      <c r="SHK2" s="27"/>
      <c r="SHL2" s="27"/>
      <c r="SHM2" s="27"/>
      <c r="SHN2" s="27"/>
      <c r="SHO2" s="27"/>
      <c r="SHP2" s="27"/>
      <c r="SHQ2" s="27"/>
      <c r="SHR2" s="27"/>
      <c r="SHS2" s="27"/>
      <c r="SHT2" s="27"/>
      <c r="SHU2" s="27"/>
      <c r="SHV2" s="27"/>
      <c r="SHW2" s="27"/>
      <c r="SHX2" s="27"/>
      <c r="SHY2" s="27"/>
      <c r="SHZ2" s="27"/>
      <c r="SIA2" s="27"/>
      <c r="SIB2" s="27"/>
      <c r="SIC2" s="27"/>
      <c r="SID2" s="27"/>
      <c r="SIE2" s="27"/>
      <c r="SIF2" s="27"/>
      <c r="SIG2" s="27"/>
      <c r="SIH2" s="27"/>
      <c r="SII2" s="27"/>
      <c r="SIJ2" s="27"/>
      <c r="SIK2" s="27"/>
      <c r="SIL2" s="27"/>
      <c r="SIM2" s="27"/>
      <c r="SIN2" s="27"/>
      <c r="SIO2" s="27"/>
      <c r="SIP2" s="27"/>
      <c r="SIQ2" s="27"/>
      <c r="SIR2" s="27"/>
      <c r="SIS2" s="27"/>
      <c r="SIT2" s="27"/>
      <c r="SIU2" s="27"/>
      <c r="SIV2" s="27"/>
      <c r="SIW2" s="27"/>
      <c r="SIX2" s="27"/>
      <c r="SIY2" s="27"/>
      <c r="SIZ2" s="27"/>
      <c r="SJA2" s="27"/>
      <c r="SJB2" s="27"/>
      <c r="SJC2" s="27"/>
      <c r="SJD2" s="27"/>
      <c r="SJE2" s="27"/>
      <c r="SJF2" s="27"/>
      <c r="SJG2" s="27"/>
      <c r="SJH2" s="27"/>
      <c r="SJI2" s="27"/>
      <c r="SJJ2" s="27"/>
      <c r="SJK2" s="27"/>
      <c r="SJL2" s="27"/>
      <c r="SJM2" s="27"/>
      <c r="SJN2" s="27"/>
      <c r="SJO2" s="27"/>
      <c r="SJP2" s="27"/>
      <c r="SJQ2" s="27"/>
      <c r="SJR2" s="27"/>
      <c r="SJS2" s="27"/>
      <c r="SJT2" s="27"/>
      <c r="SJU2" s="27"/>
      <c r="SJV2" s="27"/>
      <c r="SJW2" s="27"/>
      <c r="SJX2" s="27"/>
      <c r="SJY2" s="27"/>
      <c r="SJZ2" s="27"/>
      <c r="SKA2" s="27"/>
      <c r="SKB2" s="27"/>
      <c r="SKC2" s="27"/>
      <c r="SKD2" s="27"/>
      <c r="SKE2" s="27"/>
      <c r="SKF2" s="27"/>
      <c r="SKG2" s="27"/>
      <c r="SKH2" s="27"/>
      <c r="SKI2" s="27"/>
      <c r="SKJ2" s="27"/>
      <c r="SKK2" s="27"/>
      <c r="SKL2" s="27"/>
      <c r="SKM2" s="27"/>
      <c r="SKN2" s="27"/>
      <c r="SKO2" s="27"/>
      <c r="SKP2" s="27"/>
      <c r="SKQ2" s="27"/>
      <c r="SKR2" s="27"/>
      <c r="SKS2" s="27"/>
      <c r="SKT2" s="27"/>
      <c r="SKU2" s="27"/>
      <c r="SKV2" s="27"/>
      <c r="SKW2" s="27"/>
      <c r="SKX2" s="27"/>
      <c r="SKY2" s="27"/>
      <c r="SKZ2" s="27"/>
      <c r="SLA2" s="27"/>
      <c r="SLB2" s="27"/>
      <c r="SLC2" s="27"/>
      <c r="SLD2" s="27"/>
      <c r="SLE2" s="27"/>
      <c r="SLF2" s="27"/>
      <c r="SLG2" s="27"/>
      <c r="SLH2" s="27"/>
      <c r="SLI2" s="27"/>
      <c r="SLJ2" s="27"/>
      <c r="SLK2" s="27"/>
      <c r="SLL2" s="27"/>
      <c r="SLM2" s="27"/>
      <c r="SLN2" s="27"/>
      <c r="SLO2" s="27"/>
      <c r="SLP2" s="27"/>
      <c r="SLQ2" s="27"/>
      <c r="SLR2" s="27"/>
      <c r="SLS2" s="27"/>
      <c r="SLT2" s="27"/>
      <c r="SLU2" s="27"/>
      <c r="SLV2" s="27"/>
      <c r="SLW2" s="27"/>
      <c r="SLX2" s="27"/>
      <c r="SLY2" s="27"/>
      <c r="SLZ2" s="27"/>
      <c r="SMA2" s="27"/>
      <c r="SMB2" s="27"/>
      <c r="SMC2" s="27"/>
      <c r="SMD2" s="27"/>
      <c r="SME2" s="27"/>
      <c r="SMF2" s="27"/>
      <c r="SMG2" s="27"/>
      <c r="SMH2" s="27"/>
      <c r="SMI2" s="27"/>
      <c r="SMJ2" s="27"/>
      <c r="SMK2" s="27"/>
      <c r="SML2" s="27"/>
      <c r="SMM2" s="27"/>
      <c r="SMN2" s="27"/>
      <c r="SMO2" s="27"/>
      <c r="SMP2" s="27"/>
      <c r="SMQ2" s="27"/>
      <c r="SMR2" s="27"/>
      <c r="SMS2" s="27"/>
      <c r="SMT2" s="27"/>
      <c r="SMU2" s="27"/>
      <c r="SMV2" s="27"/>
      <c r="SMW2" s="27"/>
      <c r="SMX2" s="27"/>
      <c r="SMY2" s="27"/>
      <c r="SMZ2" s="27"/>
      <c r="SNA2" s="27"/>
      <c r="SNB2" s="27"/>
      <c r="SNC2" s="27"/>
      <c r="SND2" s="27"/>
      <c r="SNE2" s="27"/>
      <c r="SNF2" s="27"/>
      <c r="SNG2" s="27"/>
      <c r="SNH2" s="27"/>
      <c r="SNI2" s="27"/>
      <c r="SNJ2" s="27"/>
      <c r="SNK2" s="27"/>
      <c r="SNL2" s="27"/>
      <c r="SNM2" s="27"/>
      <c r="SNN2" s="27"/>
      <c r="SNO2" s="27"/>
      <c r="SNP2" s="27"/>
      <c r="SNQ2" s="27"/>
      <c r="SNR2" s="27"/>
      <c r="SNS2" s="27"/>
      <c r="SNT2" s="27"/>
      <c r="SNU2" s="27"/>
      <c r="SNV2" s="27"/>
      <c r="SNW2" s="27"/>
      <c r="SNX2" s="27"/>
      <c r="SNY2" s="27"/>
      <c r="SNZ2" s="27"/>
      <c r="SOA2" s="27"/>
      <c r="SOB2" s="27"/>
      <c r="SOC2" s="27"/>
      <c r="SOD2" s="27"/>
      <c r="SOE2" s="27"/>
      <c r="SOF2" s="27"/>
      <c r="SOG2" s="27"/>
      <c r="SOH2" s="27"/>
      <c r="SOI2" s="27"/>
      <c r="SOJ2" s="27"/>
      <c r="SOK2" s="27"/>
      <c r="SOL2" s="27"/>
      <c r="SOM2" s="27"/>
      <c r="SON2" s="27"/>
      <c r="SOO2" s="27"/>
      <c r="SOP2" s="27"/>
      <c r="SOQ2" s="27"/>
      <c r="SOR2" s="27"/>
      <c r="SOS2" s="27"/>
      <c r="SOT2" s="27"/>
      <c r="SOU2" s="27"/>
      <c r="SOV2" s="27"/>
      <c r="SOW2" s="27"/>
      <c r="SOX2" s="27"/>
      <c r="SOY2" s="27"/>
      <c r="SOZ2" s="27"/>
      <c r="SPA2" s="27"/>
      <c r="SPB2" s="27"/>
      <c r="SPC2" s="27"/>
      <c r="SPD2" s="27"/>
      <c r="SPE2" s="27"/>
      <c r="SPF2" s="27"/>
      <c r="SPG2" s="27"/>
      <c r="SPH2" s="27"/>
      <c r="SPI2" s="27"/>
      <c r="SPJ2" s="27"/>
      <c r="SPK2" s="27"/>
      <c r="SPL2" s="27"/>
      <c r="SPM2" s="27"/>
      <c r="SPN2" s="27"/>
      <c r="SPO2" s="27"/>
      <c r="SPP2" s="27"/>
      <c r="SPQ2" s="27"/>
      <c r="SPR2" s="27"/>
      <c r="SPS2" s="27"/>
      <c r="SPT2" s="27"/>
      <c r="SPU2" s="27"/>
      <c r="SPV2" s="27"/>
      <c r="SPW2" s="27"/>
      <c r="SPX2" s="27"/>
      <c r="SPY2" s="27"/>
      <c r="SPZ2" s="27"/>
      <c r="SQA2" s="27"/>
      <c r="SQB2" s="27"/>
      <c r="SQC2" s="27"/>
      <c r="SQD2" s="27"/>
      <c r="SQE2" s="27"/>
      <c r="SQF2" s="27"/>
      <c r="SQG2" s="27"/>
      <c r="SQH2" s="27"/>
      <c r="SQI2" s="27"/>
      <c r="SQJ2" s="27"/>
      <c r="SQK2" s="27"/>
      <c r="SQL2" s="27"/>
      <c r="SQM2" s="27"/>
      <c r="SQN2" s="27"/>
      <c r="SQO2" s="27"/>
      <c r="SQP2" s="27"/>
      <c r="SQQ2" s="27"/>
      <c r="SQR2" s="27"/>
      <c r="SQS2" s="27"/>
      <c r="SQT2" s="27"/>
      <c r="SQU2" s="27"/>
      <c r="SQV2" s="27"/>
      <c r="SQW2" s="27"/>
      <c r="SQX2" s="27"/>
      <c r="SQY2" s="27"/>
      <c r="SQZ2" s="27"/>
      <c r="SRA2" s="27"/>
      <c r="SRB2" s="27"/>
      <c r="SRC2" s="27"/>
      <c r="SRD2" s="27"/>
      <c r="SRE2" s="27"/>
      <c r="SRF2" s="27"/>
      <c r="SRG2" s="27"/>
      <c r="SRH2" s="27"/>
      <c r="SRI2" s="27"/>
      <c r="SRJ2" s="27"/>
      <c r="SRK2" s="27"/>
      <c r="SRL2" s="27"/>
      <c r="SRM2" s="27"/>
      <c r="SRN2" s="27"/>
      <c r="SRO2" s="27"/>
      <c r="SRP2" s="27"/>
      <c r="SRQ2" s="27"/>
      <c r="SRR2" s="27"/>
      <c r="SRS2" s="27"/>
      <c r="SRT2" s="27"/>
      <c r="SRU2" s="27"/>
      <c r="SRV2" s="27"/>
      <c r="SRW2" s="27"/>
      <c r="SRX2" s="27"/>
      <c r="SRY2" s="27"/>
      <c r="SRZ2" s="27"/>
      <c r="SSA2" s="27"/>
      <c r="SSB2" s="27"/>
      <c r="SSC2" s="27"/>
      <c r="SSD2" s="27"/>
      <c r="SSE2" s="27"/>
      <c r="SSF2" s="27"/>
      <c r="SSG2" s="27"/>
      <c r="SSH2" s="27"/>
      <c r="SSI2" s="27"/>
      <c r="SSJ2" s="27"/>
      <c r="SSK2" s="27"/>
      <c r="SSL2" s="27"/>
      <c r="SSM2" s="27"/>
      <c r="SSN2" s="27"/>
      <c r="SSO2" s="27"/>
      <c r="SSP2" s="27"/>
      <c r="SSQ2" s="27"/>
      <c r="SSR2" s="27"/>
      <c r="SSS2" s="27"/>
      <c r="SST2" s="27"/>
      <c r="SSU2" s="27"/>
      <c r="SSV2" s="27"/>
      <c r="SSW2" s="27"/>
      <c r="SSX2" s="27"/>
      <c r="SSY2" s="27"/>
      <c r="SSZ2" s="27"/>
      <c r="STA2" s="27"/>
      <c r="STB2" s="27"/>
      <c r="STC2" s="27"/>
      <c r="STD2" s="27"/>
      <c r="STE2" s="27"/>
      <c r="STF2" s="27"/>
      <c r="STG2" s="27"/>
      <c r="STH2" s="27"/>
      <c r="STI2" s="27"/>
      <c r="STJ2" s="27"/>
      <c r="STK2" s="27"/>
      <c r="STL2" s="27"/>
      <c r="STM2" s="27"/>
      <c r="STN2" s="27"/>
      <c r="STO2" s="27"/>
      <c r="STP2" s="27"/>
      <c r="STQ2" s="27"/>
      <c r="STR2" s="27"/>
      <c r="STS2" s="27"/>
      <c r="STT2" s="27"/>
      <c r="STU2" s="27"/>
      <c r="STV2" s="27"/>
      <c r="STW2" s="27"/>
      <c r="STX2" s="27"/>
      <c r="STY2" s="27"/>
      <c r="STZ2" s="27"/>
      <c r="SUA2" s="27"/>
      <c r="SUB2" s="27"/>
      <c r="SUC2" s="27"/>
      <c r="SUD2" s="27"/>
      <c r="SUE2" s="27"/>
      <c r="SUF2" s="27"/>
      <c r="SUG2" s="27"/>
      <c r="SUH2" s="27"/>
      <c r="SUI2" s="27"/>
      <c r="SUJ2" s="27"/>
      <c r="SUK2" s="27"/>
      <c r="SUL2" s="27"/>
      <c r="SUM2" s="27"/>
      <c r="SUN2" s="27"/>
      <c r="SUO2" s="27"/>
      <c r="SUP2" s="27"/>
      <c r="SUQ2" s="27"/>
      <c r="SUR2" s="27"/>
      <c r="SUS2" s="27"/>
      <c r="SUT2" s="27"/>
      <c r="SUU2" s="27"/>
      <c r="SUV2" s="27"/>
      <c r="SUW2" s="27"/>
      <c r="SUX2" s="27"/>
      <c r="SUY2" s="27"/>
      <c r="SUZ2" s="27"/>
      <c r="SVA2" s="27"/>
      <c r="SVB2" s="27"/>
      <c r="SVC2" s="27"/>
      <c r="SVD2" s="27"/>
      <c r="SVE2" s="27"/>
      <c r="SVF2" s="27"/>
      <c r="SVG2" s="27"/>
      <c r="SVH2" s="27"/>
      <c r="SVI2" s="27"/>
      <c r="SVJ2" s="27"/>
      <c r="SVK2" s="27"/>
      <c r="SVL2" s="27"/>
      <c r="SVM2" s="27"/>
      <c r="SVN2" s="27"/>
      <c r="SVO2" s="27"/>
      <c r="SVP2" s="27"/>
      <c r="SVQ2" s="27"/>
      <c r="SVR2" s="27"/>
      <c r="SVS2" s="27"/>
      <c r="SVT2" s="27"/>
      <c r="SVU2" s="27"/>
      <c r="SVV2" s="27"/>
      <c r="SVW2" s="27"/>
      <c r="SVX2" s="27"/>
      <c r="SVY2" s="27"/>
      <c r="SVZ2" s="27"/>
      <c r="SWA2" s="27"/>
      <c r="SWB2" s="27"/>
      <c r="SWC2" s="27"/>
      <c r="SWD2" s="27"/>
      <c r="SWE2" s="27"/>
      <c r="SWF2" s="27"/>
      <c r="SWG2" s="27"/>
      <c r="SWH2" s="27"/>
      <c r="SWI2" s="27"/>
      <c r="SWJ2" s="27"/>
      <c r="SWK2" s="27"/>
      <c r="SWL2" s="27"/>
      <c r="SWM2" s="27"/>
      <c r="SWN2" s="27"/>
      <c r="SWO2" s="27"/>
      <c r="SWP2" s="27"/>
      <c r="SWQ2" s="27"/>
      <c r="SWR2" s="27"/>
      <c r="SWS2" s="27"/>
      <c r="SWT2" s="27"/>
      <c r="SWU2" s="27"/>
      <c r="SWV2" s="27"/>
      <c r="SWW2" s="27"/>
      <c r="SWX2" s="27"/>
      <c r="SWY2" s="27"/>
      <c r="SWZ2" s="27"/>
      <c r="SXA2" s="27"/>
      <c r="SXB2" s="27"/>
      <c r="SXC2" s="27"/>
      <c r="SXD2" s="27"/>
      <c r="SXE2" s="27"/>
      <c r="SXF2" s="27"/>
      <c r="SXG2" s="27"/>
      <c r="SXH2" s="27"/>
      <c r="SXI2" s="27"/>
      <c r="SXJ2" s="27"/>
      <c r="SXK2" s="27"/>
      <c r="SXL2" s="27"/>
      <c r="SXM2" s="27"/>
      <c r="SXN2" s="27"/>
      <c r="SXO2" s="27"/>
      <c r="SXP2" s="27"/>
      <c r="SXQ2" s="27"/>
      <c r="SXR2" s="27"/>
      <c r="SXS2" s="27"/>
      <c r="SXT2" s="27"/>
      <c r="SXU2" s="27"/>
      <c r="SXV2" s="27"/>
      <c r="SXW2" s="27"/>
      <c r="SXX2" s="27"/>
      <c r="SXY2" s="27"/>
      <c r="SXZ2" s="27"/>
      <c r="SYA2" s="27"/>
      <c r="SYB2" s="27"/>
      <c r="SYC2" s="27"/>
      <c r="SYD2" s="27"/>
      <c r="SYE2" s="27"/>
      <c r="SYF2" s="27"/>
      <c r="SYG2" s="27"/>
      <c r="SYH2" s="27"/>
      <c r="SYI2" s="27"/>
      <c r="SYJ2" s="27"/>
      <c r="SYK2" s="27"/>
      <c r="SYL2" s="27"/>
      <c r="SYM2" s="27"/>
      <c r="SYN2" s="27"/>
      <c r="SYO2" s="27"/>
      <c r="SYP2" s="27"/>
      <c r="SYQ2" s="27"/>
      <c r="SYR2" s="27"/>
      <c r="SYS2" s="27"/>
      <c r="SYT2" s="27"/>
      <c r="SYU2" s="27"/>
      <c r="SYV2" s="27"/>
      <c r="SYW2" s="27"/>
      <c r="SYX2" s="27"/>
      <c r="SYY2" s="27"/>
      <c r="SYZ2" s="27"/>
      <c r="SZA2" s="27"/>
      <c r="SZB2" s="27"/>
      <c r="SZC2" s="27"/>
      <c r="SZD2" s="27"/>
      <c r="SZE2" s="27"/>
      <c r="SZF2" s="27"/>
      <c r="SZG2" s="27"/>
      <c r="SZH2" s="27"/>
      <c r="SZI2" s="27"/>
      <c r="SZJ2" s="27"/>
      <c r="SZK2" s="27"/>
      <c r="SZL2" s="27"/>
      <c r="SZM2" s="27"/>
      <c r="SZN2" s="27"/>
      <c r="SZO2" s="27"/>
      <c r="SZP2" s="27"/>
      <c r="SZQ2" s="27"/>
      <c r="SZR2" s="27"/>
      <c r="SZS2" s="27"/>
      <c r="SZT2" s="27"/>
      <c r="SZU2" s="27"/>
      <c r="SZV2" s="27"/>
      <c r="SZW2" s="27"/>
      <c r="SZX2" s="27"/>
      <c r="SZY2" s="27"/>
      <c r="SZZ2" s="27"/>
      <c r="TAA2" s="27"/>
      <c r="TAB2" s="27"/>
      <c r="TAC2" s="27"/>
      <c r="TAD2" s="27"/>
      <c r="TAE2" s="27"/>
      <c r="TAF2" s="27"/>
      <c r="TAG2" s="27"/>
      <c r="TAH2" s="27"/>
      <c r="TAI2" s="27"/>
      <c r="TAJ2" s="27"/>
      <c r="TAK2" s="27"/>
      <c r="TAL2" s="27"/>
      <c r="TAM2" s="27"/>
      <c r="TAN2" s="27"/>
      <c r="TAO2" s="27"/>
      <c r="TAP2" s="27"/>
      <c r="TAQ2" s="27"/>
      <c r="TAR2" s="27"/>
      <c r="TAS2" s="27"/>
      <c r="TAT2" s="27"/>
      <c r="TAU2" s="27"/>
      <c r="TAV2" s="27"/>
      <c r="TAW2" s="27"/>
      <c r="TAX2" s="27"/>
      <c r="TAY2" s="27"/>
      <c r="TAZ2" s="27"/>
      <c r="TBA2" s="27"/>
      <c r="TBB2" s="27"/>
      <c r="TBC2" s="27"/>
      <c r="TBD2" s="27"/>
      <c r="TBE2" s="27"/>
      <c r="TBF2" s="27"/>
      <c r="TBG2" s="27"/>
      <c r="TBH2" s="27"/>
      <c r="TBI2" s="27"/>
      <c r="TBJ2" s="27"/>
      <c r="TBK2" s="27"/>
      <c r="TBL2" s="27"/>
      <c r="TBM2" s="27"/>
      <c r="TBN2" s="27"/>
      <c r="TBO2" s="27"/>
      <c r="TBP2" s="27"/>
      <c r="TBQ2" s="27"/>
      <c r="TBR2" s="27"/>
      <c r="TBS2" s="27"/>
      <c r="TBT2" s="27"/>
      <c r="TBU2" s="27"/>
      <c r="TBV2" s="27"/>
      <c r="TBW2" s="27"/>
      <c r="TBX2" s="27"/>
      <c r="TBY2" s="27"/>
      <c r="TBZ2" s="27"/>
      <c r="TCA2" s="27"/>
      <c r="TCB2" s="27"/>
      <c r="TCC2" s="27"/>
      <c r="TCD2" s="27"/>
      <c r="TCE2" s="27"/>
      <c r="TCF2" s="27"/>
      <c r="TCG2" s="27"/>
      <c r="TCH2" s="27"/>
      <c r="TCI2" s="27"/>
      <c r="TCJ2" s="27"/>
      <c r="TCK2" s="27"/>
      <c r="TCL2" s="27"/>
      <c r="TCM2" s="27"/>
      <c r="TCN2" s="27"/>
      <c r="TCO2" s="27"/>
      <c r="TCP2" s="27"/>
      <c r="TCQ2" s="27"/>
      <c r="TCR2" s="27"/>
      <c r="TCS2" s="27"/>
      <c r="TCT2" s="27"/>
      <c r="TCU2" s="27"/>
      <c r="TCV2" s="27"/>
      <c r="TCW2" s="27"/>
      <c r="TCX2" s="27"/>
      <c r="TCY2" s="27"/>
      <c r="TCZ2" s="27"/>
      <c r="TDA2" s="27"/>
      <c r="TDB2" s="27"/>
      <c r="TDC2" s="27"/>
      <c r="TDD2" s="27"/>
      <c r="TDE2" s="27"/>
      <c r="TDF2" s="27"/>
      <c r="TDG2" s="27"/>
      <c r="TDH2" s="27"/>
      <c r="TDI2" s="27"/>
      <c r="TDJ2" s="27"/>
      <c r="TDK2" s="27"/>
      <c r="TDL2" s="27"/>
      <c r="TDM2" s="27"/>
      <c r="TDN2" s="27"/>
      <c r="TDO2" s="27"/>
      <c r="TDP2" s="27"/>
      <c r="TDQ2" s="27"/>
      <c r="TDR2" s="27"/>
      <c r="TDS2" s="27"/>
      <c r="TDT2" s="27"/>
      <c r="TDU2" s="27"/>
      <c r="TDV2" s="27"/>
      <c r="TDW2" s="27"/>
      <c r="TDX2" s="27"/>
      <c r="TDY2" s="27"/>
      <c r="TDZ2" s="27"/>
      <c r="TEA2" s="27"/>
      <c r="TEB2" s="27"/>
      <c r="TEC2" s="27"/>
      <c r="TED2" s="27"/>
      <c r="TEE2" s="27"/>
      <c r="TEF2" s="27"/>
      <c r="TEG2" s="27"/>
      <c r="TEH2" s="27"/>
      <c r="TEI2" s="27"/>
      <c r="TEJ2" s="27"/>
      <c r="TEK2" s="27"/>
      <c r="TEL2" s="27"/>
      <c r="TEM2" s="27"/>
      <c r="TEN2" s="27"/>
      <c r="TEO2" s="27"/>
      <c r="TEP2" s="27"/>
      <c r="TEQ2" s="27"/>
      <c r="TER2" s="27"/>
      <c r="TES2" s="27"/>
      <c r="TET2" s="27"/>
      <c r="TEU2" s="27"/>
      <c r="TEV2" s="27"/>
      <c r="TEW2" s="27"/>
      <c r="TEX2" s="27"/>
      <c r="TEY2" s="27"/>
      <c r="TEZ2" s="27"/>
      <c r="TFA2" s="27"/>
      <c r="TFB2" s="27"/>
      <c r="TFC2" s="27"/>
      <c r="TFD2" s="27"/>
      <c r="TFE2" s="27"/>
      <c r="TFF2" s="27"/>
      <c r="TFG2" s="27"/>
      <c r="TFH2" s="27"/>
      <c r="TFI2" s="27"/>
      <c r="TFJ2" s="27"/>
      <c r="TFK2" s="27"/>
      <c r="TFL2" s="27"/>
      <c r="TFM2" s="27"/>
      <c r="TFN2" s="27"/>
      <c r="TFO2" s="27"/>
      <c r="TFP2" s="27"/>
      <c r="TFQ2" s="27"/>
      <c r="TFR2" s="27"/>
      <c r="TFS2" s="27"/>
      <c r="TFT2" s="27"/>
      <c r="TFU2" s="27"/>
      <c r="TFV2" s="27"/>
      <c r="TFW2" s="27"/>
      <c r="TFX2" s="27"/>
      <c r="TFY2" s="27"/>
      <c r="TFZ2" s="27"/>
      <c r="TGA2" s="27"/>
      <c r="TGB2" s="27"/>
      <c r="TGC2" s="27"/>
      <c r="TGD2" s="27"/>
      <c r="TGE2" s="27"/>
      <c r="TGF2" s="27"/>
      <c r="TGG2" s="27"/>
      <c r="TGH2" s="27"/>
      <c r="TGI2" s="27"/>
      <c r="TGJ2" s="27"/>
      <c r="TGK2" s="27"/>
      <c r="TGL2" s="27"/>
      <c r="TGM2" s="27"/>
      <c r="TGN2" s="27"/>
      <c r="TGO2" s="27"/>
      <c r="TGP2" s="27"/>
      <c r="TGQ2" s="27"/>
      <c r="TGR2" s="27"/>
      <c r="TGS2" s="27"/>
      <c r="TGT2" s="27"/>
      <c r="TGU2" s="27"/>
      <c r="TGV2" s="27"/>
      <c r="TGW2" s="27"/>
      <c r="TGX2" s="27"/>
      <c r="TGY2" s="27"/>
      <c r="TGZ2" s="27"/>
      <c r="THA2" s="27"/>
      <c r="THB2" s="27"/>
      <c r="THC2" s="27"/>
      <c r="THD2" s="27"/>
      <c r="THE2" s="27"/>
      <c r="THF2" s="27"/>
      <c r="THG2" s="27"/>
      <c r="THH2" s="27"/>
      <c r="THI2" s="27"/>
      <c r="THJ2" s="27"/>
      <c r="THK2" s="27"/>
      <c r="THL2" s="27"/>
      <c r="THM2" s="27"/>
      <c r="THN2" s="27"/>
      <c r="THO2" s="27"/>
      <c r="THP2" s="27"/>
      <c r="THQ2" s="27"/>
      <c r="THR2" s="27"/>
      <c r="THS2" s="27"/>
      <c r="THT2" s="27"/>
      <c r="THU2" s="27"/>
      <c r="THV2" s="27"/>
      <c r="THW2" s="27"/>
      <c r="THX2" s="27"/>
      <c r="THY2" s="27"/>
      <c r="THZ2" s="27"/>
      <c r="TIA2" s="27"/>
      <c r="TIB2" s="27"/>
      <c r="TIC2" s="27"/>
      <c r="TID2" s="27"/>
      <c r="TIE2" s="27"/>
      <c r="TIF2" s="27"/>
      <c r="TIG2" s="27"/>
      <c r="TIH2" s="27"/>
      <c r="TII2" s="27"/>
      <c r="TIJ2" s="27"/>
      <c r="TIK2" s="27"/>
      <c r="TIL2" s="27"/>
      <c r="TIM2" s="27"/>
      <c r="TIN2" s="27"/>
      <c r="TIO2" s="27"/>
      <c r="TIP2" s="27"/>
      <c r="TIQ2" s="27"/>
      <c r="TIR2" s="27"/>
      <c r="TIS2" s="27"/>
      <c r="TIT2" s="27"/>
      <c r="TIU2" s="27"/>
      <c r="TIV2" s="27"/>
      <c r="TIW2" s="27"/>
      <c r="TIX2" s="27"/>
      <c r="TIY2" s="27"/>
      <c r="TIZ2" s="27"/>
      <c r="TJA2" s="27"/>
      <c r="TJB2" s="27"/>
      <c r="TJC2" s="27"/>
      <c r="TJD2" s="27"/>
      <c r="TJE2" s="27"/>
      <c r="TJF2" s="27"/>
      <c r="TJG2" s="27"/>
      <c r="TJH2" s="27"/>
      <c r="TJI2" s="27"/>
      <c r="TJJ2" s="27"/>
      <c r="TJK2" s="27"/>
      <c r="TJL2" s="27"/>
      <c r="TJM2" s="27"/>
      <c r="TJN2" s="27"/>
      <c r="TJO2" s="27"/>
      <c r="TJP2" s="27"/>
      <c r="TJQ2" s="27"/>
      <c r="TJR2" s="27"/>
      <c r="TJS2" s="27"/>
      <c r="TJT2" s="27"/>
      <c r="TJU2" s="27"/>
      <c r="TJV2" s="27"/>
      <c r="TJW2" s="27"/>
      <c r="TJX2" s="27"/>
      <c r="TJY2" s="27"/>
      <c r="TJZ2" s="27"/>
      <c r="TKA2" s="27"/>
      <c r="TKB2" s="27"/>
      <c r="TKC2" s="27"/>
      <c r="TKD2" s="27"/>
      <c r="TKE2" s="27"/>
      <c r="TKF2" s="27"/>
      <c r="TKG2" s="27"/>
      <c r="TKH2" s="27"/>
      <c r="TKI2" s="27"/>
      <c r="TKJ2" s="27"/>
      <c r="TKK2" s="27"/>
      <c r="TKL2" s="27"/>
      <c r="TKM2" s="27"/>
      <c r="TKN2" s="27"/>
      <c r="TKO2" s="27"/>
      <c r="TKP2" s="27"/>
      <c r="TKQ2" s="27"/>
      <c r="TKR2" s="27"/>
      <c r="TKS2" s="27"/>
      <c r="TKT2" s="27"/>
      <c r="TKU2" s="27"/>
      <c r="TKV2" s="27"/>
      <c r="TKW2" s="27"/>
      <c r="TKX2" s="27"/>
      <c r="TKY2" s="27"/>
      <c r="TKZ2" s="27"/>
      <c r="TLA2" s="27"/>
      <c r="TLB2" s="27"/>
      <c r="TLC2" s="27"/>
      <c r="TLD2" s="27"/>
      <c r="TLE2" s="27"/>
      <c r="TLF2" s="27"/>
      <c r="TLG2" s="27"/>
      <c r="TLH2" s="27"/>
      <c r="TLI2" s="27"/>
      <c r="TLJ2" s="27"/>
      <c r="TLK2" s="27"/>
      <c r="TLL2" s="27"/>
      <c r="TLM2" s="27"/>
      <c r="TLN2" s="27"/>
      <c r="TLO2" s="27"/>
      <c r="TLP2" s="27"/>
      <c r="TLQ2" s="27"/>
      <c r="TLR2" s="27"/>
      <c r="TLS2" s="27"/>
      <c r="TLT2" s="27"/>
      <c r="TLU2" s="27"/>
      <c r="TLV2" s="27"/>
      <c r="TLW2" s="27"/>
      <c r="TLX2" s="27"/>
      <c r="TLY2" s="27"/>
      <c r="TLZ2" s="27"/>
      <c r="TMA2" s="27"/>
      <c r="TMB2" s="27"/>
      <c r="TMC2" s="27"/>
      <c r="TMD2" s="27"/>
      <c r="TME2" s="27"/>
      <c r="TMF2" s="27"/>
      <c r="TMG2" s="27"/>
      <c r="TMH2" s="27"/>
      <c r="TMI2" s="27"/>
      <c r="TMJ2" s="27"/>
      <c r="TMK2" s="27"/>
      <c r="TML2" s="27"/>
      <c r="TMM2" s="27"/>
      <c r="TMN2" s="27"/>
      <c r="TMO2" s="27"/>
      <c r="TMP2" s="27"/>
      <c r="TMQ2" s="27"/>
      <c r="TMR2" s="27"/>
      <c r="TMS2" s="27"/>
      <c r="TMT2" s="27"/>
      <c r="TMU2" s="27"/>
      <c r="TMV2" s="27"/>
      <c r="TMW2" s="27"/>
      <c r="TMX2" s="27"/>
      <c r="TMY2" s="27"/>
      <c r="TMZ2" s="27"/>
      <c r="TNA2" s="27"/>
      <c r="TNB2" s="27"/>
      <c r="TNC2" s="27"/>
      <c r="TND2" s="27"/>
      <c r="TNE2" s="27"/>
      <c r="TNF2" s="27"/>
      <c r="TNG2" s="27"/>
      <c r="TNH2" s="27"/>
      <c r="TNI2" s="27"/>
      <c r="TNJ2" s="27"/>
      <c r="TNK2" s="27"/>
      <c r="TNL2" s="27"/>
      <c r="TNM2" s="27"/>
      <c r="TNN2" s="27"/>
      <c r="TNO2" s="27"/>
      <c r="TNP2" s="27"/>
      <c r="TNQ2" s="27"/>
      <c r="TNR2" s="27"/>
      <c r="TNS2" s="27"/>
      <c r="TNT2" s="27"/>
      <c r="TNU2" s="27"/>
      <c r="TNV2" s="27"/>
      <c r="TNW2" s="27"/>
      <c r="TNX2" s="27"/>
      <c r="TNY2" s="27"/>
      <c r="TNZ2" s="27"/>
      <c r="TOA2" s="27"/>
      <c r="TOB2" s="27"/>
      <c r="TOC2" s="27"/>
      <c r="TOD2" s="27"/>
      <c r="TOE2" s="27"/>
      <c r="TOF2" s="27"/>
      <c r="TOG2" s="27"/>
      <c r="TOH2" s="27"/>
      <c r="TOI2" s="27"/>
      <c r="TOJ2" s="27"/>
      <c r="TOK2" s="27"/>
      <c r="TOL2" s="27"/>
      <c r="TOM2" s="27"/>
      <c r="TON2" s="27"/>
      <c r="TOO2" s="27"/>
      <c r="TOP2" s="27"/>
      <c r="TOQ2" s="27"/>
      <c r="TOR2" s="27"/>
      <c r="TOS2" s="27"/>
      <c r="TOT2" s="27"/>
      <c r="TOU2" s="27"/>
      <c r="TOV2" s="27"/>
      <c r="TOW2" s="27"/>
      <c r="TOX2" s="27"/>
      <c r="TOY2" s="27"/>
      <c r="TOZ2" s="27"/>
      <c r="TPA2" s="27"/>
      <c r="TPB2" s="27"/>
      <c r="TPC2" s="27"/>
      <c r="TPD2" s="27"/>
      <c r="TPE2" s="27"/>
      <c r="TPF2" s="27"/>
      <c r="TPG2" s="27"/>
      <c r="TPH2" s="27"/>
      <c r="TPI2" s="27"/>
      <c r="TPJ2" s="27"/>
      <c r="TPK2" s="27"/>
      <c r="TPL2" s="27"/>
      <c r="TPM2" s="27"/>
      <c r="TPN2" s="27"/>
      <c r="TPO2" s="27"/>
      <c r="TPP2" s="27"/>
      <c r="TPQ2" s="27"/>
      <c r="TPR2" s="27"/>
      <c r="TPS2" s="27"/>
      <c r="TPT2" s="27"/>
      <c r="TPU2" s="27"/>
      <c r="TPV2" s="27"/>
      <c r="TPW2" s="27"/>
      <c r="TPX2" s="27"/>
      <c r="TPY2" s="27"/>
      <c r="TPZ2" s="27"/>
      <c r="TQA2" s="27"/>
      <c r="TQB2" s="27"/>
      <c r="TQC2" s="27"/>
      <c r="TQD2" s="27"/>
      <c r="TQE2" s="27"/>
      <c r="TQF2" s="27"/>
      <c r="TQG2" s="27"/>
      <c r="TQH2" s="27"/>
      <c r="TQI2" s="27"/>
      <c r="TQJ2" s="27"/>
      <c r="TQK2" s="27"/>
      <c r="TQL2" s="27"/>
      <c r="TQM2" s="27"/>
      <c r="TQN2" s="27"/>
      <c r="TQO2" s="27"/>
      <c r="TQP2" s="27"/>
      <c r="TQQ2" s="27"/>
      <c r="TQR2" s="27"/>
      <c r="TQS2" s="27"/>
      <c r="TQT2" s="27"/>
      <c r="TQU2" s="27"/>
      <c r="TQV2" s="27"/>
      <c r="TQW2" s="27"/>
      <c r="TQX2" s="27"/>
      <c r="TQY2" s="27"/>
      <c r="TQZ2" s="27"/>
      <c r="TRA2" s="27"/>
      <c r="TRB2" s="27"/>
      <c r="TRC2" s="27"/>
      <c r="TRD2" s="27"/>
      <c r="TRE2" s="27"/>
      <c r="TRF2" s="27"/>
      <c r="TRG2" s="27"/>
      <c r="TRH2" s="27"/>
      <c r="TRI2" s="27"/>
      <c r="TRJ2" s="27"/>
      <c r="TRK2" s="27"/>
      <c r="TRL2" s="27"/>
      <c r="TRM2" s="27"/>
      <c r="TRN2" s="27"/>
      <c r="TRO2" s="27"/>
      <c r="TRP2" s="27"/>
      <c r="TRQ2" s="27"/>
      <c r="TRR2" s="27"/>
      <c r="TRS2" s="27"/>
      <c r="TRT2" s="27"/>
      <c r="TRU2" s="27"/>
      <c r="TRV2" s="27"/>
      <c r="TRW2" s="27"/>
      <c r="TRX2" s="27"/>
      <c r="TRY2" s="27"/>
      <c r="TRZ2" s="27"/>
      <c r="TSA2" s="27"/>
      <c r="TSB2" s="27"/>
      <c r="TSC2" s="27"/>
      <c r="TSD2" s="27"/>
      <c r="TSE2" s="27"/>
      <c r="TSF2" s="27"/>
      <c r="TSG2" s="27"/>
      <c r="TSH2" s="27"/>
      <c r="TSI2" s="27"/>
      <c r="TSJ2" s="27"/>
      <c r="TSK2" s="27"/>
      <c r="TSL2" s="27"/>
      <c r="TSM2" s="27"/>
      <c r="TSN2" s="27"/>
      <c r="TSO2" s="27"/>
      <c r="TSP2" s="27"/>
      <c r="TSQ2" s="27"/>
      <c r="TSR2" s="27"/>
      <c r="TSS2" s="27"/>
      <c r="TST2" s="27"/>
      <c r="TSU2" s="27"/>
      <c r="TSV2" s="27"/>
      <c r="TSW2" s="27"/>
      <c r="TSX2" s="27"/>
      <c r="TSY2" s="27"/>
      <c r="TSZ2" s="27"/>
      <c r="TTA2" s="27"/>
      <c r="TTB2" s="27"/>
      <c r="TTC2" s="27"/>
      <c r="TTD2" s="27"/>
      <c r="TTE2" s="27"/>
      <c r="TTF2" s="27"/>
      <c r="TTG2" s="27"/>
      <c r="TTH2" s="27"/>
      <c r="TTI2" s="27"/>
      <c r="TTJ2" s="27"/>
      <c r="TTK2" s="27"/>
      <c r="TTL2" s="27"/>
      <c r="TTM2" s="27"/>
      <c r="TTN2" s="27"/>
      <c r="TTO2" s="27"/>
      <c r="TTP2" s="27"/>
      <c r="TTQ2" s="27"/>
      <c r="TTR2" s="27"/>
      <c r="TTS2" s="27"/>
      <c r="TTT2" s="27"/>
      <c r="TTU2" s="27"/>
      <c r="TTV2" s="27"/>
      <c r="TTW2" s="27"/>
      <c r="TTX2" s="27"/>
      <c r="TTY2" s="27"/>
      <c r="TTZ2" s="27"/>
      <c r="TUA2" s="27"/>
      <c r="TUB2" s="27"/>
      <c r="TUC2" s="27"/>
      <c r="TUD2" s="27"/>
      <c r="TUE2" s="27"/>
      <c r="TUF2" s="27"/>
      <c r="TUG2" s="27"/>
      <c r="TUH2" s="27"/>
      <c r="TUI2" s="27"/>
      <c r="TUJ2" s="27"/>
      <c r="TUK2" s="27"/>
      <c r="TUL2" s="27"/>
      <c r="TUM2" s="27"/>
      <c r="TUN2" s="27"/>
      <c r="TUO2" s="27"/>
      <c r="TUP2" s="27"/>
      <c r="TUQ2" s="27"/>
      <c r="TUR2" s="27"/>
      <c r="TUS2" s="27"/>
      <c r="TUT2" s="27"/>
      <c r="TUU2" s="27"/>
      <c r="TUV2" s="27"/>
      <c r="TUW2" s="27"/>
      <c r="TUX2" s="27"/>
      <c r="TUY2" s="27"/>
      <c r="TUZ2" s="27"/>
      <c r="TVA2" s="27"/>
      <c r="TVB2" s="27"/>
      <c r="TVC2" s="27"/>
      <c r="TVD2" s="27"/>
      <c r="TVE2" s="27"/>
      <c r="TVF2" s="27"/>
      <c r="TVG2" s="27"/>
      <c r="TVH2" s="27"/>
      <c r="TVI2" s="27"/>
      <c r="TVJ2" s="27"/>
      <c r="TVK2" s="27"/>
      <c r="TVL2" s="27"/>
      <c r="TVM2" s="27"/>
      <c r="TVN2" s="27"/>
      <c r="TVO2" s="27"/>
      <c r="TVP2" s="27"/>
      <c r="TVQ2" s="27"/>
      <c r="TVR2" s="27"/>
      <c r="TVS2" s="27"/>
      <c r="TVT2" s="27"/>
      <c r="TVU2" s="27"/>
      <c r="TVV2" s="27"/>
      <c r="TVW2" s="27"/>
      <c r="TVX2" s="27"/>
      <c r="TVY2" s="27"/>
      <c r="TVZ2" s="27"/>
      <c r="TWA2" s="27"/>
      <c r="TWB2" s="27"/>
      <c r="TWC2" s="27"/>
      <c r="TWD2" s="27"/>
      <c r="TWE2" s="27"/>
      <c r="TWF2" s="27"/>
      <c r="TWG2" s="27"/>
      <c r="TWH2" s="27"/>
      <c r="TWI2" s="27"/>
      <c r="TWJ2" s="27"/>
      <c r="TWK2" s="27"/>
      <c r="TWL2" s="27"/>
      <c r="TWM2" s="27"/>
      <c r="TWN2" s="27"/>
      <c r="TWO2" s="27"/>
      <c r="TWP2" s="27"/>
      <c r="TWQ2" s="27"/>
      <c r="TWR2" s="27"/>
      <c r="TWS2" s="27"/>
      <c r="TWT2" s="27"/>
      <c r="TWU2" s="27"/>
      <c r="TWV2" s="27"/>
      <c r="TWW2" s="27"/>
      <c r="TWX2" s="27"/>
      <c r="TWY2" s="27"/>
      <c r="TWZ2" s="27"/>
      <c r="TXA2" s="27"/>
      <c r="TXB2" s="27"/>
      <c r="TXC2" s="27"/>
      <c r="TXD2" s="27"/>
      <c r="TXE2" s="27"/>
      <c r="TXF2" s="27"/>
      <c r="TXG2" s="27"/>
      <c r="TXH2" s="27"/>
      <c r="TXI2" s="27"/>
      <c r="TXJ2" s="27"/>
      <c r="TXK2" s="27"/>
      <c r="TXL2" s="27"/>
      <c r="TXM2" s="27"/>
      <c r="TXN2" s="27"/>
      <c r="TXO2" s="27"/>
      <c r="TXP2" s="27"/>
      <c r="TXQ2" s="27"/>
      <c r="TXR2" s="27"/>
      <c r="TXS2" s="27"/>
      <c r="TXT2" s="27"/>
      <c r="TXU2" s="27"/>
      <c r="TXV2" s="27"/>
      <c r="TXW2" s="27"/>
      <c r="TXX2" s="27"/>
      <c r="TXY2" s="27"/>
      <c r="TXZ2" s="27"/>
      <c r="TYA2" s="27"/>
      <c r="TYB2" s="27"/>
      <c r="TYC2" s="27"/>
      <c r="TYD2" s="27"/>
      <c r="TYE2" s="27"/>
      <c r="TYF2" s="27"/>
      <c r="TYG2" s="27"/>
      <c r="TYH2" s="27"/>
      <c r="TYI2" s="27"/>
      <c r="TYJ2" s="27"/>
      <c r="TYK2" s="27"/>
      <c r="TYL2" s="27"/>
      <c r="TYM2" s="27"/>
      <c r="TYN2" s="27"/>
      <c r="TYO2" s="27"/>
      <c r="TYP2" s="27"/>
      <c r="TYQ2" s="27"/>
      <c r="TYR2" s="27"/>
      <c r="TYS2" s="27"/>
      <c r="TYT2" s="27"/>
      <c r="TYU2" s="27"/>
      <c r="TYV2" s="27"/>
      <c r="TYW2" s="27"/>
      <c r="TYX2" s="27"/>
      <c r="TYY2" s="27"/>
      <c r="TYZ2" s="27"/>
      <c r="TZA2" s="27"/>
      <c r="TZB2" s="27"/>
      <c r="TZC2" s="27"/>
      <c r="TZD2" s="27"/>
      <c r="TZE2" s="27"/>
      <c r="TZF2" s="27"/>
      <c r="TZG2" s="27"/>
      <c r="TZH2" s="27"/>
      <c r="TZI2" s="27"/>
      <c r="TZJ2" s="27"/>
      <c r="TZK2" s="27"/>
      <c r="TZL2" s="27"/>
      <c r="TZM2" s="27"/>
      <c r="TZN2" s="27"/>
      <c r="TZO2" s="27"/>
      <c r="TZP2" s="27"/>
      <c r="TZQ2" s="27"/>
      <c r="TZR2" s="27"/>
      <c r="TZS2" s="27"/>
      <c r="TZT2" s="27"/>
      <c r="TZU2" s="27"/>
      <c r="TZV2" s="27"/>
      <c r="TZW2" s="27"/>
      <c r="TZX2" s="27"/>
      <c r="TZY2" s="27"/>
      <c r="TZZ2" s="27"/>
      <c r="UAA2" s="27"/>
      <c r="UAB2" s="27"/>
      <c r="UAC2" s="27"/>
      <c r="UAD2" s="27"/>
      <c r="UAE2" s="27"/>
      <c r="UAF2" s="27"/>
      <c r="UAG2" s="27"/>
      <c r="UAH2" s="27"/>
      <c r="UAI2" s="27"/>
      <c r="UAJ2" s="27"/>
      <c r="UAK2" s="27"/>
      <c r="UAL2" s="27"/>
      <c r="UAM2" s="27"/>
      <c r="UAN2" s="27"/>
      <c r="UAO2" s="27"/>
      <c r="UAP2" s="27"/>
      <c r="UAQ2" s="27"/>
      <c r="UAR2" s="27"/>
      <c r="UAS2" s="27"/>
      <c r="UAT2" s="27"/>
      <c r="UAU2" s="27"/>
      <c r="UAV2" s="27"/>
      <c r="UAW2" s="27"/>
      <c r="UAX2" s="27"/>
      <c r="UAY2" s="27"/>
      <c r="UAZ2" s="27"/>
      <c r="UBA2" s="27"/>
      <c r="UBB2" s="27"/>
      <c r="UBC2" s="27"/>
      <c r="UBD2" s="27"/>
      <c r="UBE2" s="27"/>
      <c r="UBF2" s="27"/>
      <c r="UBG2" s="27"/>
      <c r="UBH2" s="27"/>
      <c r="UBI2" s="27"/>
      <c r="UBJ2" s="27"/>
      <c r="UBK2" s="27"/>
      <c r="UBL2" s="27"/>
      <c r="UBM2" s="27"/>
      <c r="UBN2" s="27"/>
      <c r="UBO2" s="27"/>
      <c r="UBP2" s="27"/>
      <c r="UBQ2" s="27"/>
      <c r="UBR2" s="27"/>
      <c r="UBS2" s="27"/>
      <c r="UBT2" s="27"/>
      <c r="UBU2" s="27"/>
      <c r="UBV2" s="27"/>
      <c r="UBW2" s="27"/>
      <c r="UBX2" s="27"/>
      <c r="UBY2" s="27"/>
      <c r="UBZ2" s="27"/>
      <c r="UCA2" s="27"/>
      <c r="UCB2" s="27"/>
      <c r="UCC2" s="27"/>
      <c r="UCD2" s="27"/>
      <c r="UCE2" s="27"/>
      <c r="UCF2" s="27"/>
      <c r="UCG2" s="27"/>
      <c r="UCH2" s="27"/>
      <c r="UCI2" s="27"/>
      <c r="UCJ2" s="27"/>
      <c r="UCK2" s="27"/>
      <c r="UCL2" s="27"/>
      <c r="UCM2" s="27"/>
      <c r="UCN2" s="27"/>
      <c r="UCO2" s="27"/>
      <c r="UCP2" s="27"/>
      <c r="UCQ2" s="27"/>
      <c r="UCR2" s="27"/>
      <c r="UCS2" s="27"/>
      <c r="UCT2" s="27"/>
      <c r="UCU2" s="27"/>
      <c r="UCV2" s="27"/>
      <c r="UCW2" s="27"/>
      <c r="UCX2" s="27"/>
      <c r="UCY2" s="27"/>
      <c r="UCZ2" s="27"/>
      <c r="UDA2" s="27"/>
      <c r="UDB2" s="27"/>
      <c r="UDC2" s="27"/>
      <c r="UDD2" s="27"/>
      <c r="UDE2" s="27"/>
      <c r="UDF2" s="27"/>
      <c r="UDG2" s="27"/>
      <c r="UDH2" s="27"/>
      <c r="UDI2" s="27"/>
      <c r="UDJ2" s="27"/>
      <c r="UDK2" s="27"/>
      <c r="UDL2" s="27"/>
      <c r="UDM2" s="27"/>
      <c r="UDN2" s="27"/>
      <c r="UDO2" s="27"/>
      <c r="UDP2" s="27"/>
      <c r="UDQ2" s="27"/>
      <c r="UDR2" s="27"/>
      <c r="UDS2" s="27"/>
      <c r="UDT2" s="27"/>
      <c r="UDU2" s="27"/>
      <c r="UDV2" s="27"/>
      <c r="UDW2" s="27"/>
      <c r="UDX2" s="27"/>
      <c r="UDY2" s="27"/>
      <c r="UDZ2" s="27"/>
      <c r="UEA2" s="27"/>
      <c r="UEB2" s="27"/>
      <c r="UEC2" s="27"/>
      <c r="UED2" s="27"/>
      <c r="UEE2" s="27"/>
      <c r="UEF2" s="27"/>
      <c r="UEG2" s="27"/>
      <c r="UEH2" s="27"/>
      <c r="UEI2" s="27"/>
      <c r="UEJ2" s="27"/>
      <c r="UEK2" s="27"/>
      <c r="UEL2" s="27"/>
      <c r="UEM2" s="27"/>
      <c r="UEN2" s="27"/>
      <c r="UEO2" s="27"/>
      <c r="UEP2" s="27"/>
      <c r="UEQ2" s="27"/>
      <c r="UER2" s="27"/>
      <c r="UES2" s="27"/>
      <c r="UET2" s="27"/>
      <c r="UEU2" s="27"/>
      <c r="UEV2" s="27"/>
      <c r="UEW2" s="27"/>
      <c r="UEX2" s="27"/>
      <c r="UEY2" s="27"/>
      <c r="UEZ2" s="27"/>
      <c r="UFA2" s="27"/>
      <c r="UFB2" s="27"/>
      <c r="UFC2" s="27"/>
      <c r="UFD2" s="27"/>
      <c r="UFE2" s="27"/>
      <c r="UFF2" s="27"/>
      <c r="UFG2" s="27"/>
      <c r="UFH2" s="27"/>
      <c r="UFI2" s="27"/>
      <c r="UFJ2" s="27"/>
      <c r="UFK2" s="27"/>
      <c r="UFL2" s="27"/>
      <c r="UFM2" s="27"/>
      <c r="UFN2" s="27"/>
      <c r="UFO2" s="27"/>
      <c r="UFP2" s="27"/>
      <c r="UFQ2" s="27"/>
      <c r="UFR2" s="27"/>
      <c r="UFS2" s="27"/>
      <c r="UFT2" s="27"/>
      <c r="UFU2" s="27"/>
      <c r="UFV2" s="27"/>
      <c r="UFW2" s="27"/>
      <c r="UFX2" s="27"/>
      <c r="UFY2" s="27"/>
      <c r="UFZ2" s="27"/>
      <c r="UGA2" s="27"/>
      <c r="UGB2" s="27"/>
      <c r="UGC2" s="27"/>
      <c r="UGD2" s="27"/>
      <c r="UGE2" s="27"/>
      <c r="UGF2" s="27"/>
      <c r="UGG2" s="27"/>
      <c r="UGH2" s="27"/>
      <c r="UGI2" s="27"/>
      <c r="UGJ2" s="27"/>
      <c r="UGK2" s="27"/>
      <c r="UGL2" s="27"/>
      <c r="UGM2" s="27"/>
      <c r="UGN2" s="27"/>
      <c r="UGO2" s="27"/>
      <c r="UGP2" s="27"/>
      <c r="UGQ2" s="27"/>
      <c r="UGR2" s="27"/>
      <c r="UGS2" s="27"/>
      <c r="UGT2" s="27"/>
      <c r="UGU2" s="27"/>
      <c r="UGV2" s="27"/>
      <c r="UGW2" s="27"/>
      <c r="UGX2" s="27"/>
      <c r="UGY2" s="27"/>
      <c r="UGZ2" s="27"/>
      <c r="UHA2" s="27"/>
      <c r="UHB2" s="27"/>
      <c r="UHC2" s="27"/>
      <c r="UHD2" s="27"/>
      <c r="UHE2" s="27"/>
      <c r="UHF2" s="27"/>
      <c r="UHG2" s="27"/>
      <c r="UHH2" s="27"/>
      <c r="UHI2" s="27"/>
      <c r="UHJ2" s="27"/>
      <c r="UHK2" s="27"/>
      <c r="UHL2" s="27"/>
      <c r="UHM2" s="27"/>
      <c r="UHN2" s="27"/>
      <c r="UHO2" s="27"/>
      <c r="UHP2" s="27"/>
      <c r="UHQ2" s="27"/>
      <c r="UHR2" s="27"/>
      <c r="UHS2" s="27"/>
      <c r="UHT2" s="27"/>
      <c r="UHU2" s="27"/>
      <c r="UHV2" s="27"/>
      <c r="UHW2" s="27"/>
      <c r="UHX2" s="27"/>
      <c r="UHY2" s="27"/>
      <c r="UHZ2" s="27"/>
      <c r="UIA2" s="27"/>
      <c r="UIB2" s="27"/>
      <c r="UIC2" s="27"/>
      <c r="UID2" s="27"/>
      <c r="UIE2" s="27"/>
      <c r="UIF2" s="27"/>
      <c r="UIG2" s="27"/>
      <c r="UIH2" s="27"/>
      <c r="UII2" s="27"/>
      <c r="UIJ2" s="27"/>
      <c r="UIK2" s="27"/>
      <c r="UIL2" s="27"/>
      <c r="UIM2" s="27"/>
      <c r="UIN2" s="27"/>
      <c r="UIO2" s="27"/>
      <c r="UIP2" s="27"/>
      <c r="UIQ2" s="27"/>
      <c r="UIR2" s="27"/>
      <c r="UIS2" s="27"/>
      <c r="UIT2" s="27"/>
      <c r="UIU2" s="27"/>
      <c r="UIV2" s="27"/>
      <c r="UIW2" s="27"/>
      <c r="UIX2" s="27"/>
      <c r="UIY2" s="27"/>
      <c r="UIZ2" s="27"/>
      <c r="UJA2" s="27"/>
      <c r="UJB2" s="27"/>
      <c r="UJC2" s="27"/>
      <c r="UJD2" s="27"/>
      <c r="UJE2" s="27"/>
      <c r="UJF2" s="27"/>
      <c r="UJG2" s="27"/>
      <c r="UJH2" s="27"/>
      <c r="UJI2" s="27"/>
      <c r="UJJ2" s="27"/>
      <c r="UJK2" s="27"/>
      <c r="UJL2" s="27"/>
      <c r="UJM2" s="27"/>
      <c r="UJN2" s="27"/>
      <c r="UJO2" s="27"/>
      <c r="UJP2" s="27"/>
      <c r="UJQ2" s="27"/>
      <c r="UJR2" s="27"/>
      <c r="UJS2" s="27"/>
      <c r="UJT2" s="27"/>
      <c r="UJU2" s="27"/>
      <c r="UJV2" s="27"/>
      <c r="UJW2" s="27"/>
      <c r="UJX2" s="27"/>
      <c r="UJY2" s="27"/>
      <c r="UJZ2" s="27"/>
      <c r="UKA2" s="27"/>
      <c r="UKB2" s="27"/>
      <c r="UKC2" s="27"/>
      <c r="UKD2" s="27"/>
      <c r="UKE2" s="27"/>
      <c r="UKF2" s="27"/>
      <c r="UKG2" s="27"/>
      <c r="UKH2" s="27"/>
      <c r="UKI2" s="27"/>
      <c r="UKJ2" s="27"/>
      <c r="UKK2" s="27"/>
      <c r="UKL2" s="27"/>
      <c r="UKM2" s="27"/>
      <c r="UKN2" s="27"/>
      <c r="UKO2" s="27"/>
      <c r="UKP2" s="27"/>
      <c r="UKQ2" s="27"/>
      <c r="UKR2" s="27"/>
      <c r="UKS2" s="27"/>
      <c r="UKT2" s="27"/>
      <c r="UKU2" s="27"/>
      <c r="UKV2" s="27"/>
      <c r="UKW2" s="27"/>
      <c r="UKX2" s="27"/>
      <c r="UKY2" s="27"/>
      <c r="UKZ2" s="27"/>
      <c r="ULA2" s="27"/>
      <c r="ULB2" s="27"/>
      <c r="ULC2" s="27"/>
      <c r="ULD2" s="27"/>
      <c r="ULE2" s="27"/>
      <c r="ULF2" s="27"/>
      <c r="ULG2" s="27"/>
      <c r="ULH2" s="27"/>
      <c r="ULI2" s="27"/>
      <c r="ULJ2" s="27"/>
      <c r="ULK2" s="27"/>
      <c r="ULL2" s="27"/>
      <c r="ULM2" s="27"/>
      <c r="ULN2" s="27"/>
      <c r="ULO2" s="27"/>
      <c r="ULP2" s="27"/>
      <c r="ULQ2" s="27"/>
      <c r="ULR2" s="27"/>
      <c r="ULS2" s="27"/>
      <c r="ULT2" s="27"/>
      <c r="ULU2" s="27"/>
      <c r="ULV2" s="27"/>
      <c r="ULW2" s="27"/>
      <c r="ULX2" s="27"/>
      <c r="ULY2" s="27"/>
      <c r="ULZ2" s="27"/>
      <c r="UMA2" s="27"/>
      <c r="UMB2" s="27"/>
      <c r="UMC2" s="27"/>
      <c r="UMD2" s="27"/>
      <c r="UME2" s="27"/>
      <c r="UMF2" s="27"/>
      <c r="UMG2" s="27"/>
      <c r="UMH2" s="27"/>
      <c r="UMI2" s="27"/>
      <c r="UMJ2" s="27"/>
      <c r="UMK2" s="27"/>
      <c r="UML2" s="27"/>
      <c r="UMM2" s="27"/>
      <c r="UMN2" s="27"/>
      <c r="UMO2" s="27"/>
      <c r="UMP2" s="27"/>
      <c r="UMQ2" s="27"/>
      <c r="UMR2" s="27"/>
      <c r="UMS2" s="27"/>
      <c r="UMT2" s="27"/>
      <c r="UMU2" s="27"/>
      <c r="UMV2" s="27"/>
      <c r="UMW2" s="27"/>
      <c r="UMX2" s="27"/>
      <c r="UMY2" s="27"/>
      <c r="UMZ2" s="27"/>
      <c r="UNA2" s="27"/>
      <c r="UNB2" s="27"/>
      <c r="UNC2" s="27"/>
      <c r="UND2" s="27"/>
      <c r="UNE2" s="27"/>
      <c r="UNF2" s="27"/>
      <c r="UNG2" s="27"/>
      <c r="UNH2" s="27"/>
      <c r="UNI2" s="27"/>
      <c r="UNJ2" s="27"/>
      <c r="UNK2" s="27"/>
      <c r="UNL2" s="27"/>
      <c r="UNM2" s="27"/>
      <c r="UNN2" s="27"/>
      <c r="UNO2" s="27"/>
      <c r="UNP2" s="27"/>
      <c r="UNQ2" s="27"/>
      <c r="UNR2" s="27"/>
      <c r="UNS2" s="27"/>
      <c r="UNT2" s="27"/>
      <c r="UNU2" s="27"/>
      <c r="UNV2" s="27"/>
      <c r="UNW2" s="27"/>
      <c r="UNX2" s="27"/>
      <c r="UNY2" s="27"/>
      <c r="UNZ2" s="27"/>
      <c r="UOA2" s="27"/>
      <c r="UOB2" s="27"/>
      <c r="UOC2" s="27"/>
      <c r="UOD2" s="27"/>
      <c r="UOE2" s="27"/>
      <c r="UOF2" s="27"/>
      <c r="UOG2" s="27"/>
      <c r="UOH2" s="27"/>
      <c r="UOI2" s="27"/>
      <c r="UOJ2" s="27"/>
      <c r="UOK2" s="27"/>
      <c r="UOL2" s="27"/>
      <c r="UOM2" s="27"/>
      <c r="UON2" s="27"/>
      <c r="UOO2" s="27"/>
      <c r="UOP2" s="27"/>
      <c r="UOQ2" s="27"/>
      <c r="UOR2" s="27"/>
      <c r="UOS2" s="27"/>
      <c r="UOT2" s="27"/>
      <c r="UOU2" s="27"/>
      <c r="UOV2" s="27"/>
      <c r="UOW2" s="27"/>
      <c r="UOX2" s="27"/>
      <c r="UOY2" s="27"/>
      <c r="UOZ2" s="27"/>
      <c r="UPA2" s="27"/>
      <c r="UPB2" s="27"/>
      <c r="UPC2" s="27"/>
      <c r="UPD2" s="27"/>
      <c r="UPE2" s="27"/>
      <c r="UPF2" s="27"/>
      <c r="UPG2" s="27"/>
      <c r="UPH2" s="27"/>
      <c r="UPI2" s="27"/>
      <c r="UPJ2" s="27"/>
      <c r="UPK2" s="27"/>
      <c r="UPL2" s="27"/>
      <c r="UPM2" s="27"/>
      <c r="UPN2" s="27"/>
      <c r="UPO2" s="27"/>
      <c r="UPP2" s="27"/>
      <c r="UPQ2" s="27"/>
      <c r="UPR2" s="27"/>
      <c r="UPS2" s="27"/>
      <c r="UPT2" s="27"/>
      <c r="UPU2" s="27"/>
      <c r="UPV2" s="27"/>
      <c r="UPW2" s="27"/>
      <c r="UPX2" s="27"/>
      <c r="UPY2" s="27"/>
      <c r="UPZ2" s="27"/>
      <c r="UQA2" s="27"/>
      <c r="UQB2" s="27"/>
      <c r="UQC2" s="27"/>
      <c r="UQD2" s="27"/>
      <c r="UQE2" s="27"/>
      <c r="UQF2" s="27"/>
      <c r="UQG2" s="27"/>
      <c r="UQH2" s="27"/>
      <c r="UQI2" s="27"/>
      <c r="UQJ2" s="27"/>
      <c r="UQK2" s="27"/>
      <c r="UQL2" s="27"/>
      <c r="UQM2" s="27"/>
      <c r="UQN2" s="27"/>
      <c r="UQO2" s="27"/>
      <c r="UQP2" s="27"/>
      <c r="UQQ2" s="27"/>
      <c r="UQR2" s="27"/>
      <c r="UQS2" s="27"/>
      <c r="UQT2" s="27"/>
      <c r="UQU2" s="27"/>
      <c r="UQV2" s="27"/>
      <c r="UQW2" s="27"/>
      <c r="UQX2" s="27"/>
      <c r="UQY2" s="27"/>
      <c r="UQZ2" s="27"/>
      <c r="URA2" s="27"/>
      <c r="URB2" s="27"/>
      <c r="URC2" s="27"/>
      <c r="URD2" s="27"/>
      <c r="URE2" s="27"/>
      <c r="URF2" s="27"/>
      <c r="URG2" s="27"/>
      <c r="URH2" s="27"/>
      <c r="URI2" s="27"/>
      <c r="URJ2" s="27"/>
      <c r="URK2" s="27"/>
      <c r="URL2" s="27"/>
      <c r="URM2" s="27"/>
      <c r="URN2" s="27"/>
      <c r="URO2" s="27"/>
      <c r="URP2" s="27"/>
      <c r="URQ2" s="27"/>
      <c r="URR2" s="27"/>
      <c r="URS2" s="27"/>
      <c r="URT2" s="27"/>
      <c r="URU2" s="27"/>
      <c r="URV2" s="27"/>
      <c r="URW2" s="27"/>
      <c r="URX2" s="27"/>
      <c r="URY2" s="27"/>
      <c r="URZ2" s="27"/>
      <c r="USA2" s="27"/>
      <c r="USB2" s="27"/>
      <c r="USC2" s="27"/>
      <c r="USD2" s="27"/>
      <c r="USE2" s="27"/>
      <c r="USF2" s="27"/>
      <c r="USG2" s="27"/>
      <c r="USH2" s="27"/>
      <c r="USI2" s="27"/>
      <c r="USJ2" s="27"/>
      <c r="USK2" s="27"/>
      <c r="USL2" s="27"/>
      <c r="USM2" s="27"/>
      <c r="USN2" s="27"/>
      <c r="USO2" s="27"/>
      <c r="USP2" s="27"/>
      <c r="USQ2" s="27"/>
      <c r="USR2" s="27"/>
      <c r="USS2" s="27"/>
      <c r="UST2" s="27"/>
      <c r="USU2" s="27"/>
      <c r="USV2" s="27"/>
      <c r="USW2" s="27"/>
      <c r="USX2" s="27"/>
      <c r="USY2" s="27"/>
      <c r="USZ2" s="27"/>
      <c r="UTA2" s="27"/>
      <c r="UTB2" s="27"/>
      <c r="UTC2" s="27"/>
      <c r="UTD2" s="27"/>
      <c r="UTE2" s="27"/>
      <c r="UTF2" s="27"/>
      <c r="UTG2" s="27"/>
      <c r="UTH2" s="27"/>
      <c r="UTI2" s="27"/>
      <c r="UTJ2" s="27"/>
      <c r="UTK2" s="27"/>
      <c r="UTL2" s="27"/>
      <c r="UTM2" s="27"/>
      <c r="UTN2" s="27"/>
      <c r="UTO2" s="27"/>
      <c r="UTP2" s="27"/>
      <c r="UTQ2" s="27"/>
      <c r="UTR2" s="27"/>
      <c r="UTS2" s="27"/>
      <c r="UTT2" s="27"/>
      <c r="UTU2" s="27"/>
      <c r="UTV2" s="27"/>
      <c r="UTW2" s="27"/>
      <c r="UTX2" s="27"/>
      <c r="UTY2" s="27"/>
      <c r="UTZ2" s="27"/>
      <c r="UUA2" s="27"/>
      <c r="UUB2" s="27"/>
      <c r="UUC2" s="27"/>
      <c r="UUD2" s="27"/>
      <c r="UUE2" s="27"/>
      <c r="UUF2" s="27"/>
      <c r="UUG2" s="27"/>
      <c r="UUH2" s="27"/>
      <c r="UUI2" s="27"/>
      <c r="UUJ2" s="27"/>
      <c r="UUK2" s="27"/>
      <c r="UUL2" s="27"/>
      <c r="UUM2" s="27"/>
      <c r="UUN2" s="27"/>
      <c r="UUO2" s="27"/>
      <c r="UUP2" s="27"/>
      <c r="UUQ2" s="27"/>
      <c r="UUR2" s="27"/>
      <c r="UUS2" s="27"/>
      <c r="UUT2" s="27"/>
      <c r="UUU2" s="27"/>
      <c r="UUV2" s="27"/>
      <c r="UUW2" s="27"/>
      <c r="UUX2" s="27"/>
      <c r="UUY2" s="27"/>
      <c r="UUZ2" s="27"/>
      <c r="UVA2" s="27"/>
      <c r="UVB2" s="27"/>
      <c r="UVC2" s="27"/>
      <c r="UVD2" s="27"/>
      <c r="UVE2" s="27"/>
      <c r="UVF2" s="27"/>
      <c r="UVG2" s="27"/>
      <c r="UVH2" s="27"/>
      <c r="UVI2" s="27"/>
      <c r="UVJ2" s="27"/>
      <c r="UVK2" s="27"/>
      <c r="UVL2" s="27"/>
      <c r="UVM2" s="27"/>
      <c r="UVN2" s="27"/>
      <c r="UVO2" s="27"/>
      <c r="UVP2" s="27"/>
      <c r="UVQ2" s="27"/>
      <c r="UVR2" s="27"/>
      <c r="UVS2" s="27"/>
      <c r="UVT2" s="27"/>
      <c r="UVU2" s="27"/>
      <c r="UVV2" s="27"/>
      <c r="UVW2" s="27"/>
      <c r="UVX2" s="27"/>
      <c r="UVY2" s="27"/>
      <c r="UVZ2" s="27"/>
      <c r="UWA2" s="27"/>
      <c r="UWB2" s="27"/>
      <c r="UWC2" s="27"/>
      <c r="UWD2" s="27"/>
      <c r="UWE2" s="27"/>
      <c r="UWF2" s="27"/>
      <c r="UWG2" s="27"/>
      <c r="UWH2" s="27"/>
      <c r="UWI2" s="27"/>
      <c r="UWJ2" s="27"/>
      <c r="UWK2" s="27"/>
      <c r="UWL2" s="27"/>
      <c r="UWM2" s="27"/>
      <c r="UWN2" s="27"/>
      <c r="UWO2" s="27"/>
      <c r="UWP2" s="27"/>
      <c r="UWQ2" s="27"/>
      <c r="UWR2" s="27"/>
      <c r="UWS2" s="27"/>
      <c r="UWT2" s="27"/>
      <c r="UWU2" s="27"/>
      <c r="UWV2" s="27"/>
      <c r="UWW2" s="27"/>
      <c r="UWX2" s="27"/>
      <c r="UWY2" s="27"/>
      <c r="UWZ2" s="27"/>
      <c r="UXA2" s="27"/>
      <c r="UXB2" s="27"/>
      <c r="UXC2" s="27"/>
      <c r="UXD2" s="27"/>
      <c r="UXE2" s="27"/>
      <c r="UXF2" s="27"/>
      <c r="UXG2" s="27"/>
      <c r="UXH2" s="27"/>
      <c r="UXI2" s="27"/>
      <c r="UXJ2" s="27"/>
      <c r="UXK2" s="27"/>
      <c r="UXL2" s="27"/>
      <c r="UXM2" s="27"/>
      <c r="UXN2" s="27"/>
      <c r="UXO2" s="27"/>
      <c r="UXP2" s="27"/>
      <c r="UXQ2" s="27"/>
      <c r="UXR2" s="27"/>
      <c r="UXS2" s="27"/>
      <c r="UXT2" s="27"/>
      <c r="UXU2" s="27"/>
      <c r="UXV2" s="27"/>
      <c r="UXW2" s="27"/>
      <c r="UXX2" s="27"/>
      <c r="UXY2" s="27"/>
      <c r="UXZ2" s="27"/>
      <c r="UYA2" s="27"/>
      <c r="UYB2" s="27"/>
      <c r="UYC2" s="27"/>
      <c r="UYD2" s="27"/>
      <c r="UYE2" s="27"/>
      <c r="UYF2" s="27"/>
      <c r="UYG2" s="27"/>
      <c r="UYH2" s="27"/>
      <c r="UYI2" s="27"/>
      <c r="UYJ2" s="27"/>
      <c r="UYK2" s="27"/>
      <c r="UYL2" s="27"/>
      <c r="UYM2" s="27"/>
      <c r="UYN2" s="27"/>
      <c r="UYO2" s="27"/>
      <c r="UYP2" s="27"/>
      <c r="UYQ2" s="27"/>
      <c r="UYR2" s="27"/>
      <c r="UYS2" s="27"/>
      <c r="UYT2" s="27"/>
      <c r="UYU2" s="27"/>
      <c r="UYV2" s="27"/>
      <c r="UYW2" s="27"/>
      <c r="UYX2" s="27"/>
      <c r="UYY2" s="27"/>
      <c r="UYZ2" s="27"/>
      <c r="UZA2" s="27"/>
      <c r="UZB2" s="27"/>
      <c r="UZC2" s="27"/>
      <c r="UZD2" s="27"/>
      <c r="UZE2" s="27"/>
      <c r="UZF2" s="27"/>
      <c r="UZG2" s="27"/>
      <c r="UZH2" s="27"/>
      <c r="UZI2" s="27"/>
      <c r="UZJ2" s="27"/>
      <c r="UZK2" s="27"/>
      <c r="UZL2" s="27"/>
      <c r="UZM2" s="27"/>
      <c r="UZN2" s="27"/>
      <c r="UZO2" s="27"/>
      <c r="UZP2" s="27"/>
      <c r="UZQ2" s="27"/>
      <c r="UZR2" s="27"/>
      <c r="UZS2" s="27"/>
      <c r="UZT2" s="27"/>
      <c r="UZU2" s="27"/>
      <c r="UZV2" s="27"/>
      <c r="UZW2" s="27"/>
      <c r="UZX2" s="27"/>
      <c r="UZY2" s="27"/>
      <c r="UZZ2" s="27"/>
      <c r="VAA2" s="27"/>
      <c r="VAB2" s="27"/>
      <c r="VAC2" s="27"/>
      <c r="VAD2" s="27"/>
      <c r="VAE2" s="27"/>
      <c r="VAF2" s="27"/>
      <c r="VAG2" s="27"/>
      <c r="VAH2" s="27"/>
      <c r="VAI2" s="27"/>
      <c r="VAJ2" s="27"/>
      <c r="VAK2" s="27"/>
      <c r="VAL2" s="27"/>
      <c r="VAM2" s="27"/>
      <c r="VAN2" s="27"/>
      <c r="VAO2" s="27"/>
      <c r="VAP2" s="27"/>
      <c r="VAQ2" s="27"/>
      <c r="VAR2" s="27"/>
      <c r="VAS2" s="27"/>
      <c r="VAT2" s="27"/>
      <c r="VAU2" s="27"/>
      <c r="VAV2" s="27"/>
      <c r="VAW2" s="27"/>
      <c r="VAX2" s="27"/>
      <c r="VAY2" s="27"/>
      <c r="VAZ2" s="27"/>
      <c r="VBA2" s="27"/>
      <c r="VBB2" s="27"/>
      <c r="VBC2" s="27"/>
      <c r="VBD2" s="27"/>
      <c r="VBE2" s="27"/>
      <c r="VBF2" s="27"/>
      <c r="VBG2" s="27"/>
      <c r="VBH2" s="27"/>
      <c r="VBI2" s="27"/>
      <c r="VBJ2" s="27"/>
      <c r="VBK2" s="27"/>
      <c r="VBL2" s="27"/>
      <c r="VBM2" s="27"/>
      <c r="VBN2" s="27"/>
      <c r="VBO2" s="27"/>
      <c r="VBP2" s="27"/>
      <c r="VBQ2" s="27"/>
      <c r="VBR2" s="27"/>
      <c r="VBS2" s="27"/>
      <c r="VBT2" s="27"/>
      <c r="VBU2" s="27"/>
      <c r="VBV2" s="27"/>
      <c r="VBW2" s="27"/>
      <c r="VBX2" s="27"/>
      <c r="VBY2" s="27"/>
      <c r="VBZ2" s="27"/>
      <c r="VCA2" s="27"/>
      <c r="VCB2" s="27"/>
      <c r="VCC2" s="27"/>
      <c r="VCD2" s="27"/>
      <c r="VCE2" s="27"/>
      <c r="VCF2" s="27"/>
      <c r="VCG2" s="27"/>
      <c r="VCH2" s="27"/>
      <c r="VCI2" s="27"/>
      <c r="VCJ2" s="27"/>
      <c r="VCK2" s="27"/>
      <c r="VCL2" s="27"/>
      <c r="VCM2" s="27"/>
      <c r="VCN2" s="27"/>
      <c r="VCO2" s="27"/>
      <c r="VCP2" s="27"/>
      <c r="VCQ2" s="27"/>
      <c r="VCR2" s="27"/>
      <c r="VCS2" s="27"/>
      <c r="VCT2" s="27"/>
      <c r="VCU2" s="27"/>
      <c r="VCV2" s="27"/>
      <c r="VCW2" s="27"/>
      <c r="VCX2" s="27"/>
      <c r="VCY2" s="27"/>
      <c r="VCZ2" s="27"/>
      <c r="VDA2" s="27"/>
      <c r="VDB2" s="27"/>
      <c r="VDC2" s="27"/>
      <c r="VDD2" s="27"/>
      <c r="VDE2" s="27"/>
      <c r="VDF2" s="27"/>
      <c r="VDG2" s="27"/>
      <c r="VDH2" s="27"/>
      <c r="VDI2" s="27"/>
      <c r="VDJ2" s="27"/>
      <c r="VDK2" s="27"/>
      <c r="VDL2" s="27"/>
      <c r="VDM2" s="27"/>
      <c r="VDN2" s="27"/>
      <c r="VDO2" s="27"/>
      <c r="VDP2" s="27"/>
      <c r="VDQ2" s="27"/>
      <c r="VDR2" s="27"/>
      <c r="VDS2" s="27"/>
      <c r="VDT2" s="27"/>
      <c r="VDU2" s="27"/>
      <c r="VDV2" s="27"/>
      <c r="VDW2" s="27"/>
      <c r="VDX2" s="27"/>
      <c r="VDY2" s="27"/>
      <c r="VDZ2" s="27"/>
      <c r="VEA2" s="27"/>
      <c r="VEB2" s="27"/>
      <c r="VEC2" s="27"/>
      <c r="VED2" s="27"/>
      <c r="VEE2" s="27"/>
      <c r="VEF2" s="27"/>
      <c r="VEG2" s="27"/>
      <c r="VEH2" s="27"/>
      <c r="VEI2" s="27"/>
      <c r="VEJ2" s="27"/>
      <c r="VEK2" s="27"/>
      <c r="VEL2" s="27"/>
      <c r="VEM2" s="27"/>
      <c r="VEN2" s="27"/>
      <c r="VEO2" s="27"/>
      <c r="VEP2" s="27"/>
      <c r="VEQ2" s="27"/>
      <c r="VER2" s="27"/>
      <c r="VES2" s="27"/>
      <c r="VET2" s="27"/>
      <c r="VEU2" s="27"/>
      <c r="VEV2" s="27"/>
      <c r="VEW2" s="27"/>
      <c r="VEX2" s="27"/>
      <c r="VEY2" s="27"/>
      <c r="VEZ2" s="27"/>
      <c r="VFA2" s="27"/>
      <c r="VFB2" s="27"/>
      <c r="VFC2" s="27"/>
      <c r="VFD2" s="27"/>
      <c r="VFE2" s="27"/>
      <c r="VFF2" s="27"/>
      <c r="VFG2" s="27"/>
      <c r="VFH2" s="27"/>
      <c r="VFI2" s="27"/>
      <c r="VFJ2" s="27"/>
      <c r="VFK2" s="27"/>
      <c r="VFL2" s="27"/>
      <c r="VFM2" s="27"/>
      <c r="VFN2" s="27"/>
      <c r="VFO2" s="27"/>
      <c r="VFP2" s="27"/>
      <c r="VFQ2" s="27"/>
      <c r="VFR2" s="27"/>
      <c r="VFS2" s="27"/>
      <c r="VFT2" s="27"/>
      <c r="VFU2" s="27"/>
      <c r="VFV2" s="27"/>
      <c r="VFW2" s="27"/>
      <c r="VFX2" s="27"/>
      <c r="VFY2" s="27"/>
      <c r="VFZ2" s="27"/>
      <c r="VGA2" s="27"/>
      <c r="VGB2" s="27"/>
      <c r="VGC2" s="27"/>
      <c r="VGD2" s="27"/>
      <c r="VGE2" s="27"/>
      <c r="VGF2" s="27"/>
      <c r="VGG2" s="27"/>
      <c r="VGH2" s="27"/>
      <c r="VGI2" s="27"/>
      <c r="VGJ2" s="27"/>
      <c r="VGK2" s="27"/>
      <c r="VGL2" s="27"/>
      <c r="VGM2" s="27"/>
      <c r="VGN2" s="27"/>
      <c r="VGO2" s="27"/>
      <c r="VGP2" s="27"/>
      <c r="VGQ2" s="27"/>
      <c r="VGR2" s="27"/>
      <c r="VGS2" s="27"/>
      <c r="VGT2" s="27"/>
      <c r="VGU2" s="27"/>
      <c r="VGV2" s="27"/>
      <c r="VGW2" s="27"/>
      <c r="VGX2" s="27"/>
      <c r="VGY2" s="27"/>
      <c r="VGZ2" s="27"/>
      <c r="VHA2" s="27"/>
      <c r="VHB2" s="27"/>
      <c r="VHC2" s="27"/>
      <c r="VHD2" s="27"/>
      <c r="VHE2" s="27"/>
      <c r="VHF2" s="27"/>
      <c r="VHG2" s="27"/>
      <c r="VHH2" s="27"/>
      <c r="VHI2" s="27"/>
      <c r="VHJ2" s="27"/>
      <c r="VHK2" s="27"/>
      <c r="VHL2" s="27"/>
      <c r="VHM2" s="27"/>
      <c r="VHN2" s="27"/>
      <c r="VHO2" s="27"/>
      <c r="VHP2" s="27"/>
      <c r="VHQ2" s="27"/>
      <c r="VHR2" s="27"/>
      <c r="VHS2" s="27"/>
      <c r="VHT2" s="27"/>
      <c r="VHU2" s="27"/>
      <c r="VHV2" s="27"/>
      <c r="VHW2" s="27"/>
      <c r="VHX2" s="27"/>
      <c r="VHY2" s="27"/>
      <c r="VHZ2" s="27"/>
      <c r="VIA2" s="27"/>
      <c r="VIB2" s="27"/>
      <c r="VIC2" s="27"/>
      <c r="VID2" s="27"/>
      <c r="VIE2" s="27"/>
      <c r="VIF2" s="27"/>
      <c r="VIG2" s="27"/>
      <c r="VIH2" s="27"/>
      <c r="VII2" s="27"/>
      <c r="VIJ2" s="27"/>
      <c r="VIK2" s="27"/>
      <c r="VIL2" s="27"/>
      <c r="VIM2" s="27"/>
      <c r="VIN2" s="27"/>
      <c r="VIO2" s="27"/>
      <c r="VIP2" s="27"/>
      <c r="VIQ2" s="27"/>
      <c r="VIR2" s="27"/>
      <c r="VIS2" s="27"/>
      <c r="VIT2" s="27"/>
      <c r="VIU2" s="27"/>
      <c r="VIV2" s="27"/>
      <c r="VIW2" s="27"/>
      <c r="VIX2" s="27"/>
      <c r="VIY2" s="27"/>
      <c r="VIZ2" s="27"/>
      <c r="VJA2" s="27"/>
      <c r="VJB2" s="27"/>
      <c r="VJC2" s="27"/>
      <c r="VJD2" s="27"/>
      <c r="VJE2" s="27"/>
      <c r="VJF2" s="27"/>
      <c r="VJG2" s="27"/>
      <c r="VJH2" s="27"/>
      <c r="VJI2" s="27"/>
      <c r="VJJ2" s="27"/>
      <c r="VJK2" s="27"/>
      <c r="VJL2" s="27"/>
      <c r="VJM2" s="27"/>
      <c r="VJN2" s="27"/>
      <c r="VJO2" s="27"/>
      <c r="VJP2" s="27"/>
      <c r="VJQ2" s="27"/>
      <c r="VJR2" s="27"/>
      <c r="VJS2" s="27"/>
      <c r="VJT2" s="27"/>
      <c r="VJU2" s="27"/>
      <c r="VJV2" s="27"/>
      <c r="VJW2" s="27"/>
      <c r="VJX2" s="27"/>
      <c r="VJY2" s="27"/>
      <c r="VJZ2" s="27"/>
      <c r="VKA2" s="27"/>
      <c r="VKB2" s="27"/>
      <c r="VKC2" s="27"/>
      <c r="VKD2" s="27"/>
      <c r="VKE2" s="27"/>
      <c r="VKF2" s="27"/>
      <c r="VKG2" s="27"/>
      <c r="VKH2" s="27"/>
      <c r="VKI2" s="27"/>
      <c r="VKJ2" s="27"/>
      <c r="VKK2" s="27"/>
      <c r="VKL2" s="27"/>
      <c r="VKM2" s="27"/>
      <c r="VKN2" s="27"/>
      <c r="VKO2" s="27"/>
      <c r="VKP2" s="27"/>
      <c r="VKQ2" s="27"/>
      <c r="VKR2" s="27"/>
      <c r="VKS2" s="27"/>
      <c r="VKT2" s="27"/>
      <c r="VKU2" s="27"/>
      <c r="VKV2" s="27"/>
      <c r="VKW2" s="27"/>
      <c r="VKX2" s="27"/>
      <c r="VKY2" s="27"/>
      <c r="VKZ2" s="27"/>
      <c r="VLA2" s="27"/>
      <c r="VLB2" s="27"/>
      <c r="VLC2" s="27"/>
      <c r="VLD2" s="27"/>
      <c r="VLE2" s="27"/>
      <c r="VLF2" s="27"/>
      <c r="VLG2" s="27"/>
      <c r="VLH2" s="27"/>
      <c r="VLI2" s="27"/>
      <c r="VLJ2" s="27"/>
      <c r="VLK2" s="27"/>
      <c r="VLL2" s="27"/>
      <c r="VLM2" s="27"/>
      <c r="VLN2" s="27"/>
      <c r="VLO2" s="27"/>
      <c r="VLP2" s="27"/>
      <c r="VLQ2" s="27"/>
      <c r="VLR2" s="27"/>
      <c r="VLS2" s="27"/>
      <c r="VLT2" s="27"/>
      <c r="VLU2" s="27"/>
      <c r="VLV2" s="27"/>
      <c r="VLW2" s="27"/>
      <c r="VLX2" s="27"/>
      <c r="VLY2" s="27"/>
      <c r="VLZ2" s="27"/>
      <c r="VMA2" s="27"/>
      <c r="VMB2" s="27"/>
      <c r="VMC2" s="27"/>
      <c r="VMD2" s="27"/>
      <c r="VME2" s="27"/>
      <c r="VMF2" s="27"/>
      <c r="VMG2" s="27"/>
      <c r="VMH2" s="27"/>
      <c r="VMI2" s="27"/>
      <c r="VMJ2" s="27"/>
      <c r="VMK2" s="27"/>
      <c r="VML2" s="27"/>
      <c r="VMM2" s="27"/>
      <c r="VMN2" s="27"/>
      <c r="VMO2" s="27"/>
      <c r="VMP2" s="27"/>
      <c r="VMQ2" s="27"/>
      <c r="VMR2" s="27"/>
      <c r="VMS2" s="27"/>
      <c r="VMT2" s="27"/>
      <c r="VMU2" s="27"/>
      <c r="VMV2" s="27"/>
      <c r="VMW2" s="27"/>
      <c r="VMX2" s="27"/>
      <c r="VMY2" s="27"/>
      <c r="VMZ2" s="27"/>
      <c r="VNA2" s="27"/>
      <c r="VNB2" s="27"/>
      <c r="VNC2" s="27"/>
      <c r="VND2" s="27"/>
      <c r="VNE2" s="27"/>
      <c r="VNF2" s="27"/>
      <c r="VNG2" s="27"/>
      <c r="VNH2" s="27"/>
      <c r="VNI2" s="27"/>
      <c r="VNJ2" s="27"/>
      <c r="VNK2" s="27"/>
      <c r="VNL2" s="27"/>
      <c r="VNM2" s="27"/>
      <c r="VNN2" s="27"/>
      <c r="VNO2" s="27"/>
      <c r="VNP2" s="27"/>
      <c r="VNQ2" s="27"/>
      <c r="VNR2" s="27"/>
      <c r="VNS2" s="27"/>
      <c r="VNT2" s="27"/>
      <c r="VNU2" s="27"/>
      <c r="VNV2" s="27"/>
      <c r="VNW2" s="27"/>
      <c r="VNX2" s="27"/>
      <c r="VNY2" s="27"/>
      <c r="VNZ2" s="27"/>
      <c r="VOA2" s="27"/>
      <c r="VOB2" s="27"/>
      <c r="VOC2" s="27"/>
      <c r="VOD2" s="27"/>
      <c r="VOE2" s="27"/>
      <c r="VOF2" s="27"/>
      <c r="VOG2" s="27"/>
      <c r="VOH2" s="27"/>
      <c r="VOI2" s="27"/>
      <c r="VOJ2" s="27"/>
      <c r="VOK2" s="27"/>
      <c r="VOL2" s="27"/>
      <c r="VOM2" s="27"/>
      <c r="VON2" s="27"/>
      <c r="VOO2" s="27"/>
      <c r="VOP2" s="27"/>
      <c r="VOQ2" s="27"/>
      <c r="VOR2" s="27"/>
      <c r="VOS2" s="27"/>
      <c r="VOT2" s="27"/>
      <c r="VOU2" s="27"/>
      <c r="VOV2" s="27"/>
      <c r="VOW2" s="27"/>
      <c r="VOX2" s="27"/>
      <c r="VOY2" s="27"/>
      <c r="VOZ2" s="27"/>
      <c r="VPA2" s="27"/>
      <c r="VPB2" s="27"/>
      <c r="VPC2" s="27"/>
      <c r="VPD2" s="27"/>
      <c r="VPE2" s="27"/>
      <c r="VPF2" s="27"/>
      <c r="VPG2" s="27"/>
      <c r="VPH2" s="27"/>
      <c r="VPI2" s="27"/>
      <c r="VPJ2" s="27"/>
      <c r="VPK2" s="27"/>
      <c r="VPL2" s="27"/>
      <c r="VPM2" s="27"/>
      <c r="VPN2" s="27"/>
      <c r="VPO2" s="27"/>
      <c r="VPP2" s="27"/>
      <c r="VPQ2" s="27"/>
      <c r="VPR2" s="27"/>
      <c r="VPS2" s="27"/>
      <c r="VPT2" s="27"/>
      <c r="VPU2" s="27"/>
      <c r="VPV2" s="27"/>
      <c r="VPW2" s="27"/>
      <c r="VPX2" s="27"/>
      <c r="VPY2" s="27"/>
      <c r="VPZ2" s="27"/>
      <c r="VQA2" s="27"/>
      <c r="VQB2" s="27"/>
      <c r="VQC2" s="27"/>
      <c r="VQD2" s="27"/>
      <c r="VQE2" s="27"/>
      <c r="VQF2" s="27"/>
      <c r="VQG2" s="27"/>
      <c r="VQH2" s="27"/>
      <c r="VQI2" s="27"/>
      <c r="VQJ2" s="27"/>
      <c r="VQK2" s="27"/>
      <c r="VQL2" s="27"/>
      <c r="VQM2" s="27"/>
      <c r="VQN2" s="27"/>
      <c r="VQO2" s="27"/>
      <c r="VQP2" s="27"/>
      <c r="VQQ2" s="27"/>
      <c r="VQR2" s="27"/>
      <c r="VQS2" s="27"/>
      <c r="VQT2" s="27"/>
      <c r="VQU2" s="27"/>
      <c r="VQV2" s="27"/>
      <c r="VQW2" s="27"/>
      <c r="VQX2" s="27"/>
      <c r="VQY2" s="27"/>
      <c r="VQZ2" s="27"/>
      <c r="VRA2" s="27"/>
      <c r="VRB2" s="27"/>
      <c r="VRC2" s="27"/>
      <c r="VRD2" s="27"/>
      <c r="VRE2" s="27"/>
      <c r="VRF2" s="27"/>
      <c r="VRG2" s="27"/>
      <c r="VRH2" s="27"/>
      <c r="VRI2" s="27"/>
      <c r="VRJ2" s="27"/>
      <c r="VRK2" s="27"/>
      <c r="VRL2" s="27"/>
      <c r="VRM2" s="27"/>
      <c r="VRN2" s="27"/>
      <c r="VRO2" s="27"/>
      <c r="VRP2" s="27"/>
      <c r="VRQ2" s="27"/>
      <c r="VRR2" s="27"/>
      <c r="VRS2" s="27"/>
      <c r="VRT2" s="27"/>
      <c r="VRU2" s="27"/>
      <c r="VRV2" s="27"/>
      <c r="VRW2" s="27"/>
      <c r="VRX2" s="27"/>
      <c r="VRY2" s="27"/>
      <c r="VRZ2" s="27"/>
      <c r="VSA2" s="27"/>
      <c r="VSB2" s="27"/>
      <c r="VSC2" s="27"/>
      <c r="VSD2" s="27"/>
      <c r="VSE2" s="27"/>
      <c r="VSF2" s="27"/>
      <c r="VSG2" s="27"/>
      <c r="VSH2" s="27"/>
      <c r="VSI2" s="27"/>
      <c r="VSJ2" s="27"/>
      <c r="VSK2" s="27"/>
      <c r="VSL2" s="27"/>
      <c r="VSM2" s="27"/>
      <c r="VSN2" s="27"/>
      <c r="VSO2" s="27"/>
      <c r="VSP2" s="27"/>
      <c r="VSQ2" s="27"/>
      <c r="VSR2" s="27"/>
      <c r="VSS2" s="27"/>
      <c r="VST2" s="27"/>
      <c r="VSU2" s="27"/>
      <c r="VSV2" s="27"/>
      <c r="VSW2" s="27"/>
      <c r="VSX2" s="27"/>
      <c r="VSY2" s="27"/>
      <c r="VSZ2" s="27"/>
      <c r="VTA2" s="27"/>
      <c r="VTB2" s="27"/>
      <c r="VTC2" s="27"/>
      <c r="VTD2" s="27"/>
      <c r="VTE2" s="27"/>
      <c r="VTF2" s="27"/>
      <c r="VTG2" s="27"/>
      <c r="VTH2" s="27"/>
      <c r="VTI2" s="27"/>
      <c r="VTJ2" s="27"/>
      <c r="VTK2" s="27"/>
      <c r="VTL2" s="27"/>
      <c r="VTM2" s="27"/>
      <c r="VTN2" s="27"/>
      <c r="VTO2" s="27"/>
      <c r="VTP2" s="27"/>
      <c r="VTQ2" s="27"/>
      <c r="VTR2" s="27"/>
      <c r="VTS2" s="27"/>
      <c r="VTT2" s="27"/>
      <c r="VTU2" s="27"/>
      <c r="VTV2" s="27"/>
      <c r="VTW2" s="27"/>
      <c r="VTX2" s="27"/>
      <c r="VTY2" s="27"/>
      <c r="VTZ2" s="27"/>
      <c r="VUA2" s="27"/>
      <c r="VUB2" s="27"/>
      <c r="VUC2" s="27"/>
      <c r="VUD2" s="27"/>
      <c r="VUE2" s="27"/>
      <c r="VUF2" s="27"/>
      <c r="VUG2" s="27"/>
      <c r="VUH2" s="27"/>
      <c r="VUI2" s="27"/>
      <c r="VUJ2" s="27"/>
      <c r="VUK2" s="27"/>
      <c r="VUL2" s="27"/>
      <c r="VUM2" s="27"/>
      <c r="VUN2" s="27"/>
      <c r="VUO2" s="27"/>
      <c r="VUP2" s="27"/>
      <c r="VUQ2" s="27"/>
      <c r="VUR2" s="27"/>
      <c r="VUS2" s="27"/>
      <c r="VUT2" s="27"/>
      <c r="VUU2" s="27"/>
      <c r="VUV2" s="27"/>
      <c r="VUW2" s="27"/>
      <c r="VUX2" s="27"/>
      <c r="VUY2" s="27"/>
      <c r="VUZ2" s="27"/>
      <c r="VVA2" s="27"/>
      <c r="VVB2" s="27"/>
      <c r="VVC2" s="27"/>
      <c r="VVD2" s="27"/>
      <c r="VVE2" s="27"/>
      <c r="VVF2" s="27"/>
      <c r="VVG2" s="27"/>
      <c r="VVH2" s="27"/>
      <c r="VVI2" s="27"/>
      <c r="VVJ2" s="27"/>
      <c r="VVK2" s="27"/>
      <c r="VVL2" s="27"/>
      <c r="VVM2" s="27"/>
      <c r="VVN2" s="27"/>
      <c r="VVO2" s="27"/>
      <c r="VVP2" s="27"/>
      <c r="VVQ2" s="27"/>
      <c r="VVR2" s="27"/>
      <c r="VVS2" s="27"/>
      <c r="VVT2" s="27"/>
      <c r="VVU2" s="27"/>
      <c r="VVV2" s="27"/>
      <c r="VVW2" s="27"/>
      <c r="VVX2" s="27"/>
      <c r="VVY2" s="27"/>
      <c r="VVZ2" s="27"/>
      <c r="VWA2" s="27"/>
      <c r="VWB2" s="27"/>
      <c r="VWC2" s="27"/>
      <c r="VWD2" s="27"/>
      <c r="VWE2" s="27"/>
      <c r="VWF2" s="27"/>
      <c r="VWG2" s="27"/>
      <c r="VWH2" s="27"/>
      <c r="VWI2" s="27"/>
      <c r="VWJ2" s="27"/>
      <c r="VWK2" s="27"/>
      <c r="VWL2" s="27"/>
      <c r="VWM2" s="27"/>
      <c r="VWN2" s="27"/>
      <c r="VWO2" s="27"/>
      <c r="VWP2" s="27"/>
      <c r="VWQ2" s="27"/>
      <c r="VWR2" s="27"/>
      <c r="VWS2" s="27"/>
      <c r="VWT2" s="27"/>
      <c r="VWU2" s="27"/>
      <c r="VWV2" s="27"/>
      <c r="VWW2" s="27"/>
      <c r="VWX2" s="27"/>
      <c r="VWY2" s="27"/>
      <c r="VWZ2" s="27"/>
      <c r="VXA2" s="27"/>
      <c r="VXB2" s="27"/>
      <c r="VXC2" s="27"/>
      <c r="VXD2" s="27"/>
      <c r="VXE2" s="27"/>
      <c r="VXF2" s="27"/>
      <c r="VXG2" s="27"/>
      <c r="VXH2" s="27"/>
      <c r="VXI2" s="27"/>
      <c r="VXJ2" s="27"/>
      <c r="VXK2" s="27"/>
      <c r="VXL2" s="27"/>
      <c r="VXM2" s="27"/>
      <c r="VXN2" s="27"/>
      <c r="VXO2" s="27"/>
      <c r="VXP2" s="27"/>
      <c r="VXQ2" s="27"/>
      <c r="VXR2" s="27"/>
      <c r="VXS2" s="27"/>
      <c r="VXT2" s="27"/>
      <c r="VXU2" s="27"/>
      <c r="VXV2" s="27"/>
      <c r="VXW2" s="27"/>
      <c r="VXX2" s="27"/>
      <c r="VXY2" s="27"/>
      <c r="VXZ2" s="27"/>
      <c r="VYA2" s="27"/>
      <c r="VYB2" s="27"/>
      <c r="VYC2" s="27"/>
      <c r="VYD2" s="27"/>
      <c r="VYE2" s="27"/>
      <c r="VYF2" s="27"/>
      <c r="VYG2" s="27"/>
      <c r="VYH2" s="27"/>
      <c r="VYI2" s="27"/>
      <c r="VYJ2" s="27"/>
      <c r="VYK2" s="27"/>
      <c r="VYL2" s="27"/>
      <c r="VYM2" s="27"/>
      <c r="VYN2" s="27"/>
      <c r="VYO2" s="27"/>
      <c r="VYP2" s="27"/>
      <c r="VYQ2" s="27"/>
      <c r="VYR2" s="27"/>
      <c r="VYS2" s="27"/>
      <c r="VYT2" s="27"/>
      <c r="VYU2" s="27"/>
      <c r="VYV2" s="27"/>
      <c r="VYW2" s="27"/>
      <c r="VYX2" s="27"/>
      <c r="VYY2" s="27"/>
      <c r="VYZ2" s="27"/>
      <c r="VZA2" s="27"/>
      <c r="VZB2" s="27"/>
      <c r="VZC2" s="27"/>
      <c r="VZD2" s="27"/>
      <c r="VZE2" s="27"/>
      <c r="VZF2" s="27"/>
      <c r="VZG2" s="27"/>
      <c r="VZH2" s="27"/>
      <c r="VZI2" s="27"/>
      <c r="VZJ2" s="27"/>
      <c r="VZK2" s="27"/>
      <c r="VZL2" s="27"/>
      <c r="VZM2" s="27"/>
      <c r="VZN2" s="27"/>
      <c r="VZO2" s="27"/>
      <c r="VZP2" s="27"/>
      <c r="VZQ2" s="27"/>
      <c r="VZR2" s="27"/>
      <c r="VZS2" s="27"/>
      <c r="VZT2" s="27"/>
      <c r="VZU2" s="27"/>
      <c r="VZV2" s="27"/>
      <c r="VZW2" s="27"/>
      <c r="VZX2" s="27"/>
      <c r="VZY2" s="27"/>
      <c r="VZZ2" s="27"/>
      <c r="WAA2" s="27"/>
      <c r="WAB2" s="27"/>
      <c r="WAC2" s="27"/>
      <c r="WAD2" s="27"/>
      <c r="WAE2" s="27"/>
      <c r="WAF2" s="27"/>
      <c r="WAG2" s="27"/>
      <c r="WAH2" s="27"/>
      <c r="WAI2" s="27"/>
      <c r="WAJ2" s="27"/>
      <c r="WAK2" s="27"/>
      <c r="WAL2" s="27"/>
      <c r="WAM2" s="27"/>
      <c r="WAN2" s="27"/>
      <c r="WAO2" s="27"/>
      <c r="WAP2" s="27"/>
      <c r="WAQ2" s="27"/>
      <c r="WAR2" s="27"/>
      <c r="WAS2" s="27"/>
      <c r="WAT2" s="27"/>
      <c r="WAU2" s="27"/>
      <c r="WAV2" s="27"/>
      <c r="WAW2" s="27"/>
      <c r="WAX2" s="27"/>
      <c r="WAY2" s="27"/>
      <c r="WAZ2" s="27"/>
      <c r="WBA2" s="27"/>
      <c r="WBB2" s="27"/>
      <c r="WBC2" s="27"/>
      <c r="WBD2" s="27"/>
      <c r="WBE2" s="27"/>
      <c r="WBF2" s="27"/>
      <c r="WBG2" s="27"/>
      <c r="WBH2" s="27"/>
      <c r="WBI2" s="27"/>
      <c r="WBJ2" s="27"/>
      <c r="WBK2" s="27"/>
      <c r="WBL2" s="27"/>
      <c r="WBM2" s="27"/>
      <c r="WBN2" s="27"/>
      <c r="WBO2" s="27"/>
      <c r="WBP2" s="27"/>
      <c r="WBQ2" s="27"/>
      <c r="WBR2" s="27"/>
      <c r="WBS2" s="27"/>
      <c r="WBT2" s="27"/>
      <c r="WBU2" s="27"/>
      <c r="WBV2" s="27"/>
      <c r="WBW2" s="27"/>
      <c r="WBX2" s="27"/>
      <c r="WBY2" s="27"/>
      <c r="WBZ2" s="27"/>
      <c r="WCA2" s="27"/>
      <c r="WCB2" s="27"/>
      <c r="WCC2" s="27"/>
      <c r="WCD2" s="27"/>
      <c r="WCE2" s="27"/>
      <c r="WCF2" s="27"/>
      <c r="WCG2" s="27"/>
      <c r="WCH2" s="27"/>
      <c r="WCI2" s="27"/>
      <c r="WCJ2" s="27"/>
      <c r="WCK2" s="27"/>
      <c r="WCL2" s="27"/>
      <c r="WCM2" s="27"/>
      <c r="WCN2" s="27"/>
      <c r="WCO2" s="27"/>
      <c r="WCP2" s="27"/>
      <c r="WCQ2" s="27"/>
      <c r="WCR2" s="27"/>
      <c r="WCS2" s="27"/>
      <c r="WCT2" s="27"/>
      <c r="WCU2" s="27"/>
      <c r="WCV2" s="27"/>
      <c r="WCW2" s="27"/>
      <c r="WCX2" s="27"/>
      <c r="WCY2" s="27"/>
      <c r="WCZ2" s="27"/>
      <c r="WDA2" s="27"/>
      <c r="WDB2" s="27"/>
      <c r="WDC2" s="27"/>
      <c r="WDD2" s="27"/>
      <c r="WDE2" s="27"/>
      <c r="WDF2" s="27"/>
      <c r="WDG2" s="27"/>
      <c r="WDH2" s="27"/>
      <c r="WDI2" s="27"/>
      <c r="WDJ2" s="27"/>
      <c r="WDK2" s="27"/>
      <c r="WDL2" s="27"/>
      <c r="WDM2" s="27"/>
      <c r="WDN2" s="27"/>
      <c r="WDO2" s="27"/>
      <c r="WDP2" s="27"/>
      <c r="WDQ2" s="27"/>
      <c r="WDR2" s="27"/>
      <c r="WDS2" s="27"/>
      <c r="WDT2" s="27"/>
      <c r="WDU2" s="27"/>
      <c r="WDV2" s="27"/>
      <c r="WDW2" s="27"/>
      <c r="WDX2" s="27"/>
      <c r="WDY2" s="27"/>
      <c r="WDZ2" s="27"/>
      <c r="WEA2" s="27"/>
      <c r="WEB2" s="27"/>
      <c r="WEC2" s="27"/>
      <c r="WED2" s="27"/>
      <c r="WEE2" s="27"/>
      <c r="WEF2" s="27"/>
      <c r="WEG2" s="27"/>
      <c r="WEH2" s="27"/>
      <c r="WEI2" s="27"/>
      <c r="WEJ2" s="27"/>
      <c r="WEK2" s="27"/>
      <c r="WEL2" s="27"/>
      <c r="WEM2" s="27"/>
      <c r="WEN2" s="27"/>
      <c r="WEO2" s="27"/>
      <c r="WEP2" s="27"/>
      <c r="WEQ2" s="27"/>
      <c r="WER2" s="27"/>
      <c r="WES2" s="27"/>
      <c r="WET2" s="27"/>
      <c r="WEU2" s="27"/>
      <c r="WEV2" s="27"/>
      <c r="WEW2" s="27"/>
      <c r="WEX2" s="27"/>
      <c r="WEY2" s="27"/>
      <c r="WEZ2" s="27"/>
      <c r="WFA2" s="27"/>
      <c r="WFB2" s="27"/>
      <c r="WFC2" s="27"/>
      <c r="WFD2" s="27"/>
      <c r="WFE2" s="27"/>
      <c r="WFF2" s="27"/>
      <c r="WFG2" s="27"/>
      <c r="WFH2" s="27"/>
      <c r="WFI2" s="27"/>
      <c r="WFJ2" s="27"/>
      <c r="WFK2" s="27"/>
      <c r="WFL2" s="27"/>
      <c r="WFM2" s="27"/>
      <c r="WFN2" s="27"/>
      <c r="WFO2" s="27"/>
      <c r="WFP2" s="27"/>
      <c r="WFQ2" s="27"/>
      <c r="WFR2" s="27"/>
      <c r="WFS2" s="27"/>
      <c r="WFT2" s="27"/>
      <c r="WFU2" s="27"/>
      <c r="WFV2" s="27"/>
      <c r="WFW2" s="27"/>
      <c r="WFX2" s="27"/>
      <c r="WFY2" s="27"/>
      <c r="WFZ2" s="27"/>
      <c r="WGA2" s="27"/>
      <c r="WGB2" s="27"/>
      <c r="WGC2" s="27"/>
      <c r="WGD2" s="27"/>
      <c r="WGE2" s="27"/>
      <c r="WGF2" s="27"/>
      <c r="WGG2" s="27"/>
      <c r="WGH2" s="27"/>
      <c r="WGI2" s="27"/>
      <c r="WGJ2" s="27"/>
      <c r="WGK2" s="27"/>
      <c r="WGL2" s="27"/>
      <c r="WGM2" s="27"/>
      <c r="WGN2" s="27"/>
      <c r="WGO2" s="27"/>
      <c r="WGP2" s="27"/>
      <c r="WGQ2" s="27"/>
      <c r="WGR2" s="27"/>
      <c r="WGS2" s="27"/>
      <c r="WGT2" s="27"/>
      <c r="WGU2" s="27"/>
      <c r="WGV2" s="27"/>
      <c r="WGW2" s="27"/>
      <c r="WGX2" s="27"/>
      <c r="WGY2" s="27"/>
      <c r="WGZ2" s="27"/>
      <c r="WHA2" s="27"/>
      <c r="WHB2" s="27"/>
      <c r="WHC2" s="27"/>
      <c r="WHD2" s="27"/>
      <c r="WHE2" s="27"/>
      <c r="WHF2" s="27"/>
      <c r="WHG2" s="27"/>
      <c r="WHH2" s="27"/>
      <c r="WHI2" s="27"/>
      <c r="WHJ2" s="27"/>
      <c r="WHK2" s="27"/>
      <c r="WHL2" s="27"/>
      <c r="WHM2" s="27"/>
      <c r="WHN2" s="27"/>
      <c r="WHO2" s="27"/>
      <c r="WHP2" s="27"/>
      <c r="WHQ2" s="27"/>
      <c r="WHR2" s="27"/>
      <c r="WHS2" s="27"/>
      <c r="WHT2" s="27"/>
      <c r="WHU2" s="27"/>
      <c r="WHV2" s="27"/>
      <c r="WHW2" s="27"/>
      <c r="WHX2" s="27"/>
      <c r="WHY2" s="27"/>
      <c r="WHZ2" s="27"/>
      <c r="WIA2" s="27"/>
      <c r="WIB2" s="27"/>
      <c r="WIC2" s="27"/>
      <c r="WID2" s="27"/>
      <c r="WIE2" s="27"/>
      <c r="WIF2" s="27"/>
      <c r="WIG2" s="27"/>
      <c r="WIH2" s="27"/>
      <c r="WII2" s="27"/>
      <c r="WIJ2" s="27"/>
      <c r="WIK2" s="27"/>
      <c r="WIL2" s="27"/>
      <c r="WIM2" s="27"/>
      <c r="WIN2" s="27"/>
      <c r="WIO2" s="27"/>
      <c r="WIP2" s="27"/>
      <c r="WIQ2" s="27"/>
      <c r="WIR2" s="27"/>
      <c r="WIS2" s="27"/>
      <c r="WIT2" s="27"/>
      <c r="WIU2" s="27"/>
      <c r="WIV2" s="27"/>
      <c r="WIW2" s="27"/>
      <c r="WIX2" s="27"/>
      <c r="WIY2" s="27"/>
      <c r="WIZ2" s="27"/>
      <c r="WJA2" s="27"/>
      <c r="WJB2" s="27"/>
      <c r="WJC2" s="27"/>
      <c r="WJD2" s="27"/>
      <c r="WJE2" s="27"/>
      <c r="WJF2" s="27"/>
      <c r="WJG2" s="27"/>
      <c r="WJH2" s="27"/>
      <c r="WJI2" s="27"/>
      <c r="WJJ2" s="27"/>
      <c r="WJK2" s="27"/>
      <c r="WJL2" s="27"/>
      <c r="WJM2" s="27"/>
      <c r="WJN2" s="27"/>
      <c r="WJO2" s="27"/>
      <c r="WJP2" s="27"/>
      <c r="WJQ2" s="27"/>
      <c r="WJR2" s="27"/>
      <c r="WJS2" s="27"/>
      <c r="WJT2" s="27"/>
      <c r="WJU2" s="27"/>
      <c r="WJV2" s="27"/>
      <c r="WJW2" s="27"/>
      <c r="WJX2" s="27"/>
      <c r="WJY2" s="27"/>
      <c r="WJZ2" s="27"/>
      <c r="WKA2" s="27"/>
      <c r="WKB2" s="27"/>
      <c r="WKC2" s="27"/>
      <c r="WKD2" s="27"/>
      <c r="WKE2" s="27"/>
      <c r="WKF2" s="27"/>
      <c r="WKG2" s="27"/>
      <c r="WKH2" s="27"/>
      <c r="WKI2" s="27"/>
      <c r="WKJ2" s="27"/>
      <c r="WKK2" s="27"/>
      <c r="WKL2" s="27"/>
      <c r="WKM2" s="27"/>
      <c r="WKN2" s="27"/>
      <c r="WKO2" s="27"/>
      <c r="WKP2" s="27"/>
      <c r="WKQ2" s="27"/>
      <c r="WKR2" s="27"/>
      <c r="WKS2" s="27"/>
      <c r="WKT2" s="27"/>
      <c r="WKU2" s="27"/>
      <c r="WKV2" s="27"/>
      <c r="WKW2" s="27"/>
      <c r="WKX2" s="27"/>
      <c r="WKY2" s="27"/>
      <c r="WKZ2" s="27"/>
      <c r="WLA2" s="27"/>
      <c r="WLB2" s="27"/>
      <c r="WLC2" s="27"/>
      <c r="WLD2" s="27"/>
      <c r="WLE2" s="27"/>
      <c r="WLF2" s="27"/>
      <c r="WLG2" s="27"/>
      <c r="WLH2" s="27"/>
      <c r="WLI2" s="27"/>
      <c r="WLJ2" s="27"/>
      <c r="WLK2" s="27"/>
      <c r="WLL2" s="27"/>
      <c r="WLM2" s="27"/>
      <c r="WLN2" s="27"/>
      <c r="WLO2" s="27"/>
      <c r="WLP2" s="27"/>
      <c r="WLQ2" s="27"/>
      <c r="WLR2" s="27"/>
      <c r="WLS2" s="27"/>
      <c r="WLT2" s="27"/>
      <c r="WLU2" s="27"/>
      <c r="WLV2" s="27"/>
      <c r="WLW2" s="27"/>
      <c r="WLX2" s="27"/>
      <c r="WLY2" s="27"/>
      <c r="WLZ2" s="27"/>
      <c r="WMA2" s="27"/>
      <c r="WMB2" s="27"/>
      <c r="WMC2" s="27"/>
      <c r="WMD2" s="27"/>
      <c r="WME2" s="27"/>
      <c r="WMF2" s="27"/>
      <c r="WMG2" s="27"/>
      <c r="WMH2" s="27"/>
      <c r="WMI2" s="27"/>
      <c r="WMJ2" s="27"/>
      <c r="WMK2" s="27"/>
      <c r="WML2" s="27"/>
      <c r="WMM2" s="27"/>
      <c r="WMN2" s="27"/>
      <c r="WMO2" s="27"/>
      <c r="WMP2" s="27"/>
      <c r="WMQ2" s="27"/>
      <c r="WMR2" s="27"/>
      <c r="WMS2" s="27"/>
      <c r="WMT2" s="27"/>
      <c r="WMU2" s="27"/>
      <c r="WMV2" s="27"/>
      <c r="WMW2" s="27"/>
      <c r="WMX2" s="27"/>
      <c r="WMY2" s="27"/>
      <c r="WMZ2" s="27"/>
      <c r="WNA2" s="27"/>
      <c r="WNB2" s="27"/>
      <c r="WNC2" s="27"/>
      <c r="WND2" s="27"/>
      <c r="WNE2" s="27"/>
      <c r="WNF2" s="27"/>
      <c r="WNG2" s="27"/>
      <c r="WNH2" s="27"/>
      <c r="WNI2" s="27"/>
      <c r="WNJ2" s="27"/>
      <c r="WNK2" s="27"/>
      <c r="WNL2" s="27"/>
      <c r="WNM2" s="27"/>
      <c r="WNN2" s="27"/>
      <c r="WNO2" s="27"/>
      <c r="WNP2" s="27"/>
      <c r="WNQ2" s="27"/>
      <c r="WNR2" s="27"/>
      <c r="WNS2" s="27"/>
      <c r="WNT2" s="27"/>
      <c r="WNU2" s="27"/>
      <c r="WNV2" s="27"/>
      <c r="WNW2" s="27"/>
      <c r="WNX2" s="27"/>
      <c r="WNY2" s="27"/>
      <c r="WNZ2" s="27"/>
      <c r="WOA2" s="27"/>
      <c r="WOB2" s="27"/>
      <c r="WOC2" s="27"/>
      <c r="WOD2" s="27"/>
      <c r="WOE2" s="27"/>
      <c r="WOF2" s="27"/>
      <c r="WOG2" s="27"/>
      <c r="WOH2" s="27"/>
      <c r="WOI2" s="27"/>
      <c r="WOJ2" s="27"/>
      <c r="WOK2" s="27"/>
      <c r="WOL2" s="27"/>
      <c r="WOM2" s="27"/>
      <c r="WON2" s="27"/>
      <c r="WOO2" s="27"/>
      <c r="WOP2" s="27"/>
      <c r="WOQ2" s="27"/>
      <c r="WOR2" s="27"/>
      <c r="WOS2" s="27"/>
      <c r="WOT2" s="27"/>
      <c r="WOU2" s="27"/>
      <c r="WOV2" s="27"/>
      <c r="WOW2" s="27"/>
      <c r="WOX2" s="27"/>
      <c r="WOY2" s="27"/>
      <c r="WOZ2" s="27"/>
      <c r="WPA2" s="27"/>
      <c r="WPB2" s="27"/>
      <c r="WPC2" s="27"/>
      <c r="WPD2" s="27"/>
      <c r="WPE2" s="27"/>
      <c r="WPF2" s="27"/>
      <c r="WPG2" s="27"/>
      <c r="WPH2" s="27"/>
      <c r="WPI2" s="27"/>
      <c r="WPJ2" s="27"/>
      <c r="WPK2" s="27"/>
      <c r="WPL2" s="27"/>
      <c r="WPM2" s="27"/>
      <c r="WPN2" s="27"/>
      <c r="WPO2" s="27"/>
      <c r="WPP2" s="27"/>
      <c r="WPQ2" s="27"/>
      <c r="WPR2" s="27"/>
      <c r="WPS2" s="27"/>
      <c r="WPT2" s="27"/>
      <c r="WPU2" s="27"/>
      <c r="WPV2" s="27"/>
      <c r="WPW2" s="27"/>
      <c r="WPX2" s="27"/>
      <c r="WPY2" s="27"/>
      <c r="WPZ2" s="27"/>
      <c r="WQA2" s="27"/>
      <c r="WQB2" s="27"/>
      <c r="WQC2" s="27"/>
      <c r="WQD2" s="27"/>
      <c r="WQE2" s="27"/>
      <c r="WQF2" s="27"/>
      <c r="WQG2" s="27"/>
      <c r="WQH2" s="27"/>
      <c r="WQI2" s="27"/>
      <c r="WQJ2" s="27"/>
      <c r="WQK2" s="27"/>
      <c r="WQL2" s="27"/>
      <c r="WQM2" s="27"/>
      <c r="WQN2" s="27"/>
      <c r="WQO2" s="27"/>
      <c r="WQP2" s="27"/>
      <c r="WQQ2" s="27"/>
      <c r="WQR2" s="27"/>
      <c r="WQS2" s="27"/>
      <c r="WQT2" s="27"/>
      <c r="WQU2" s="27"/>
      <c r="WQV2" s="27"/>
      <c r="WQW2" s="27"/>
      <c r="WQX2" s="27"/>
      <c r="WQY2" s="27"/>
      <c r="WQZ2" s="27"/>
      <c r="WRA2" s="27"/>
      <c r="WRB2" s="27"/>
      <c r="WRC2" s="27"/>
      <c r="WRD2" s="27"/>
      <c r="WRE2" s="27"/>
      <c r="WRF2" s="27"/>
      <c r="WRG2" s="27"/>
      <c r="WRH2" s="27"/>
      <c r="WRI2" s="27"/>
      <c r="WRJ2" s="27"/>
      <c r="WRK2" s="27"/>
      <c r="WRL2" s="27"/>
      <c r="WRM2" s="27"/>
      <c r="WRN2" s="27"/>
      <c r="WRO2" s="27"/>
      <c r="WRP2" s="27"/>
      <c r="WRQ2" s="27"/>
      <c r="WRR2" s="27"/>
      <c r="WRS2" s="27"/>
      <c r="WRT2" s="27"/>
      <c r="WRU2" s="27"/>
      <c r="WRV2" s="27"/>
      <c r="WRW2" s="27"/>
      <c r="WRX2" s="27"/>
      <c r="WRY2" s="27"/>
      <c r="WRZ2" s="27"/>
      <c r="WSA2" s="27"/>
      <c r="WSB2" s="27"/>
      <c r="WSC2" s="27"/>
      <c r="WSD2" s="27"/>
      <c r="WSE2" s="27"/>
      <c r="WSF2" s="27"/>
      <c r="WSG2" s="27"/>
      <c r="WSH2" s="27"/>
      <c r="WSI2" s="27"/>
      <c r="WSJ2" s="27"/>
      <c r="WSK2" s="27"/>
      <c r="WSL2" s="27"/>
      <c r="WSM2" s="27"/>
      <c r="WSN2" s="27"/>
      <c r="WSO2" s="27"/>
      <c r="WSP2" s="27"/>
      <c r="WSQ2" s="27"/>
      <c r="WSR2" s="27"/>
      <c r="WSS2" s="27"/>
      <c r="WST2" s="27"/>
      <c r="WSU2" s="27"/>
      <c r="WSV2" s="27"/>
      <c r="WSW2" s="27"/>
      <c r="WSX2" s="27"/>
      <c r="WSY2" s="27"/>
      <c r="WSZ2" s="27"/>
      <c r="WTA2" s="27"/>
      <c r="WTB2" s="27"/>
      <c r="WTC2" s="27"/>
      <c r="WTD2" s="27"/>
      <c r="WTE2" s="27"/>
      <c r="WTF2" s="27"/>
      <c r="WTG2" s="27"/>
      <c r="WTH2" s="27"/>
      <c r="WTI2" s="27"/>
      <c r="WTJ2" s="27"/>
      <c r="WTK2" s="27"/>
      <c r="WTL2" s="27"/>
      <c r="WTM2" s="27"/>
      <c r="WTN2" s="27"/>
      <c r="WTO2" s="27"/>
      <c r="WTP2" s="27"/>
      <c r="WTQ2" s="27"/>
      <c r="WTR2" s="27"/>
      <c r="WTS2" s="27"/>
      <c r="WTT2" s="27"/>
      <c r="WTU2" s="27"/>
      <c r="WTV2" s="27"/>
      <c r="WTW2" s="27"/>
      <c r="WTX2" s="27"/>
      <c r="WTY2" s="27"/>
      <c r="WTZ2" s="27"/>
      <c r="WUA2" s="27"/>
      <c r="WUB2" s="27"/>
      <c r="WUC2" s="27"/>
      <c r="WUD2" s="27"/>
      <c r="WUE2" s="27"/>
      <c r="WUF2" s="27"/>
      <c r="WUG2" s="27"/>
      <c r="WUH2" s="27"/>
      <c r="WUI2" s="27"/>
      <c r="WUJ2" s="27"/>
      <c r="WUK2" s="27"/>
      <c r="WUL2" s="27"/>
      <c r="WUM2" s="27"/>
      <c r="WUN2" s="27"/>
      <c r="WUO2" s="27"/>
      <c r="WUP2" s="27"/>
      <c r="WUQ2" s="27"/>
      <c r="WUR2" s="27"/>
      <c r="WUS2" s="27"/>
      <c r="WUT2" s="27"/>
      <c r="WUU2" s="27"/>
      <c r="WUV2" s="27"/>
      <c r="WUW2" s="27"/>
      <c r="WUX2" s="27"/>
      <c r="WUY2" s="27"/>
      <c r="WUZ2" s="27"/>
      <c r="WVA2" s="27"/>
      <c r="WVB2" s="27"/>
      <c r="WVC2" s="27"/>
      <c r="WVD2" s="27"/>
      <c r="WVE2" s="27"/>
      <c r="WVF2" s="27"/>
      <c r="WVG2" s="27"/>
      <c r="WVH2" s="27"/>
      <c r="WVI2" s="27"/>
      <c r="WVJ2" s="27"/>
      <c r="WVK2" s="27"/>
      <c r="WVL2" s="27"/>
      <c r="WVM2" s="27"/>
      <c r="WVN2" s="27"/>
      <c r="WVO2" s="27"/>
      <c r="WVP2" s="27"/>
      <c r="WVQ2" s="27"/>
      <c r="WVR2" s="27"/>
      <c r="WVS2" s="27"/>
      <c r="WVT2" s="27"/>
      <c r="WVU2" s="27"/>
      <c r="WVV2" s="27"/>
      <c r="WVW2" s="27"/>
      <c r="WVX2" s="27"/>
      <c r="WVY2" s="27"/>
      <c r="WVZ2" s="27"/>
      <c r="WWA2" s="27"/>
      <c r="WWB2" s="27"/>
      <c r="WWC2" s="27"/>
      <c r="WWD2" s="27"/>
      <c r="WWE2" s="27"/>
      <c r="WWF2" s="27"/>
      <c r="WWG2" s="27"/>
      <c r="WWH2" s="27"/>
      <c r="WWI2" s="27"/>
      <c r="WWJ2" s="27"/>
      <c r="WWK2" s="27"/>
      <c r="WWL2" s="27"/>
      <c r="WWM2" s="27"/>
      <c r="WWN2" s="27"/>
      <c r="WWO2" s="27"/>
      <c r="WWP2" s="27"/>
      <c r="WWQ2" s="27"/>
      <c r="WWR2" s="27"/>
      <c r="WWS2" s="27"/>
      <c r="WWT2" s="27"/>
      <c r="WWU2" s="27"/>
      <c r="WWV2" s="27"/>
      <c r="WWW2" s="27"/>
      <c r="WWX2" s="27"/>
      <c r="WWY2" s="27"/>
      <c r="WWZ2" s="27"/>
      <c r="WXA2" s="27"/>
      <c r="WXB2" s="27"/>
      <c r="WXC2" s="27"/>
      <c r="WXD2" s="27"/>
      <c r="WXE2" s="27"/>
      <c r="WXF2" s="27"/>
      <c r="WXG2" s="27"/>
      <c r="WXH2" s="27"/>
      <c r="WXI2" s="27"/>
      <c r="WXJ2" s="27"/>
      <c r="WXK2" s="27"/>
      <c r="WXL2" s="27"/>
      <c r="WXM2" s="27"/>
      <c r="WXN2" s="27"/>
      <c r="WXO2" s="27"/>
      <c r="WXP2" s="27"/>
      <c r="WXQ2" s="27"/>
      <c r="WXR2" s="27"/>
      <c r="WXS2" s="27"/>
      <c r="WXT2" s="27"/>
      <c r="WXU2" s="27"/>
      <c r="WXV2" s="27"/>
      <c r="WXW2" s="27"/>
      <c r="WXX2" s="27"/>
      <c r="WXY2" s="27"/>
      <c r="WXZ2" s="27"/>
      <c r="WYA2" s="27"/>
      <c r="WYB2" s="27"/>
      <c r="WYC2" s="27"/>
      <c r="WYD2" s="27"/>
      <c r="WYE2" s="27"/>
      <c r="WYF2" s="27"/>
      <c r="WYG2" s="27"/>
      <c r="WYH2" s="27"/>
      <c r="WYI2" s="27"/>
      <c r="WYJ2" s="27"/>
      <c r="WYK2" s="27"/>
      <c r="WYL2" s="27"/>
      <c r="WYM2" s="27"/>
      <c r="WYN2" s="27"/>
      <c r="WYO2" s="27"/>
      <c r="WYP2" s="27"/>
      <c r="WYQ2" s="27"/>
      <c r="WYR2" s="27"/>
      <c r="WYS2" s="27"/>
      <c r="WYT2" s="27"/>
      <c r="WYU2" s="27"/>
      <c r="WYV2" s="27"/>
      <c r="WYW2" s="27"/>
      <c r="WYX2" s="27"/>
      <c r="WYY2" s="27"/>
      <c r="WYZ2" s="27"/>
      <c r="WZA2" s="27"/>
      <c r="WZB2" s="27"/>
      <c r="WZC2" s="27"/>
      <c r="WZD2" s="27"/>
      <c r="WZE2" s="27"/>
      <c r="WZF2" s="27"/>
      <c r="WZG2" s="27"/>
      <c r="WZH2" s="27"/>
      <c r="WZI2" s="27"/>
      <c r="WZJ2" s="27"/>
      <c r="WZK2" s="27"/>
      <c r="WZL2" s="27"/>
      <c r="WZM2" s="27"/>
      <c r="WZN2" s="27"/>
      <c r="WZO2" s="27"/>
      <c r="WZP2" s="27"/>
      <c r="WZQ2" s="27"/>
      <c r="WZR2" s="27"/>
      <c r="WZS2" s="27"/>
      <c r="WZT2" s="27"/>
      <c r="WZU2" s="27"/>
      <c r="WZV2" s="27"/>
      <c r="WZW2" s="27"/>
      <c r="WZX2" s="27"/>
      <c r="WZY2" s="27"/>
      <c r="WZZ2" s="27"/>
      <c r="XAA2" s="27"/>
      <c r="XAB2" s="27"/>
      <c r="XAC2" s="27"/>
      <c r="XAD2" s="27"/>
      <c r="XAE2" s="27"/>
      <c r="XAF2" s="27"/>
      <c r="XAG2" s="27"/>
      <c r="XAH2" s="27"/>
      <c r="XAI2" s="27"/>
      <c r="XAJ2" s="27"/>
      <c r="XAK2" s="27"/>
      <c r="XAL2" s="27"/>
      <c r="XAM2" s="27"/>
      <c r="XAN2" s="27"/>
      <c r="XAO2" s="27"/>
      <c r="XAP2" s="27"/>
      <c r="XAQ2" s="27"/>
      <c r="XAR2" s="27"/>
      <c r="XAS2" s="27"/>
      <c r="XAT2" s="27"/>
      <c r="XAU2" s="27"/>
      <c r="XAV2" s="27"/>
      <c r="XAW2" s="27"/>
      <c r="XAX2" s="27"/>
      <c r="XAY2" s="27"/>
      <c r="XAZ2" s="27"/>
      <c r="XBA2" s="27"/>
      <c r="XBB2" s="27"/>
      <c r="XBC2" s="27"/>
      <c r="XBD2" s="27"/>
      <c r="XBE2" s="27"/>
      <c r="XBF2" s="27"/>
      <c r="XBG2" s="27"/>
      <c r="XBH2" s="27"/>
      <c r="XBI2" s="27"/>
      <c r="XBJ2" s="27"/>
      <c r="XBK2" s="27"/>
      <c r="XBL2" s="27"/>
      <c r="XBM2" s="27"/>
      <c r="XBN2" s="27"/>
      <c r="XBO2" s="27"/>
      <c r="XBP2" s="27"/>
      <c r="XBQ2" s="27"/>
      <c r="XBR2" s="27"/>
      <c r="XBS2" s="27"/>
      <c r="XBT2" s="27"/>
      <c r="XBU2" s="27"/>
      <c r="XBV2" s="27"/>
      <c r="XBW2" s="27"/>
      <c r="XBX2" s="27"/>
      <c r="XBY2" s="27"/>
      <c r="XBZ2" s="27"/>
      <c r="XCA2" s="27"/>
      <c r="XCB2" s="27"/>
      <c r="XCC2" s="27"/>
      <c r="XCD2" s="27"/>
      <c r="XCE2" s="27"/>
      <c r="XCF2" s="27"/>
      <c r="XCG2" s="27"/>
      <c r="XCH2" s="27"/>
      <c r="XCI2" s="27"/>
      <c r="XCJ2" s="27"/>
      <c r="XCK2" s="27"/>
      <c r="XCL2" s="27"/>
      <c r="XCM2" s="27"/>
      <c r="XCN2" s="27"/>
      <c r="XCO2" s="27"/>
      <c r="XCP2" s="27"/>
      <c r="XCQ2" s="27"/>
      <c r="XCR2" s="27"/>
      <c r="XCS2" s="27"/>
      <c r="XCT2" s="27"/>
      <c r="XCU2" s="27"/>
      <c r="XCV2" s="27"/>
      <c r="XCW2" s="27"/>
      <c r="XCX2" s="27"/>
      <c r="XCY2" s="27"/>
      <c r="XCZ2" s="27"/>
      <c r="XDA2" s="27"/>
      <c r="XDB2" s="27"/>
      <c r="XDC2" s="27"/>
      <c r="XDD2" s="27"/>
      <c r="XDE2" s="27"/>
      <c r="XDF2" s="27"/>
      <c r="XDG2" s="27"/>
      <c r="XDH2" s="27"/>
      <c r="XDI2" s="27"/>
      <c r="XDJ2" s="27"/>
      <c r="XDK2" s="27"/>
      <c r="XDL2" s="27"/>
      <c r="XDM2" s="27"/>
      <c r="XDN2" s="27"/>
      <c r="XDO2" s="27"/>
      <c r="XDP2" s="27"/>
      <c r="XDQ2" s="27"/>
      <c r="XDR2" s="27"/>
      <c r="XDS2" s="27"/>
      <c r="XDT2" s="27"/>
      <c r="XDU2" s="27"/>
      <c r="XDV2" s="27"/>
      <c r="XDW2" s="27"/>
      <c r="XDX2" s="27"/>
      <c r="XDY2" s="27"/>
      <c r="XDZ2" s="27"/>
      <c r="XEA2" s="27"/>
      <c r="XEB2" s="27"/>
      <c r="XEC2" s="27"/>
      <c r="XED2" s="27"/>
      <c r="XEE2" s="27"/>
      <c r="XEF2" s="27"/>
      <c r="XEG2" s="27"/>
      <c r="XEH2" s="27"/>
      <c r="XEI2" s="27"/>
      <c r="XEJ2" s="27"/>
      <c r="XEK2" s="27"/>
      <c r="XEL2" s="27"/>
      <c r="XEM2" s="27"/>
      <c r="XEN2" s="27"/>
      <c r="XEO2" s="27"/>
      <c r="XEP2" s="27"/>
      <c r="XEQ2" s="27"/>
      <c r="XER2" s="27"/>
      <c r="XES2" s="27"/>
      <c r="XET2" s="27"/>
      <c r="XEU2" s="27"/>
      <c r="XEV2" s="27"/>
      <c r="XEW2" s="27"/>
      <c r="XEX2" s="27"/>
      <c r="XEY2" s="27"/>
      <c r="XEZ2" s="27"/>
      <c r="XFA2" s="27"/>
      <c r="XFB2" s="27"/>
    </row>
    <row r="3" spans="1:16382" s="27" customFormat="1" x14ac:dyDescent="0.2">
      <c r="A3" s="197"/>
      <c r="B3" s="103"/>
      <c r="C3" s="3"/>
      <c r="D3" s="3"/>
      <c r="E3" s="3"/>
      <c r="F3" s="3"/>
      <c r="G3" s="3"/>
      <c r="H3" s="3"/>
      <c r="I3" s="197"/>
      <c r="J3" s="3"/>
      <c r="K3" s="3"/>
      <c r="L3" s="3"/>
      <c r="M3" s="3"/>
      <c r="N3" s="3"/>
      <c r="O3" s="42">
        <f>(180*(O1+1))/(24*60*60)</f>
        <v>2.0833333333333333E-3</v>
      </c>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3"/>
      <c r="CT3" s="3"/>
      <c r="CU3" s="3"/>
      <c r="CV3" s="3"/>
      <c r="CW3" s="3"/>
      <c r="CX3" s="3"/>
      <c r="CY3" s="3"/>
      <c r="CZ3" s="3"/>
      <c r="DA3" s="3"/>
      <c r="DB3" s="3"/>
      <c r="DC3" s="3"/>
      <c r="DD3" s="3"/>
      <c r="DE3" s="3"/>
      <c r="DF3" s="3"/>
      <c r="DG3" s="3"/>
      <c r="DH3" s="3"/>
      <c r="DI3" s="3"/>
      <c r="DJ3" s="3"/>
      <c r="DK3" s="3"/>
      <c r="DL3" s="3"/>
      <c r="DM3" s="3"/>
      <c r="DN3" s="3"/>
      <c r="DO3" s="3"/>
      <c r="DP3" s="3"/>
      <c r="DQ3" s="3"/>
      <c r="DR3" s="3"/>
      <c r="DS3" s="3"/>
      <c r="DT3" s="3"/>
      <c r="DU3" s="3"/>
      <c r="DV3" s="3"/>
      <c r="DW3" s="3"/>
      <c r="DX3" s="3"/>
      <c r="DY3" s="3"/>
      <c r="DZ3" s="3"/>
      <c r="EA3" s="3"/>
      <c r="EB3" s="3"/>
      <c r="EC3" s="3"/>
      <c r="ED3" s="3"/>
      <c r="EE3" s="3"/>
      <c r="EF3" s="3"/>
      <c r="EG3" s="3"/>
      <c r="EH3" s="3"/>
      <c r="EI3" s="3"/>
      <c r="EJ3" s="3"/>
      <c r="EK3" s="3"/>
      <c r="EL3" s="3"/>
      <c r="EM3" s="3"/>
      <c r="EN3" s="3"/>
      <c r="EO3" s="3"/>
      <c r="EP3" s="3"/>
      <c r="EQ3" s="3"/>
      <c r="ER3" s="3"/>
      <c r="ES3" s="3"/>
      <c r="ET3" s="3"/>
      <c r="EU3" s="3"/>
      <c r="EV3" s="3"/>
      <c r="EW3" s="3"/>
      <c r="EX3" s="3"/>
      <c r="EY3" s="3"/>
      <c r="EZ3" s="3"/>
      <c r="FA3" s="3"/>
      <c r="FB3" s="3"/>
      <c r="FC3" s="3"/>
      <c r="FD3" s="3"/>
      <c r="FE3" s="3"/>
      <c r="FF3" s="3"/>
      <c r="FG3" s="3"/>
      <c r="FH3" s="3"/>
      <c r="FI3" s="3"/>
      <c r="FJ3" s="3"/>
      <c r="FK3" s="3"/>
      <c r="FL3" s="3"/>
      <c r="FM3" s="3"/>
      <c r="FN3" s="3"/>
      <c r="FO3" s="3"/>
      <c r="FP3" s="3"/>
      <c r="FQ3" s="3"/>
      <c r="FR3" s="3"/>
      <c r="FS3" s="3"/>
      <c r="FT3" s="3"/>
      <c r="FU3" s="3"/>
      <c r="FV3" s="3"/>
      <c r="FW3" s="3"/>
      <c r="FX3" s="3"/>
      <c r="FY3" s="3"/>
      <c r="FZ3" s="3"/>
      <c r="GA3" s="3"/>
      <c r="GB3" s="3"/>
      <c r="GC3" s="3"/>
      <c r="GD3" s="3"/>
      <c r="GE3" s="3"/>
      <c r="GF3" s="3"/>
      <c r="GG3" s="3"/>
      <c r="GH3" s="3"/>
      <c r="GI3" s="3"/>
      <c r="GJ3" s="3"/>
      <c r="GK3" s="3"/>
      <c r="GL3" s="3"/>
      <c r="GM3" s="3"/>
      <c r="GN3" s="3"/>
      <c r="GO3" s="3"/>
      <c r="GP3" s="3"/>
      <c r="GQ3" s="3"/>
      <c r="GR3" s="3"/>
      <c r="GS3" s="3"/>
      <c r="GT3" s="3"/>
      <c r="GU3" s="3"/>
      <c r="GV3" s="3"/>
      <c r="GW3" s="3"/>
      <c r="GX3" s="3"/>
      <c r="GY3" s="3"/>
      <c r="GZ3" s="3"/>
      <c r="HA3" s="3"/>
      <c r="HB3" s="3"/>
      <c r="HC3" s="3"/>
      <c r="HD3" s="3"/>
      <c r="HE3" s="3"/>
      <c r="HF3" s="3"/>
      <c r="HG3" s="3"/>
      <c r="HH3" s="3"/>
      <c r="HI3" s="3"/>
      <c r="HJ3" s="3"/>
      <c r="HK3" s="3"/>
      <c r="HL3" s="3"/>
      <c r="HM3" s="3"/>
      <c r="HN3" s="3"/>
      <c r="HO3" s="3"/>
      <c r="HP3" s="3"/>
      <c r="HQ3" s="3"/>
      <c r="HR3" s="3"/>
      <c r="HS3" s="3"/>
      <c r="HT3" s="3"/>
      <c r="HU3" s="3"/>
      <c r="HV3" s="3"/>
      <c r="HW3" s="3"/>
      <c r="HX3" s="3"/>
      <c r="HY3" s="3"/>
      <c r="HZ3" s="3"/>
      <c r="IA3" s="3"/>
      <c r="IB3" s="3"/>
      <c r="IC3" s="3"/>
      <c r="ID3" s="3"/>
      <c r="IE3" s="3"/>
      <c r="IF3" s="3"/>
      <c r="IG3" s="3"/>
      <c r="IH3" s="3"/>
      <c r="II3" s="3"/>
      <c r="IJ3" s="3"/>
      <c r="IK3" s="3"/>
      <c r="IL3" s="3"/>
      <c r="IM3" s="3"/>
      <c r="IN3" s="3"/>
      <c r="IO3" s="3"/>
      <c r="IP3" s="3"/>
      <c r="IQ3" s="3"/>
      <c r="IR3" s="3"/>
      <c r="IS3" s="3"/>
      <c r="IT3" s="3"/>
      <c r="IU3" s="3"/>
      <c r="IV3" s="3"/>
      <c r="IW3" s="3"/>
      <c r="IX3" s="3"/>
      <c r="IY3" s="3"/>
      <c r="IZ3" s="3"/>
      <c r="JA3" s="3"/>
      <c r="JB3" s="3"/>
      <c r="JC3" s="3"/>
      <c r="JD3" s="3"/>
      <c r="JE3" s="3"/>
      <c r="JF3" s="3"/>
      <c r="JG3" s="3"/>
      <c r="JH3" s="3"/>
      <c r="JI3" s="3"/>
      <c r="JJ3" s="3"/>
      <c r="JK3" s="3"/>
      <c r="JL3" s="3"/>
      <c r="JM3" s="3"/>
      <c r="JN3" s="3"/>
      <c r="JO3" s="3"/>
      <c r="JP3" s="3"/>
      <c r="JQ3" s="3"/>
      <c r="JR3" s="3"/>
      <c r="JS3" s="3"/>
      <c r="JT3" s="3"/>
      <c r="JU3" s="3"/>
      <c r="JV3" s="3"/>
      <c r="JW3" s="3"/>
      <c r="JX3" s="3"/>
      <c r="JY3" s="3"/>
      <c r="JZ3" s="3"/>
      <c r="KA3" s="3"/>
      <c r="KB3" s="3"/>
      <c r="KC3" s="3"/>
      <c r="KD3" s="3"/>
      <c r="KE3" s="3"/>
      <c r="KF3" s="3"/>
      <c r="KG3" s="3"/>
      <c r="KH3" s="3"/>
      <c r="KI3" s="3"/>
      <c r="KJ3" s="3"/>
      <c r="KK3" s="3"/>
      <c r="KL3" s="3"/>
      <c r="KM3" s="3"/>
      <c r="KN3" s="3"/>
      <c r="KO3" s="3"/>
      <c r="KP3" s="3"/>
      <c r="KQ3" s="3"/>
      <c r="KR3" s="3"/>
      <c r="KS3" s="3"/>
      <c r="KT3" s="3"/>
      <c r="KU3" s="3"/>
      <c r="KV3" s="3"/>
      <c r="KW3" s="3"/>
      <c r="KX3" s="3"/>
      <c r="KY3" s="3"/>
      <c r="KZ3" s="3"/>
      <c r="LA3" s="3"/>
      <c r="LB3" s="3"/>
      <c r="LC3" s="3"/>
      <c r="LD3" s="3"/>
      <c r="LE3" s="3"/>
      <c r="LF3" s="3"/>
      <c r="LG3" s="3"/>
      <c r="LH3" s="3"/>
      <c r="LI3" s="3"/>
      <c r="LJ3" s="3"/>
      <c r="LK3" s="3"/>
      <c r="LL3" s="3"/>
      <c r="LM3" s="3"/>
      <c r="LN3" s="3"/>
      <c r="LO3" s="3"/>
      <c r="LP3" s="3"/>
      <c r="LQ3" s="3"/>
      <c r="LR3" s="3"/>
      <c r="LS3" s="3"/>
      <c r="LT3" s="3"/>
      <c r="LU3" s="3"/>
      <c r="LV3" s="3"/>
      <c r="LW3" s="3"/>
      <c r="LX3" s="3"/>
      <c r="LY3" s="3"/>
      <c r="LZ3" s="3"/>
      <c r="MA3" s="3"/>
      <c r="MB3" s="3"/>
      <c r="MC3" s="3"/>
      <c r="MD3" s="3"/>
      <c r="ME3" s="3"/>
      <c r="MF3" s="3"/>
      <c r="MG3" s="3"/>
      <c r="MH3" s="3"/>
      <c r="MI3" s="3"/>
      <c r="MJ3" s="3"/>
      <c r="MK3" s="3"/>
      <c r="ML3" s="3"/>
      <c r="MM3" s="3"/>
      <c r="MN3" s="3"/>
      <c r="MO3" s="3"/>
      <c r="MP3" s="3"/>
      <c r="MQ3" s="3"/>
      <c r="MR3" s="3"/>
      <c r="MS3" s="3"/>
      <c r="MT3" s="3"/>
      <c r="MU3" s="3"/>
      <c r="MV3" s="3"/>
      <c r="MW3" s="3"/>
      <c r="MX3" s="3"/>
      <c r="MY3" s="3"/>
      <c r="MZ3" s="3"/>
      <c r="NA3" s="3"/>
      <c r="NB3" s="3"/>
      <c r="NC3" s="3"/>
      <c r="ND3" s="3"/>
      <c r="NE3" s="3"/>
      <c r="NF3" s="3"/>
      <c r="NG3" s="3"/>
      <c r="NH3" s="3"/>
      <c r="NI3" s="3"/>
      <c r="NJ3" s="3"/>
      <c r="NK3" s="3"/>
      <c r="NL3" s="3"/>
      <c r="NM3" s="3"/>
      <c r="NN3" s="3"/>
      <c r="NO3" s="3"/>
      <c r="NP3" s="3"/>
      <c r="NQ3" s="3"/>
      <c r="NR3" s="3"/>
      <c r="NS3" s="3"/>
      <c r="NT3" s="3"/>
      <c r="NU3" s="3"/>
      <c r="NV3" s="3"/>
      <c r="NW3" s="3"/>
      <c r="NX3" s="3"/>
      <c r="NY3" s="3"/>
      <c r="NZ3" s="3"/>
      <c r="OA3" s="3"/>
      <c r="OB3" s="3"/>
      <c r="OC3" s="3"/>
      <c r="OD3" s="3"/>
      <c r="OE3" s="3"/>
      <c r="OF3" s="3"/>
      <c r="OG3" s="3"/>
      <c r="OH3" s="3"/>
      <c r="OI3" s="3"/>
      <c r="OJ3" s="3"/>
      <c r="OK3" s="3"/>
      <c r="OL3" s="3"/>
      <c r="OM3" s="3"/>
      <c r="ON3" s="3"/>
      <c r="OO3" s="3"/>
      <c r="OP3" s="3"/>
      <c r="OQ3" s="3"/>
      <c r="OR3" s="3"/>
      <c r="OS3" s="3"/>
      <c r="OT3" s="3"/>
      <c r="OU3" s="3"/>
      <c r="OV3" s="3"/>
      <c r="OW3" s="3"/>
      <c r="OX3" s="3"/>
      <c r="OY3" s="3"/>
      <c r="OZ3" s="3"/>
      <c r="PA3" s="3"/>
      <c r="PB3" s="3"/>
      <c r="PC3" s="3"/>
      <c r="PD3" s="3"/>
      <c r="PE3" s="3"/>
      <c r="PF3" s="3"/>
      <c r="PG3" s="3"/>
      <c r="PH3" s="3"/>
      <c r="PI3" s="3"/>
      <c r="PJ3" s="3"/>
      <c r="PK3" s="3"/>
      <c r="PL3" s="3"/>
      <c r="PM3" s="3"/>
      <c r="PN3" s="3"/>
      <c r="PO3" s="3"/>
      <c r="PP3" s="3"/>
      <c r="PQ3" s="3"/>
      <c r="PR3" s="3"/>
      <c r="PS3" s="3"/>
      <c r="PT3" s="3"/>
      <c r="PU3" s="3"/>
      <c r="PV3" s="3"/>
      <c r="PW3" s="3"/>
      <c r="PX3" s="3"/>
      <c r="PY3" s="3"/>
      <c r="PZ3" s="3"/>
      <c r="QA3" s="3"/>
      <c r="QB3" s="3"/>
      <c r="QC3" s="3"/>
      <c r="QD3" s="3"/>
      <c r="QE3" s="3"/>
      <c r="QF3" s="3"/>
      <c r="QG3" s="3"/>
      <c r="QH3" s="3"/>
      <c r="QI3" s="3"/>
      <c r="QJ3" s="3"/>
      <c r="QK3" s="3"/>
      <c r="QL3" s="3"/>
      <c r="QM3" s="3"/>
      <c r="QN3" s="3"/>
      <c r="QO3" s="3"/>
      <c r="QP3" s="3"/>
      <c r="QQ3" s="3"/>
      <c r="QR3" s="3"/>
      <c r="QS3" s="3"/>
      <c r="QT3" s="3"/>
      <c r="QU3" s="3"/>
      <c r="QV3" s="3"/>
      <c r="QW3" s="3"/>
      <c r="QX3" s="3"/>
      <c r="QY3" s="3"/>
      <c r="QZ3" s="3"/>
      <c r="RA3" s="3"/>
      <c r="RB3" s="3"/>
      <c r="RC3" s="3"/>
      <c r="RD3" s="3"/>
      <c r="RE3" s="3"/>
      <c r="RF3" s="3"/>
      <c r="RG3" s="3"/>
      <c r="RH3" s="3"/>
      <c r="RI3" s="3"/>
      <c r="RJ3" s="3"/>
      <c r="RK3" s="3"/>
      <c r="RL3" s="3"/>
      <c r="RM3" s="3"/>
      <c r="RN3" s="3"/>
      <c r="RO3" s="3"/>
      <c r="RP3" s="3"/>
      <c r="RQ3" s="3"/>
      <c r="RR3" s="3"/>
      <c r="RS3" s="3"/>
      <c r="RT3" s="3"/>
      <c r="RU3" s="3"/>
      <c r="RV3" s="3"/>
      <c r="RW3" s="3"/>
      <c r="RX3" s="3"/>
      <c r="RY3" s="3"/>
      <c r="RZ3" s="3"/>
      <c r="SA3" s="3"/>
      <c r="SB3" s="3"/>
      <c r="SC3" s="3"/>
      <c r="SD3" s="3"/>
      <c r="SE3" s="3"/>
      <c r="SF3" s="3"/>
      <c r="SG3" s="3"/>
      <c r="SH3" s="3"/>
      <c r="SI3" s="3"/>
      <c r="SJ3" s="3"/>
      <c r="SK3" s="3"/>
      <c r="SL3" s="3"/>
      <c r="SM3" s="3"/>
      <c r="SN3" s="3"/>
      <c r="SO3" s="3"/>
      <c r="SP3" s="3"/>
      <c r="SQ3" s="3"/>
      <c r="SR3" s="3"/>
      <c r="SS3" s="3"/>
      <c r="ST3" s="3"/>
      <c r="SU3" s="3"/>
      <c r="SV3" s="3"/>
      <c r="SW3" s="3"/>
      <c r="SX3" s="3"/>
      <c r="SY3" s="3"/>
      <c r="SZ3" s="3"/>
      <c r="TA3" s="3"/>
      <c r="TB3" s="3"/>
      <c r="TC3" s="3"/>
      <c r="TD3" s="3"/>
      <c r="TE3" s="3"/>
      <c r="TF3" s="3"/>
      <c r="TG3" s="3"/>
      <c r="TH3" s="3"/>
      <c r="TI3" s="3"/>
      <c r="TJ3" s="3"/>
      <c r="TK3" s="3"/>
      <c r="TL3" s="3"/>
      <c r="TM3" s="3"/>
      <c r="TN3" s="3"/>
      <c r="TO3" s="3"/>
      <c r="TP3" s="3"/>
      <c r="TQ3" s="3"/>
      <c r="TR3" s="3"/>
      <c r="TS3" s="3"/>
      <c r="TT3" s="3"/>
      <c r="TU3" s="3"/>
      <c r="TV3" s="3"/>
      <c r="TW3" s="3"/>
      <c r="TX3" s="3"/>
      <c r="TY3" s="3"/>
      <c r="TZ3" s="3"/>
      <c r="UA3" s="3"/>
      <c r="UB3" s="3"/>
      <c r="UC3" s="3"/>
      <c r="UD3" s="3"/>
      <c r="UE3" s="3"/>
      <c r="UF3" s="3"/>
      <c r="UG3" s="3"/>
      <c r="UH3" s="3"/>
      <c r="UI3" s="3"/>
      <c r="UJ3" s="3"/>
      <c r="UK3" s="3"/>
      <c r="UL3" s="3"/>
      <c r="UM3" s="3"/>
      <c r="UN3" s="3"/>
      <c r="UO3" s="3"/>
      <c r="UP3" s="3"/>
      <c r="UQ3" s="3"/>
      <c r="UR3" s="3"/>
      <c r="US3" s="3"/>
      <c r="UT3" s="3"/>
      <c r="UU3" s="3"/>
      <c r="UV3" s="3"/>
      <c r="UW3" s="3"/>
      <c r="UX3" s="3"/>
      <c r="UY3" s="3"/>
      <c r="UZ3" s="3"/>
      <c r="VA3" s="3"/>
      <c r="VB3" s="3"/>
      <c r="VC3" s="3"/>
      <c r="VD3" s="3"/>
      <c r="VE3" s="3"/>
      <c r="VF3" s="3"/>
      <c r="VG3" s="3"/>
      <c r="VH3" s="3"/>
      <c r="VI3" s="3"/>
      <c r="VJ3" s="3"/>
      <c r="VK3" s="3"/>
      <c r="VL3" s="3"/>
      <c r="VM3" s="3"/>
      <c r="VN3" s="3"/>
      <c r="VO3" s="3"/>
      <c r="VP3" s="3"/>
      <c r="VQ3" s="3"/>
      <c r="VR3" s="3"/>
      <c r="VS3" s="3"/>
      <c r="VT3" s="3"/>
      <c r="VU3" s="3"/>
      <c r="VV3" s="3"/>
      <c r="VW3" s="3"/>
      <c r="VX3" s="3"/>
      <c r="VY3" s="3"/>
      <c r="VZ3" s="3"/>
      <c r="WA3" s="3"/>
      <c r="WB3" s="3"/>
      <c r="WC3" s="3"/>
      <c r="WD3" s="3"/>
      <c r="WE3" s="3"/>
      <c r="WF3" s="3"/>
      <c r="WG3" s="3"/>
      <c r="WH3" s="3"/>
      <c r="WI3" s="3"/>
      <c r="WJ3" s="3"/>
      <c r="WK3" s="3"/>
      <c r="WL3" s="3"/>
      <c r="WM3" s="3"/>
      <c r="WN3" s="3"/>
      <c r="WO3" s="3"/>
      <c r="WP3" s="3"/>
      <c r="WQ3" s="3"/>
      <c r="WR3" s="3"/>
      <c r="WS3" s="3"/>
      <c r="WT3" s="3"/>
      <c r="WU3" s="3"/>
      <c r="WV3" s="3"/>
      <c r="WW3" s="3"/>
      <c r="WX3" s="3"/>
      <c r="WY3" s="3"/>
      <c r="WZ3" s="3"/>
      <c r="XA3" s="3"/>
      <c r="XB3" s="3"/>
      <c r="XC3" s="3"/>
      <c r="XD3" s="3"/>
      <c r="XE3" s="3"/>
      <c r="XF3" s="3"/>
      <c r="XG3" s="3"/>
      <c r="XH3" s="3"/>
      <c r="XI3" s="3"/>
      <c r="XJ3" s="3"/>
      <c r="XK3" s="3"/>
      <c r="XL3" s="3"/>
      <c r="XM3" s="3"/>
      <c r="XN3" s="3"/>
      <c r="XO3" s="3"/>
      <c r="XP3" s="3"/>
      <c r="XQ3" s="3"/>
      <c r="XR3" s="3"/>
      <c r="XS3" s="3"/>
      <c r="XT3" s="3"/>
      <c r="XU3" s="3"/>
      <c r="XV3" s="3"/>
      <c r="XW3" s="3"/>
      <c r="XX3" s="3"/>
      <c r="XY3" s="3"/>
      <c r="XZ3" s="3"/>
      <c r="YA3" s="3"/>
      <c r="YB3" s="3"/>
      <c r="YC3" s="3"/>
      <c r="YD3" s="3"/>
      <c r="YE3" s="3"/>
      <c r="YF3" s="3"/>
      <c r="YG3" s="3"/>
      <c r="YH3" s="3"/>
      <c r="YI3" s="3"/>
      <c r="YJ3" s="3"/>
      <c r="YK3" s="3"/>
      <c r="YL3" s="3"/>
      <c r="YM3" s="3"/>
      <c r="YN3" s="3"/>
      <c r="YO3" s="3"/>
      <c r="YP3" s="3"/>
      <c r="YQ3" s="3"/>
      <c r="YR3" s="3"/>
      <c r="YS3" s="3"/>
      <c r="YT3" s="3"/>
      <c r="YU3" s="3"/>
      <c r="YV3" s="3"/>
      <c r="YW3" s="3"/>
      <c r="YX3" s="3"/>
      <c r="YY3" s="3"/>
      <c r="YZ3" s="3"/>
      <c r="ZA3" s="3"/>
      <c r="ZB3" s="3"/>
      <c r="ZC3" s="3"/>
      <c r="ZD3" s="3"/>
      <c r="ZE3" s="3"/>
      <c r="ZF3" s="3"/>
      <c r="ZG3" s="3"/>
      <c r="ZH3" s="3"/>
      <c r="ZI3" s="3"/>
      <c r="ZJ3" s="3"/>
      <c r="ZK3" s="3"/>
      <c r="ZL3" s="3"/>
      <c r="ZM3" s="3"/>
      <c r="ZN3" s="3"/>
      <c r="ZO3" s="3"/>
      <c r="ZP3" s="3"/>
      <c r="ZQ3" s="3"/>
      <c r="ZR3" s="3"/>
      <c r="ZS3" s="3"/>
      <c r="ZT3" s="3"/>
      <c r="ZU3" s="3"/>
      <c r="ZV3" s="3"/>
      <c r="ZW3" s="3"/>
      <c r="ZX3" s="3"/>
      <c r="ZY3" s="3"/>
      <c r="ZZ3" s="3"/>
      <c r="AAA3" s="3"/>
      <c r="AAB3" s="3"/>
      <c r="AAC3" s="3"/>
      <c r="AAD3" s="3"/>
      <c r="AAE3" s="3"/>
      <c r="AAF3" s="3"/>
      <c r="AAG3" s="3"/>
      <c r="AAH3" s="3"/>
      <c r="AAI3" s="3"/>
      <c r="AAJ3" s="3"/>
      <c r="AAK3" s="3"/>
      <c r="AAL3" s="3"/>
      <c r="AAM3" s="3"/>
      <c r="AAN3" s="3"/>
      <c r="AAO3" s="3"/>
      <c r="AAP3" s="3"/>
      <c r="AAQ3" s="3"/>
      <c r="AAR3" s="3"/>
      <c r="AAS3" s="3"/>
      <c r="AAT3" s="3"/>
      <c r="AAU3" s="3"/>
      <c r="AAV3" s="3"/>
      <c r="AAW3" s="3"/>
      <c r="AAX3" s="3"/>
      <c r="AAY3" s="3"/>
      <c r="AAZ3" s="3"/>
      <c r="ABA3" s="3"/>
      <c r="ABB3" s="3"/>
      <c r="ABC3" s="3"/>
      <c r="ABD3" s="3"/>
      <c r="ABE3" s="3"/>
      <c r="ABF3" s="3"/>
      <c r="ABG3" s="3"/>
      <c r="ABH3" s="3"/>
      <c r="ABI3" s="3"/>
      <c r="ABJ3" s="3"/>
      <c r="ABK3" s="3"/>
      <c r="ABL3" s="3"/>
      <c r="ABM3" s="3"/>
      <c r="ABN3" s="3"/>
      <c r="ABO3" s="3"/>
      <c r="ABP3" s="3"/>
      <c r="ABQ3" s="3"/>
      <c r="ABR3" s="3"/>
      <c r="ABS3" s="3"/>
      <c r="ABT3" s="3"/>
      <c r="ABU3" s="3"/>
      <c r="ABV3" s="3"/>
      <c r="ABW3" s="3"/>
      <c r="ABX3" s="3"/>
      <c r="ABY3" s="3"/>
      <c r="ABZ3" s="3"/>
      <c r="ACA3" s="3"/>
      <c r="ACB3" s="3"/>
      <c r="ACC3" s="3"/>
      <c r="ACD3" s="3"/>
      <c r="ACE3" s="3"/>
      <c r="ACF3" s="3"/>
      <c r="ACG3" s="3"/>
      <c r="ACH3" s="3"/>
      <c r="ACI3" s="3"/>
      <c r="ACJ3" s="3"/>
      <c r="ACK3" s="3"/>
      <c r="ACL3" s="3"/>
      <c r="ACM3" s="3"/>
      <c r="ACN3" s="3"/>
      <c r="ACO3" s="3"/>
      <c r="ACP3" s="3"/>
      <c r="ACQ3" s="3"/>
      <c r="ACR3" s="3"/>
      <c r="ACS3" s="3"/>
      <c r="ACT3" s="3"/>
      <c r="ACU3" s="3"/>
      <c r="ACV3" s="3"/>
      <c r="ACW3" s="3"/>
      <c r="ACX3" s="3"/>
      <c r="ACY3" s="3"/>
      <c r="ACZ3" s="3"/>
      <c r="ADA3" s="3"/>
      <c r="ADB3" s="3"/>
      <c r="ADC3" s="3"/>
      <c r="ADD3" s="3"/>
      <c r="ADE3" s="3"/>
      <c r="ADF3" s="3"/>
      <c r="ADG3" s="3"/>
      <c r="ADH3" s="3"/>
      <c r="ADI3" s="3"/>
      <c r="ADJ3" s="3"/>
      <c r="ADK3" s="3"/>
      <c r="ADL3" s="3"/>
      <c r="ADM3" s="3"/>
      <c r="ADN3" s="3"/>
      <c r="ADO3" s="3"/>
      <c r="ADP3" s="3"/>
      <c r="ADQ3" s="3"/>
      <c r="ADR3" s="3"/>
      <c r="ADS3" s="3"/>
      <c r="ADT3" s="3"/>
      <c r="ADU3" s="3"/>
      <c r="ADV3" s="3"/>
      <c r="ADW3" s="3"/>
      <c r="ADX3" s="3"/>
      <c r="ADY3" s="3"/>
      <c r="ADZ3" s="3"/>
      <c r="AEA3" s="3"/>
      <c r="AEB3" s="3"/>
      <c r="AEC3" s="3"/>
      <c r="AED3" s="3"/>
      <c r="AEE3" s="3"/>
      <c r="AEF3" s="3"/>
      <c r="AEG3" s="3"/>
      <c r="AEH3" s="3"/>
      <c r="AEI3" s="3"/>
      <c r="AEJ3" s="3"/>
      <c r="AEK3" s="3"/>
      <c r="AEL3" s="3"/>
      <c r="AEM3" s="3"/>
      <c r="AEN3" s="3"/>
      <c r="AEO3" s="3"/>
      <c r="AEP3" s="3"/>
      <c r="AEQ3" s="3"/>
      <c r="AER3" s="3"/>
      <c r="AES3" s="3"/>
      <c r="AET3" s="3"/>
      <c r="AEU3" s="3"/>
      <c r="AEV3" s="3"/>
      <c r="AEW3" s="3"/>
      <c r="AEX3" s="3"/>
      <c r="AEY3" s="3"/>
      <c r="AEZ3" s="3"/>
      <c r="AFA3" s="3"/>
      <c r="AFB3" s="3"/>
      <c r="AFC3" s="3"/>
      <c r="AFD3" s="3"/>
      <c r="AFE3" s="3"/>
      <c r="AFF3" s="3"/>
      <c r="AFG3" s="3"/>
      <c r="AFH3" s="3"/>
      <c r="AFI3" s="3"/>
      <c r="AFJ3" s="3"/>
      <c r="AFK3" s="3"/>
      <c r="AFL3" s="3"/>
      <c r="AFM3" s="3"/>
      <c r="AFN3" s="3"/>
      <c r="AFO3" s="3"/>
      <c r="AFP3" s="3"/>
      <c r="AFQ3" s="3"/>
      <c r="AFR3" s="3"/>
      <c r="AFS3" s="3"/>
      <c r="AFT3" s="3"/>
      <c r="AFU3" s="3"/>
      <c r="AFV3" s="3"/>
      <c r="AFW3" s="3"/>
      <c r="AFX3" s="3"/>
      <c r="AFY3" s="3"/>
      <c r="AFZ3" s="3"/>
      <c r="AGA3" s="3"/>
      <c r="AGB3" s="3"/>
      <c r="AGC3" s="3"/>
      <c r="AGD3" s="3"/>
      <c r="AGE3" s="3"/>
      <c r="AGF3" s="3"/>
      <c r="AGG3" s="3"/>
      <c r="AGH3" s="3"/>
      <c r="AGI3" s="3"/>
      <c r="AGJ3" s="3"/>
      <c r="AGK3" s="3"/>
      <c r="AGL3" s="3"/>
      <c r="AGM3" s="3"/>
      <c r="AGN3" s="3"/>
      <c r="AGO3" s="3"/>
      <c r="AGP3" s="3"/>
      <c r="AGQ3" s="3"/>
      <c r="AGR3" s="3"/>
      <c r="AGS3" s="3"/>
      <c r="AGT3" s="3"/>
      <c r="AGU3" s="3"/>
      <c r="AGV3" s="3"/>
      <c r="AGW3" s="3"/>
      <c r="AGX3" s="3"/>
      <c r="AGY3" s="3"/>
      <c r="AGZ3" s="3"/>
      <c r="AHA3" s="3"/>
      <c r="AHB3" s="3"/>
      <c r="AHC3" s="3"/>
      <c r="AHD3" s="3"/>
      <c r="AHE3" s="3"/>
      <c r="AHF3" s="3"/>
      <c r="AHG3" s="3"/>
      <c r="AHH3" s="3"/>
      <c r="AHI3" s="3"/>
      <c r="AHJ3" s="3"/>
      <c r="AHK3" s="3"/>
      <c r="AHL3" s="3"/>
      <c r="AHM3" s="3"/>
      <c r="AHN3" s="3"/>
      <c r="AHO3" s="3"/>
      <c r="AHP3" s="3"/>
      <c r="AHQ3" s="3"/>
      <c r="AHR3" s="3"/>
      <c r="AHS3" s="3"/>
      <c r="AHT3" s="3"/>
      <c r="AHU3" s="3"/>
      <c r="AHV3" s="3"/>
      <c r="AHW3" s="3"/>
      <c r="AHX3" s="3"/>
      <c r="AHY3" s="3"/>
      <c r="AHZ3" s="3"/>
      <c r="AIA3" s="3"/>
      <c r="AIB3" s="3"/>
      <c r="AIC3" s="3"/>
      <c r="AID3" s="3"/>
      <c r="AIE3" s="3"/>
      <c r="AIF3" s="3"/>
      <c r="AIG3" s="3"/>
      <c r="AIH3" s="3"/>
      <c r="AII3" s="3"/>
      <c r="AIJ3" s="3"/>
      <c r="AIK3" s="3"/>
      <c r="AIL3" s="3"/>
      <c r="AIM3" s="3"/>
      <c r="AIN3" s="3"/>
      <c r="AIO3" s="3"/>
      <c r="AIP3" s="3"/>
      <c r="AIQ3" s="3"/>
      <c r="AIR3" s="3"/>
      <c r="AIS3" s="3"/>
      <c r="AIT3" s="3"/>
      <c r="AIU3" s="3"/>
      <c r="AIV3" s="3"/>
      <c r="AIW3" s="3"/>
      <c r="AIX3" s="3"/>
      <c r="AIY3" s="3"/>
      <c r="AIZ3" s="3"/>
      <c r="AJA3" s="3"/>
      <c r="AJB3" s="3"/>
      <c r="AJC3" s="3"/>
      <c r="AJD3" s="3"/>
      <c r="AJE3" s="3"/>
      <c r="AJF3" s="3"/>
      <c r="AJG3" s="3"/>
      <c r="AJH3" s="3"/>
      <c r="AJI3" s="3"/>
      <c r="AJJ3" s="3"/>
      <c r="AJK3" s="3"/>
      <c r="AJL3" s="3"/>
      <c r="AJM3" s="3"/>
      <c r="AJN3" s="3"/>
      <c r="AJO3" s="3"/>
      <c r="AJP3" s="3"/>
      <c r="AJQ3" s="3"/>
      <c r="AJR3" s="3"/>
      <c r="AJS3" s="3"/>
      <c r="AJT3" s="3"/>
      <c r="AJU3" s="3"/>
      <c r="AJV3" s="3"/>
      <c r="AJW3" s="3"/>
      <c r="AJX3" s="3"/>
      <c r="AJY3" s="3"/>
      <c r="AJZ3" s="3"/>
      <c r="AKA3" s="3"/>
      <c r="AKB3" s="3"/>
      <c r="AKC3" s="3"/>
      <c r="AKD3" s="3"/>
      <c r="AKE3" s="3"/>
      <c r="AKF3" s="3"/>
      <c r="AKG3" s="3"/>
      <c r="AKH3" s="3"/>
      <c r="AKI3" s="3"/>
      <c r="AKJ3" s="3"/>
      <c r="AKK3" s="3"/>
      <c r="AKL3" s="3"/>
      <c r="AKM3" s="3"/>
      <c r="AKN3" s="3"/>
      <c r="AKO3" s="3"/>
      <c r="AKP3" s="3"/>
      <c r="AKQ3" s="3"/>
      <c r="AKR3" s="3"/>
      <c r="AKS3" s="3"/>
      <c r="AKT3" s="3"/>
      <c r="AKU3" s="3"/>
      <c r="AKV3" s="3"/>
      <c r="AKW3" s="3"/>
      <c r="AKX3" s="3"/>
      <c r="AKY3" s="3"/>
      <c r="AKZ3" s="3"/>
      <c r="ALA3" s="3"/>
      <c r="ALB3" s="3"/>
      <c r="ALC3" s="3"/>
      <c r="ALD3" s="3"/>
      <c r="ALE3" s="3"/>
      <c r="ALF3" s="3"/>
      <c r="ALG3" s="3"/>
      <c r="ALH3" s="3"/>
      <c r="ALI3" s="3"/>
      <c r="ALJ3" s="3"/>
      <c r="ALK3" s="3"/>
      <c r="ALL3" s="3"/>
      <c r="ALM3" s="3"/>
      <c r="ALN3" s="3"/>
      <c r="ALO3" s="3"/>
      <c r="ALP3" s="3"/>
      <c r="ALQ3" s="3"/>
      <c r="ALR3" s="3"/>
      <c r="ALS3" s="3"/>
      <c r="ALT3" s="3"/>
      <c r="ALU3" s="3"/>
      <c r="ALV3" s="3"/>
      <c r="ALW3" s="3"/>
      <c r="ALX3" s="3"/>
      <c r="ALY3" s="3"/>
      <c r="ALZ3" s="3"/>
      <c r="AMA3" s="3"/>
      <c r="AMB3" s="3"/>
      <c r="AMC3" s="3"/>
      <c r="AMD3" s="3"/>
      <c r="AME3" s="3"/>
      <c r="AMF3" s="3"/>
      <c r="AMG3" s="3"/>
      <c r="AMH3" s="3"/>
      <c r="AMI3" s="3"/>
      <c r="AMJ3" s="3"/>
      <c r="AMK3" s="3"/>
      <c r="AML3" s="3"/>
      <c r="AMM3" s="3"/>
      <c r="AMN3" s="3"/>
      <c r="AMO3" s="3"/>
      <c r="AMP3" s="3"/>
      <c r="AMQ3" s="3"/>
      <c r="AMR3" s="3"/>
      <c r="AMS3" s="3"/>
      <c r="AMT3" s="3"/>
      <c r="AMU3" s="3"/>
      <c r="AMV3" s="3"/>
      <c r="AMW3" s="3"/>
      <c r="AMX3" s="3"/>
      <c r="AMY3" s="3"/>
      <c r="AMZ3" s="3"/>
      <c r="ANA3" s="3"/>
      <c r="ANB3" s="3"/>
      <c r="ANC3" s="3"/>
      <c r="AND3" s="3"/>
      <c r="ANE3" s="3"/>
      <c r="ANF3" s="3"/>
      <c r="ANG3" s="3"/>
      <c r="ANH3" s="3"/>
      <c r="ANI3" s="3"/>
      <c r="ANJ3" s="3"/>
      <c r="ANK3" s="3"/>
      <c r="ANL3" s="3"/>
      <c r="ANM3" s="3"/>
      <c r="ANN3" s="3"/>
      <c r="ANO3" s="3"/>
      <c r="ANP3" s="3"/>
      <c r="ANQ3" s="3"/>
      <c r="ANR3" s="3"/>
      <c r="ANS3" s="3"/>
      <c r="ANT3" s="3"/>
      <c r="ANU3" s="3"/>
      <c r="ANV3" s="3"/>
      <c r="ANW3" s="3"/>
      <c r="ANX3" s="3"/>
      <c r="ANY3" s="3"/>
      <c r="ANZ3" s="3"/>
      <c r="AOA3" s="3"/>
      <c r="AOB3" s="3"/>
      <c r="AOC3" s="3"/>
      <c r="AOD3" s="3"/>
      <c r="AOE3" s="3"/>
      <c r="AOF3" s="3"/>
      <c r="AOG3" s="3"/>
      <c r="AOH3" s="3"/>
      <c r="AOI3" s="3"/>
      <c r="AOJ3" s="3"/>
      <c r="AOK3" s="3"/>
      <c r="AOL3" s="3"/>
      <c r="AOM3" s="3"/>
      <c r="AON3" s="3"/>
      <c r="AOO3" s="3"/>
      <c r="AOP3" s="3"/>
      <c r="AOQ3" s="3"/>
      <c r="AOR3" s="3"/>
      <c r="AOS3" s="3"/>
      <c r="AOT3" s="3"/>
      <c r="AOU3" s="3"/>
      <c r="AOV3" s="3"/>
      <c r="AOW3" s="3"/>
      <c r="AOX3" s="3"/>
      <c r="AOY3" s="3"/>
      <c r="AOZ3" s="3"/>
      <c r="APA3" s="3"/>
      <c r="APB3" s="3"/>
      <c r="APC3" s="3"/>
      <c r="APD3" s="3"/>
      <c r="APE3" s="3"/>
      <c r="APF3" s="3"/>
      <c r="APG3" s="3"/>
      <c r="APH3" s="3"/>
      <c r="API3" s="3"/>
      <c r="APJ3" s="3"/>
      <c r="APK3" s="3"/>
      <c r="APL3" s="3"/>
      <c r="APM3" s="3"/>
      <c r="APN3" s="3"/>
      <c r="APO3" s="3"/>
      <c r="APP3" s="3"/>
      <c r="APQ3" s="3"/>
      <c r="APR3" s="3"/>
      <c r="APS3" s="3"/>
      <c r="APT3" s="3"/>
      <c r="APU3" s="3"/>
      <c r="APV3" s="3"/>
      <c r="APW3" s="3"/>
      <c r="APX3" s="3"/>
      <c r="APY3" s="3"/>
      <c r="APZ3" s="3"/>
      <c r="AQA3" s="3"/>
      <c r="AQB3" s="3"/>
      <c r="AQC3" s="3"/>
      <c r="AQD3" s="3"/>
      <c r="AQE3" s="3"/>
      <c r="AQF3" s="3"/>
      <c r="AQG3" s="3"/>
      <c r="AQH3" s="3"/>
      <c r="AQI3" s="3"/>
      <c r="AQJ3" s="3"/>
      <c r="AQK3" s="3"/>
      <c r="AQL3" s="3"/>
      <c r="AQM3" s="3"/>
      <c r="AQN3" s="3"/>
      <c r="AQO3" s="3"/>
      <c r="AQP3" s="3"/>
      <c r="AQQ3" s="3"/>
      <c r="AQR3" s="3"/>
      <c r="AQS3" s="3"/>
      <c r="AQT3" s="3"/>
      <c r="AQU3" s="3"/>
      <c r="AQV3" s="3"/>
      <c r="AQW3" s="3"/>
      <c r="AQX3" s="3"/>
      <c r="AQY3" s="3"/>
      <c r="AQZ3" s="3"/>
      <c r="ARA3" s="3"/>
      <c r="ARB3" s="3"/>
      <c r="ARC3" s="3"/>
      <c r="ARD3" s="3"/>
      <c r="ARE3" s="3"/>
      <c r="ARF3" s="3"/>
      <c r="ARG3" s="3"/>
      <c r="ARH3" s="3"/>
      <c r="ARI3" s="3"/>
      <c r="ARJ3" s="3"/>
      <c r="ARK3" s="3"/>
      <c r="ARL3" s="3"/>
      <c r="ARM3" s="3"/>
      <c r="ARN3" s="3"/>
      <c r="ARO3" s="3"/>
      <c r="ARP3" s="3"/>
      <c r="ARQ3" s="3"/>
      <c r="ARR3" s="3"/>
      <c r="ARS3" s="3"/>
      <c r="ART3" s="3"/>
      <c r="ARU3" s="3"/>
      <c r="ARV3" s="3"/>
      <c r="ARW3" s="3"/>
      <c r="ARX3" s="3"/>
      <c r="ARY3" s="3"/>
      <c r="ARZ3" s="3"/>
      <c r="ASA3" s="3"/>
      <c r="ASB3" s="3"/>
      <c r="ASC3" s="3"/>
      <c r="ASD3" s="3"/>
      <c r="ASE3" s="3"/>
      <c r="ASF3" s="3"/>
      <c r="ASG3" s="3"/>
      <c r="ASH3" s="3"/>
      <c r="ASI3" s="3"/>
      <c r="ASJ3" s="3"/>
      <c r="ASK3" s="3"/>
      <c r="ASL3" s="3"/>
      <c r="ASM3" s="3"/>
      <c r="ASN3" s="3"/>
      <c r="ASO3" s="3"/>
      <c r="ASP3" s="3"/>
      <c r="ASQ3" s="3"/>
      <c r="ASR3" s="3"/>
      <c r="ASS3" s="3"/>
      <c r="AST3" s="3"/>
      <c r="ASU3" s="3"/>
      <c r="ASV3" s="3"/>
      <c r="ASW3" s="3"/>
      <c r="ASX3" s="3"/>
      <c r="ASY3" s="3"/>
      <c r="ASZ3" s="3"/>
      <c r="ATA3" s="3"/>
      <c r="ATB3" s="3"/>
      <c r="ATC3" s="3"/>
      <c r="ATD3" s="3"/>
      <c r="ATE3" s="3"/>
      <c r="ATF3" s="3"/>
      <c r="ATG3" s="3"/>
      <c r="ATH3" s="3"/>
      <c r="ATI3" s="3"/>
      <c r="ATJ3" s="3"/>
      <c r="ATK3" s="3"/>
      <c r="ATL3" s="3"/>
      <c r="ATM3" s="3"/>
      <c r="ATN3" s="3"/>
      <c r="ATO3" s="3"/>
      <c r="ATP3" s="3"/>
      <c r="ATQ3" s="3"/>
      <c r="ATR3" s="3"/>
      <c r="ATS3" s="3"/>
      <c r="ATT3" s="3"/>
      <c r="ATU3" s="3"/>
      <c r="ATV3" s="3"/>
      <c r="ATW3" s="3"/>
      <c r="ATX3" s="3"/>
      <c r="ATY3" s="3"/>
      <c r="ATZ3" s="3"/>
      <c r="AUA3" s="3"/>
      <c r="AUB3" s="3"/>
      <c r="AUC3" s="3"/>
      <c r="AUD3" s="3"/>
      <c r="AUE3" s="3"/>
      <c r="AUF3" s="3"/>
      <c r="AUG3" s="3"/>
      <c r="AUH3" s="3"/>
      <c r="AUI3" s="3"/>
      <c r="AUJ3" s="3"/>
      <c r="AUK3" s="3"/>
      <c r="AUL3" s="3"/>
      <c r="AUM3" s="3"/>
      <c r="AUN3" s="3"/>
      <c r="AUO3" s="3"/>
      <c r="AUP3" s="3"/>
      <c r="AUQ3" s="3"/>
      <c r="AUR3" s="3"/>
      <c r="AUS3" s="3"/>
      <c r="AUT3" s="3"/>
      <c r="AUU3" s="3"/>
      <c r="AUV3" s="3"/>
      <c r="AUW3" s="3"/>
      <c r="AUX3" s="3"/>
      <c r="AUY3" s="3"/>
      <c r="AUZ3" s="3"/>
      <c r="AVA3" s="3"/>
      <c r="AVB3" s="3"/>
      <c r="AVC3" s="3"/>
      <c r="AVD3" s="3"/>
      <c r="AVE3" s="3"/>
      <c r="AVF3" s="3"/>
      <c r="AVG3" s="3"/>
      <c r="AVH3" s="3"/>
      <c r="AVI3" s="3"/>
      <c r="AVJ3" s="3"/>
      <c r="AVK3" s="3"/>
      <c r="AVL3" s="3"/>
      <c r="AVM3" s="3"/>
      <c r="AVN3" s="3"/>
      <c r="AVO3" s="3"/>
      <c r="AVP3" s="3"/>
      <c r="AVQ3" s="3"/>
      <c r="AVR3" s="3"/>
      <c r="AVS3" s="3"/>
      <c r="AVT3" s="3"/>
      <c r="AVU3" s="3"/>
      <c r="AVV3" s="3"/>
      <c r="AVW3" s="3"/>
      <c r="AVX3" s="3"/>
      <c r="AVY3" s="3"/>
      <c r="AVZ3" s="3"/>
      <c r="AWA3" s="3"/>
      <c r="AWB3" s="3"/>
      <c r="AWC3" s="3"/>
      <c r="AWD3" s="3"/>
      <c r="AWE3" s="3"/>
      <c r="AWF3" s="3"/>
      <c r="AWG3" s="3"/>
      <c r="AWH3" s="3"/>
      <c r="AWI3" s="3"/>
      <c r="AWJ3" s="3"/>
      <c r="AWK3" s="3"/>
      <c r="AWL3" s="3"/>
      <c r="AWM3" s="3"/>
      <c r="AWN3" s="3"/>
      <c r="AWO3" s="3"/>
      <c r="AWP3" s="3"/>
      <c r="AWQ3" s="3"/>
      <c r="AWR3" s="3"/>
      <c r="AWS3" s="3"/>
      <c r="AWT3" s="3"/>
      <c r="AWU3" s="3"/>
      <c r="AWV3" s="3"/>
      <c r="AWW3" s="3"/>
      <c r="AWX3" s="3"/>
      <c r="AWY3" s="3"/>
      <c r="AWZ3" s="3"/>
      <c r="AXA3" s="3"/>
      <c r="AXB3" s="3"/>
      <c r="AXC3" s="3"/>
      <c r="AXD3" s="3"/>
      <c r="AXE3" s="3"/>
      <c r="AXF3" s="3"/>
      <c r="AXG3" s="3"/>
      <c r="AXH3" s="3"/>
      <c r="AXI3" s="3"/>
      <c r="AXJ3" s="3"/>
      <c r="AXK3" s="3"/>
      <c r="AXL3" s="3"/>
      <c r="AXM3" s="3"/>
      <c r="AXN3" s="3"/>
      <c r="AXO3" s="3"/>
      <c r="AXP3" s="3"/>
      <c r="AXQ3" s="3"/>
      <c r="AXR3" s="3"/>
      <c r="AXS3" s="3"/>
      <c r="AXT3" s="3"/>
      <c r="AXU3" s="3"/>
      <c r="AXV3" s="3"/>
      <c r="AXW3" s="3"/>
      <c r="AXX3" s="3"/>
      <c r="AXY3" s="3"/>
      <c r="AXZ3" s="3"/>
      <c r="AYA3" s="3"/>
      <c r="AYB3" s="3"/>
      <c r="AYC3" s="3"/>
      <c r="AYD3" s="3"/>
      <c r="AYE3" s="3"/>
      <c r="AYF3" s="3"/>
      <c r="AYG3" s="3"/>
      <c r="AYH3" s="3"/>
      <c r="AYI3" s="3"/>
      <c r="AYJ3" s="3"/>
      <c r="AYK3" s="3"/>
      <c r="AYL3" s="3"/>
      <c r="AYM3" s="3"/>
      <c r="AYN3" s="3"/>
      <c r="AYO3" s="3"/>
      <c r="AYP3" s="3"/>
      <c r="AYQ3" s="3"/>
      <c r="AYR3" s="3"/>
      <c r="AYS3" s="3"/>
      <c r="AYT3" s="3"/>
      <c r="AYU3" s="3"/>
      <c r="AYV3" s="3"/>
      <c r="AYW3" s="3"/>
      <c r="AYX3" s="3"/>
      <c r="AYY3" s="3"/>
      <c r="AYZ3" s="3"/>
      <c r="AZA3" s="3"/>
      <c r="AZB3" s="3"/>
      <c r="AZC3" s="3"/>
      <c r="AZD3" s="3"/>
      <c r="AZE3" s="3"/>
      <c r="AZF3" s="3"/>
      <c r="AZG3" s="3"/>
      <c r="AZH3" s="3"/>
      <c r="AZI3" s="3"/>
      <c r="AZJ3" s="3"/>
      <c r="AZK3" s="3"/>
      <c r="AZL3" s="3"/>
      <c r="AZM3" s="3"/>
      <c r="AZN3" s="3"/>
      <c r="AZO3" s="3"/>
      <c r="AZP3" s="3"/>
      <c r="AZQ3" s="3"/>
      <c r="AZR3" s="3"/>
      <c r="AZS3" s="3"/>
      <c r="AZT3" s="3"/>
      <c r="AZU3" s="3"/>
      <c r="AZV3" s="3"/>
      <c r="AZW3" s="3"/>
      <c r="AZX3" s="3"/>
      <c r="AZY3" s="3"/>
      <c r="AZZ3" s="3"/>
      <c r="BAA3" s="3"/>
      <c r="BAB3" s="3"/>
      <c r="BAC3" s="3"/>
      <c r="BAD3" s="3"/>
      <c r="BAE3" s="3"/>
      <c r="BAF3" s="3"/>
      <c r="BAG3" s="3"/>
      <c r="BAH3" s="3"/>
      <c r="BAI3" s="3"/>
      <c r="BAJ3" s="3"/>
      <c r="BAK3" s="3"/>
      <c r="BAL3" s="3"/>
      <c r="BAM3" s="3"/>
      <c r="BAN3" s="3"/>
      <c r="BAO3" s="3"/>
      <c r="BAP3" s="3"/>
      <c r="BAQ3" s="3"/>
      <c r="BAR3" s="3"/>
      <c r="BAS3" s="3"/>
      <c r="BAT3" s="3"/>
      <c r="BAU3" s="3"/>
      <c r="BAV3" s="3"/>
      <c r="BAW3" s="3"/>
      <c r="BAX3" s="3"/>
      <c r="BAY3" s="3"/>
      <c r="BAZ3" s="3"/>
      <c r="BBA3" s="3"/>
      <c r="BBB3" s="3"/>
      <c r="BBC3" s="3"/>
      <c r="BBD3" s="3"/>
      <c r="BBE3" s="3"/>
      <c r="BBF3" s="3"/>
      <c r="BBG3" s="3"/>
      <c r="BBH3" s="3"/>
      <c r="BBI3" s="3"/>
      <c r="BBJ3" s="3"/>
      <c r="BBK3" s="3"/>
      <c r="BBL3" s="3"/>
      <c r="BBM3" s="3"/>
      <c r="BBN3" s="3"/>
      <c r="BBO3" s="3"/>
      <c r="BBP3" s="3"/>
      <c r="BBQ3" s="3"/>
      <c r="BBR3" s="3"/>
      <c r="BBS3" s="3"/>
      <c r="BBT3" s="3"/>
      <c r="BBU3" s="3"/>
      <c r="BBV3" s="3"/>
      <c r="BBW3" s="3"/>
      <c r="BBX3" s="3"/>
      <c r="BBY3" s="3"/>
      <c r="BBZ3" s="3"/>
      <c r="BCA3" s="3"/>
      <c r="BCB3" s="3"/>
      <c r="BCC3" s="3"/>
      <c r="BCD3" s="3"/>
      <c r="BCE3" s="3"/>
      <c r="BCF3" s="3"/>
      <c r="BCG3" s="3"/>
      <c r="BCH3" s="3"/>
      <c r="BCI3" s="3"/>
      <c r="BCJ3" s="3"/>
      <c r="BCK3" s="3"/>
      <c r="BCL3" s="3"/>
      <c r="BCM3" s="3"/>
      <c r="BCN3" s="3"/>
      <c r="BCO3" s="3"/>
      <c r="BCP3" s="3"/>
      <c r="BCQ3" s="3"/>
      <c r="BCR3" s="3"/>
      <c r="BCS3" s="3"/>
      <c r="BCT3" s="3"/>
      <c r="BCU3" s="3"/>
      <c r="BCV3" s="3"/>
      <c r="BCW3" s="3"/>
      <c r="BCX3" s="3"/>
      <c r="BCY3" s="3"/>
      <c r="BCZ3" s="3"/>
      <c r="BDA3" s="3"/>
      <c r="BDB3" s="3"/>
      <c r="BDC3" s="3"/>
      <c r="BDD3" s="3"/>
      <c r="BDE3" s="3"/>
      <c r="BDF3" s="3"/>
      <c r="BDG3" s="3"/>
      <c r="BDH3" s="3"/>
      <c r="BDI3" s="3"/>
      <c r="BDJ3" s="3"/>
      <c r="BDK3" s="3"/>
      <c r="BDL3" s="3"/>
      <c r="BDM3" s="3"/>
      <c r="BDN3" s="3"/>
      <c r="BDO3" s="3"/>
      <c r="BDP3" s="3"/>
      <c r="BDQ3" s="3"/>
      <c r="BDR3" s="3"/>
      <c r="BDS3" s="3"/>
      <c r="BDT3" s="3"/>
      <c r="BDU3" s="3"/>
      <c r="BDV3" s="3"/>
      <c r="BDW3" s="3"/>
      <c r="BDX3" s="3"/>
      <c r="BDY3" s="3"/>
      <c r="BDZ3" s="3"/>
      <c r="BEA3" s="3"/>
      <c r="BEB3" s="3"/>
      <c r="BEC3" s="3"/>
      <c r="BED3" s="3"/>
      <c r="BEE3" s="3"/>
      <c r="BEF3" s="3"/>
      <c r="BEG3" s="3"/>
      <c r="BEH3" s="3"/>
      <c r="BEI3" s="3"/>
      <c r="BEJ3" s="3"/>
      <c r="BEK3" s="3"/>
      <c r="BEL3" s="3"/>
      <c r="BEM3" s="3"/>
      <c r="BEN3" s="3"/>
      <c r="BEO3" s="3"/>
      <c r="BEP3" s="3"/>
      <c r="BEQ3" s="3"/>
      <c r="BER3" s="3"/>
      <c r="BES3" s="3"/>
      <c r="BET3" s="3"/>
      <c r="BEU3" s="3"/>
      <c r="BEV3" s="3"/>
      <c r="BEW3" s="3"/>
      <c r="BEX3" s="3"/>
      <c r="BEY3" s="3"/>
      <c r="BEZ3" s="3"/>
      <c r="BFA3" s="3"/>
      <c r="BFB3" s="3"/>
      <c r="BFC3" s="3"/>
      <c r="BFD3" s="3"/>
      <c r="BFE3" s="3"/>
      <c r="BFF3" s="3"/>
      <c r="BFG3" s="3"/>
      <c r="BFH3" s="3"/>
      <c r="BFI3" s="3"/>
      <c r="BFJ3" s="3"/>
      <c r="BFK3" s="3"/>
      <c r="BFL3" s="3"/>
      <c r="BFM3" s="3"/>
      <c r="BFN3" s="3"/>
      <c r="BFO3" s="3"/>
      <c r="BFP3" s="3"/>
      <c r="BFQ3" s="3"/>
      <c r="BFR3" s="3"/>
      <c r="BFS3" s="3"/>
      <c r="BFT3" s="3"/>
      <c r="BFU3" s="3"/>
      <c r="BFV3" s="3"/>
      <c r="BFW3" s="3"/>
      <c r="BFX3" s="3"/>
      <c r="BFY3" s="3"/>
      <c r="BFZ3" s="3"/>
      <c r="BGA3" s="3"/>
      <c r="BGB3" s="3"/>
      <c r="BGC3" s="3"/>
      <c r="BGD3" s="3"/>
      <c r="BGE3" s="3"/>
      <c r="BGF3" s="3"/>
      <c r="BGG3" s="3"/>
      <c r="BGH3" s="3"/>
      <c r="BGI3" s="3"/>
      <c r="BGJ3" s="3"/>
      <c r="BGK3" s="3"/>
      <c r="BGL3" s="3"/>
      <c r="BGM3" s="3"/>
      <c r="BGN3" s="3"/>
      <c r="BGO3" s="3"/>
      <c r="BGP3" s="3"/>
      <c r="BGQ3" s="3"/>
      <c r="BGR3" s="3"/>
      <c r="BGS3" s="3"/>
      <c r="BGT3" s="3"/>
      <c r="BGU3" s="3"/>
      <c r="BGV3" s="3"/>
      <c r="BGW3" s="3"/>
      <c r="BGX3" s="3"/>
      <c r="BGY3" s="3"/>
      <c r="BGZ3" s="3"/>
      <c r="BHA3" s="3"/>
      <c r="BHB3" s="3"/>
      <c r="BHC3" s="3"/>
      <c r="BHD3" s="3"/>
      <c r="BHE3" s="3"/>
      <c r="BHF3" s="3"/>
      <c r="BHG3" s="3"/>
      <c r="BHH3" s="3"/>
      <c r="BHI3" s="3"/>
      <c r="BHJ3" s="3"/>
      <c r="BHK3" s="3"/>
      <c r="BHL3" s="3"/>
      <c r="BHM3" s="3"/>
      <c r="BHN3" s="3"/>
      <c r="BHO3" s="3"/>
      <c r="BHP3" s="3"/>
      <c r="BHQ3" s="3"/>
      <c r="BHR3" s="3"/>
      <c r="BHS3" s="3"/>
      <c r="BHT3" s="3"/>
      <c r="BHU3" s="3"/>
      <c r="BHV3" s="3"/>
      <c r="BHW3" s="3"/>
      <c r="BHX3" s="3"/>
      <c r="BHY3" s="3"/>
      <c r="BHZ3" s="3"/>
      <c r="BIA3" s="3"/>
      <c r="BIB3" s="3"/>
      <c r="BIC3" s="3"/>
      <c r="BID3" s="3"/>
      <c r="BIE3" s="3"/>
      <c r="BIF3" s="3"/>
      <c r="BIG3" s="3"/>
      <c r="BIH3" s="3"/>
      <c r="BII3" s="3"/>
      <c r="BIJ3" s="3"/>
      <c r="BIK3" s="3"/>
      <c r="BIL3" s="3"/>
      <c r="BIM3" s="3"/>
      <c r="BIN3" s="3"/>
      <c r="BIO3" s="3"/>
      <c r="BIP3" s="3"/>
      <c r="BIQ3" s="3"/>
      <c r="BIR3" s="3"/>
      <c r="BIS3" s="3"/>
      <c r="BIT3" s="3"/>
      <c r="BIU3" s="3"/>
      <c r="BIV3" s="3"/>
      <c r="BIW3" s="3"/>
      <c r="BIX3" s="3"/>
      <c r="BIY3" s="3"/>
      <c r="BIZ3" s="3"/>
      <c r="BJA3" s="3"/>
      <c r="BJB3" s="3"/>
      <c r="BJC3" s="3"/>
      <c r="BJD3" s="3"/>
      <c r="BJE3" s="3"/>
      <c r="BJF3" s="3"/>
      <c r="BJG3" s="3"/>
      <c r="BJH3" s="3"/>
      <c r="BJI3" s="3"/>
      <c r="BJJ3" s="3"/>
      <c r="BJK3" s="3"/>
      <c r="BJL3" s="3"/>
      <c r="BJM3" s="3"/>
      <c r="BJN3" s="3"/>
      <c r="BJO3" s="3"/>
      <c r="BJP3" s="3"/>
      <c r="BJQ3" s="3"/>
      <c r="BJR3" s="3"/>
      <c r="BJS3" s="3"/>
      <c r="BJT3" s="3"/>
      <c r="BJU3" s="3"/>
      <c r="BJV3" s="3"/>
      <c r="BJW3" s="3"/>
      <c r="BJX3" s="3"/>
      <c r="BJY3" s="3"/>
      <c r="BJZ3" s="3"/>
      <c r="BKA3" s="3"/>
      <c r="BKB3" s="3"/>
      <c r="BKC3" s="3"/>
      <c r="BKD3" s="3"/>
      <c r="BKE3" s="3"/>
      <c r="BKF3" s="3"/>
      <c r="BKG3" s="3"/>
      <c r="BKH3" s="3"/>
      <c r="BKI3" s="3"/>
      <c r="BKJ3" s="3"/>
      <c r="BKK3" s="3"/>
      <c r="BKL3" s="3"/>
      <c r="BKM3" s="3"/>
      <c r="BKN3" s="3"/>
      <c r="BKO3" s="3"/>
      <c r="BKP3" s="3"/>
      <c r="BKQ3" s="3"/>
      <c r="BKR3" s="3"/>
      <c r="BKS3" s="3"/>
      <c r="BKT3" s="3"/>
      <c r="BKU3" s="3"/>
      <c r="BKV3" s="3"/>
      <c r="BKW3" s="3"/>
      <c r="BKX3" s="3"/>
      <c r="BKY3" s="3"/>
      <c r="BKZ3" s="3"/>
      <c r="BLA3" s="3"/>
      <c r="BLB3" s="3"/>
      <c r="BLC3" s="3"/>
      <c r="BLD3" s="3"/>
      <c r="BLE3" s="3"/>
      <c r="BLF3" s="3"/>
      <c r="BLG3" s="3"/>
      <c r="BLH3" s="3"/>
      <c r="BLI3" s="3"/>
      <c r="BLJ3" s="3"/>
      <c r="BLK3" s="3"/>
      <c r="BLL3" s="3"/>
      <c r="BLM3" s="3"/>
      <c r="BLN3" s="3"/>
      <c r="BLO3" s="3"/>
      <c r="BLP3" s="3"/>
      <c r="BLQ3" s="3"/>
      <c r="BLR3" s="3"/>
      <c r="BLS3" s="3"/>
      <c r="BLT3" s="3"/>
      <c r="BLU3" s="3"/>
      <c r="BLV3" s="3"/>
      <c r="BLW3" s="3"/>
      <c r="BLX3" s="3"/>
      <c r="BLY3" s="3"/>
      <c r="BLZ3" s="3"/>
      <c r="BMA3" s="3"/>
      <c r="BMB3" s="3"/>
      <c r="BMC3" s="3"/>
      <c r="BMD3" s="3"/>
      <c r="BME3" s="3"/>
      <c r="BMF3" s="3"/>
      <c r="BMG3" s="3"/>
      <c r="BMH3" s="3"/>
      <c r="BMI3" s="3"/>
      <c r="BMJ3" s="3"/>
      <c r="BMK3" s="3"/>
      <c r="BML3" s="3"/>
      <c r="BMM3" s="3"/>
      <c r="BMN3" s="3"/>
      <c r="BMO3" s="3"/>
      <c r="BMP3" s="3"/>
      <c r="BMQ3" s="3"/>
      <c r="BMR3" s="3"/>
      <c r="BMS3" s="3"/>
      <c r="BMT3" s="3"/>
      <c r="BMU3" s="3"/>
      <c r="BMV3" s="3"/>
      <c r="BMW3" s="3"/>
      <c r="BMX3" s="3"/>
      <c r="BMY3" s="3"/>
      <c r="BMZ3" s="3"/>
      <c r="BNA3" s="3"/>
      <c r="BNB3" s="3"/>
      <c r="BNC3" s="3"/>
      <c r="BND3" s="3"/>
      <c r="BNE3" s="3"/>
      <c r="BNF3" s="3"/>
      <c r="BNG3" s="3"/>
      <c r="BNH3" s="3"/>
      <c r="BNI3" s="3"/>
      <c r="BNJ3" s="3"/>
      <c r="BNK3" s="3"/>
      <c r="BNL3" s="3"/>
      <c r="BNM3" s="3"/>
      <c r="BNN3" s="3"/>
      <c r="BNO3" s="3"/>
      <c r="BNP3" s="3"/>
      <c r="BNQ3" s="3"/>
      <c r="BNR3" s="3"/>
      <c r="BNS3" s="3"/>
      <c r="BNT3" s="3"/>
      <c r="BNU3" s="3"/>
      <c r="BNV3" s="3"/>
      <c r="BNW3" s="3"/>
      <c r="BNX3" s="3"/>
      <c r="BNY3" s="3"/>
      <c r="BNZ3" s="3"/>
      <c r="BOA3" s="3"/>
      <c r="BOB3" s="3"/>
      <c r="BOC3" s="3"/>
      <c r="BOD3" s="3"/>
      <c r="BOE3" s="3"/>
      <c r="BOF3" s="3"/>
      <c r="BOG3" s="3"/>
      <c r="BOH3" s="3"/>
      <c r="BOI3" s="3"/>
      <c r="BOJ3" s="3"/>
      <c r="BOK3" s="3"/>
      <c r="BOL3" s="3"/>
      <c r="BOM3" s="3"/>
      <c r="BON3" s="3"/>
      <c r="BOO3" s="3"/>
      <c r="BOP3" s="3"/>
      <c r="BOQ3" s="3"/>
      <c r="BOR3" s="3"/>
      <c r="BOS3" s="3"/>
      <c r="BOT3" s="3"/>
      <c r="BOU3" s="3"/>
      <c r="BOV3" s="3"/>
      <c r="BOW3" s="3"/>
      <c r="BOX3" s="3"/>
      <c r="BOY3" s="3"/>
      <c r="BOZ3" s="3"/>
      <c r="BPA3" s="3"/>
      <c r="BPB3" s="3"/>
      <c r="BPC3" s="3"/>
      <c r="BPD3" s="3"/>
      <c r="BPE3" s="3"/>
      <c r="BPF3" s="3"/>
      <c r="BPG3" s="3"/>
      <c r="BPH3" s="3"/>
      <c r="BPI3" s="3"/>
      <c r="BPJ3" s="3"/>
      <c r="BPK3" s="3"/>
      <c r="BPL3" s="3"/>
      <c r="BPM3" s="3"/>
      <c r="BPN3" s="3"/>
      <c r="BPO3" s="3"/>
      <c r="BPP3" s="3"/>
      <c r="BPQ3" s="3"/>
      <c r="BPR3" s="3"/>
      <c r="BPS3" s="3"/>
      <c r="BPT3" s="3"/>
      <c r="BPU3" s="3"/>
      <c r="BPV3" s="3"/>
      <c r="BPW3" s="3"/>
      <c r="BPX3" s="3"/>
      <c r="BPY3" s="3"/>
      <c r="BPZ3" s="3"/>
      <c r="BQA3" s="3"/>
      <c r="BQB3" s="3"/>
      <c r="BQC3" s="3"/>
      <c r="BQD3" s="3"/>
      <c r="BQE3" s="3"/>
      <c r="BQF3" s="3"/>
      <c r="BQG3" s="3"/>
      <c r="BQH3" s="3"/>
      <c r="BQI3" s="3"/>
      <c r="BQJ3" s="3"/>
      <c r="BQK3" s="3"/>
      <c r="BQL3" s="3"/>
      <c r="BQM3" s="3"/>
      <c r="BQN3" s="3"/>
      <c r="BQO3" s="3"/>
      <c r="BQP3" s="3"/>
      <c r="BQQ3" s="3"/>
      <c r="BQR3" s="3"/>
      <c r="BQS3" s="3"/>
      <c r="BQT3" s="3"/>
      <c r="BQU3" s="3"/>
      <c r="BQV3" s="3"/>
      <c r="BQW3" s="3"/>
      <c r="BQX3" s="3"/>
      <c r="BQY3" s="3"/>
      <c r="BQZ3" s="3"/>
      <c r="BRA3" s="3"/>
      <c r="BRB3" s="3"/>
      <c r="BRC3" s="3"/>
      <c r="BRD3" s="3"/>
      <c r="BRE3" s="3"/>
      <c r="BRF3" s="3"/>
      <c r="BRG3" s="3"/>
      <c r="BRH3" s="3"/>
      <c r="BRI3" s="3"/>
      <c r="BRJ3" s="3"/>
      <c r="BRK3" s="3"/>
      <c r="BRL3" s="3"/>
      <c r="BRM3" s="3"/>
      <c r="BRN3" s="3"/>
      <c r="BRO3" s="3"/>
      <c r="BRP3" s="3"/>
      <c r="BRQ3" s="3"/>
      <c r="BRR3" s="3"/>
      <c r="BRS3" s="3"/>
      <c r="BRT3" s="3"/>
      <c r="BRU3" s="3"/>
      <c r="BRV3" s="3"/>
      <c r="BRW3" s="3"/>
      <c r="BRX3" s="3"/>
      <c r="BRY3" s="3"/>
      <c r="BRZ3" s="3"/>
      <c r="BSA3" s="3"/>
      <c r="BSB3" s="3"/>
      <c r="BSC3" s="3"/>
      <c r="BSD3" s="3"/>
      <c r="BSE3" s="3"/>
      <c r="BSF3" s="3"/>
      <c r="BSG3" s="3"/>
      <c r="BSH3" s="3"/>
      <c r="BSI3" s="3"/>
      <c r="BSJ3" s="3"/>
      <c r="BSK3" s="3"/>
      <c r="BSL3" s="3"/>
      <c r="BSM3" s="3"/>
      <c r="BSN3" s="3"/>
      <c r="BSO3" s="3"/>
      <c r="BSP3" s="3"/>
      <c r="BSQ3" s="3"/>
      <c r="BSR3" s="3"/>
      <c r="BSS3" s="3"/>
      <c r="BST3" s="3"/>
      <c r="BSU3" s="3"/>
      <c r="BSV3" s="3"/>
      <c r="BSW3" s="3"/>
      <c r="BSX3" s="3"/>
      <c r="BSY3" s="3"/>
      <c r="BSZ3" s="3"/>
      <c r="BTA3" s="3"/>
      <c r="BTB3" s="3"/>
      <c r="BTC3" s="3"/>
      <c r="BTD3" s="3"/>
      <c r="BTE3" s="3"/>
      <c r="BTF3" s="3"/>
      <c r="BTG3" s="3"/>
      <c r="BTH3" s="3"/>
      <c r="BTI3" s="3"/>
      <c r="BTJ3" s="3"/>
      <c r="BTK3" s="3"/>
      <c r="BTL3" s="3"/>
      <c r="BTM3" s="3"/>
      <c r="BTN3" s="3"/>
      <c r="BTO3" s="3"/>
      <c r="BTP3" s="3"/>
      <c r="BTQ3" s="3"/>
      <c r="BTR3" s="3"/>
      <c r="BTS3" s="3"/>
      <c r="BTT3" s="3"/>
      <c r="BTU3" s="3"/>
      <c r="BTV3" s="3"/>
      <c r="BTW3" s="3"/>
      <c r="BTX3" s="3"/>
      <c r="BTY3" s="3"/>
      <c r="BTZ3" s="3"/>
      <c r="BUA3" s="3"/>
      <c r="BUB3" s="3"/>
      <c r="BUC3" s="3"/>
      <c r="BUD3" s="3"/>
      <c r="BUE3" s="3"/>
      <c r="BUF3" s="3"/>
      <c r="BUG3" s="3"/>
      <c r="BUH3" s="3"/>
      <c r="BUI3" s="3"/>
      <c r="BUJ3" s="3"/>
      <c r="BUK3" s="3"/>
      <c r="BUL3" s="3"/>
      <c r="BUM3" s="3"/>
      <c r="BUN3" s="3"/>
      <c r="BUO3" s="3"/>
      <c r="BUP3" s="3"/>
      <c r="BUQ3" s="3"/>
      <c r="BUR3" s="3"/>
      <c r="BUS3" s="3"/>
      <c r="BUT3" s="3"/>
      <c r="BUU3" s="3"/>
      <c r="BUV3" s="3"/>
      <c r="BUW3" s="3"/>
      <c r="BUX3" s="3"/>
      <c r="BUY3" s="3"/>
      <c r="BUZ3" s="3"/>
      <c r="BVA3" s="3"/>
      <c r="BVB3" s="3"/>
      <c r="BVC3" s="3"/>
      <c r="BVD3" s="3"/>
      <c r="BVE3" s="3"/>
      <c r="BVF3" s="3"/>
      <c r="BVG3" s="3"/>
      <c r="BVH3" s="3"/>
      <c r="BVI3" s="3"/>
      <c r="BVJ3" s="3"/>
      <c r="BVK3" s="3"/>
      <c r="BVL3" s="3"/>
      <c r="BVM3" s="3"/>
      <c r="BVN3" s="3"/>
      <c r="BVO3" s="3"/>
      <c r="BVP3" s="3"/>
      <c r="BVQ3" s="3"/>
      <c r="BVR3" s="3"/>
      <c r="BVS3" s="3"/>
      <c r="BVT3" s="3"/>
      <c r="BVU3" s="3"/>
      <c r="BVV3" s="3"/>
      <c r="BVW3" s="3"/>
      <c r="BVX3" s="3"/>
      <c r="BVY3" s="3"/>
      <c r="BVZ3" s="3"/>
      <c r="BWA3" s="3"/>
      <c r="BWB3" s="3"/>
      <c r="BWC3" s="3"/>
      <c r="BWD3" s="3"/>
      <c r="BWE3" s="3"/>
      <c r="BWF3" s="3"/>
      <c r="BWG3" s="3"/>
      <c r="BWH3" s="3"/>
      <c r="BWI3" s="3"/>
      <c r="BWJ3" s="3"/>
      <c r="BWK3" s="3"/>
      <c r="BWL3" s="3"/>
      <c r="BWM3" s="3"/>
      <c r="BWN3" s="3"/>
      <c r="BWO3" s="3"/>
      <c r="BWP3" s="3"/>
      <c r="BWQ3" s="3"/>
      <c r="BWR3" s="3"/>
      <c r="BWS3" s="3"/>
      <c r="BWT3" s="3"/>
      <c r="BWU3" s="3"/>
      <c r="BWV3" s="3"/>
      <c r="BWW3" s="3"/>
      <c r="BWX3" s="3"/>
      <c r="BWY3" s="3"/>
      <c r="BWZ3" s="3"/>
      <c r="BXA3" s="3"/>
      <c r="BXB3" s="3"/>
      <c r="BXC3" s="3"/>
      <c r="BXD3" s="3"/>
      <c r="BXE3" s="3"/>
      <c r="BXF3" s="3"/>
      <c r="BXG3" s="3"/>
      <c r="BXH3" s="3"/>
      <c r="BXI3" s="3"/>
      <c r="BXJ3" s="3"/>
      <c r="BXK3" s="3"/>
      <c r="BXL3" s="3"/>
      <c r="BXM3" s="3"/>
      <c r="BXN3" s="3"/>
      <c r="BXO3" s="3"/>
      <c r="BXP3" s="3"/>
      <c r="BXQ3" s="3"/>
      <c r="BXR3" s="3"/>
      <c r="BXS3" s="3"/>
      <c r="BXT3" s="3"/>
      <c r="BXU3" s="3"/>
      <c r="BXV3" s="3"/>
      <c r="BXW3" s="3"/>
      <c r="BXX3" s="3"/>
      <c r="BXY3" s="3"/>
      <c r="BXZ3" s="3"/>
      <c r="BYA3" s="3"/>
      <c r="BYB3" s="3"/>
      <c r="BYC3" s="3"/>
      <c r="BYD3" s="3"/>
      <c r="BYE3" s="3"/>
      <c r="BYF3" s="3"/>
      <c r="BYG3" s="3"/>
      <c r="BYH3" s="3"/>
      <c r="BYI3" s="3"/>
      <c r="BYJ3" s="3"/>
      <c r="BYK3" s="3"/>
      <c r="BYL3" s="3"/>
      <c r="BYM3" s="3"/>
      <c r="BYN3" s="3"/>
      <c r="BYO3" s="3"/>
      <c r="BYP3" s="3"/>
      <c r="BYQ3" s="3"/>
      <c r="BYR3" s="3"/>
      <c r="BYS3" s="3"/>
      <c r="BYT3" s="3"/>
      <c r="BYU3" s="3"/>
      <c r="BYV3" s="3"/>
      <c r="BYW3" s="3"/>
      <c r="BYX3" s="3"/>
      <c r="BYY3" s="3"/>
      <c r="BYZ3" s="3"/>
      <c r="BZA3" s="3"/>
      <c r="BZB3" s="3"/>
      <c r="BZC3" s="3"/>
      <c r="BZD3" s="3"/>
      <c r="BZE3" s="3"/>
      <c r="BZF3" s="3"/>
      <c r="BZG3" s="3"/>
      <c r="BZH3" s="3"/>
      <c r="BZI3" s="3"/>
      <c r="BZJ3" s="3"/>
      <c r="BZK3" s="3"/>
      <c r="BZL3" s="3"/>
      <c r="BZM3" s="3"/>
      <c r="BZN3" s="3"/>
      <c r="BZO3" s="3"/>
      <c r="BZP3" s="3"/>
      <c r="BZQ3" s="3"/>
      <c r="BZR3" s="3"/>
      <c r="BZS3" s="3"/>
      <c r="BZT3" s="3"/>
      <c r="BZU3" s="3"/>
      <c r="BZV3" s="3"/>
      <c r="BZW3" s="3"/>
      <c r="BZX3" s="3"/>
      <c r="BZY3" s="3"/>
      <c r="BZZ3" s="3"/>
      <c r="CAA3" s="3"/>
      <c r="CAB3" s="3"/>
      <c r="CAC3" s="3"/>
      <c r="CAD3" s="3"/>
      <c r="CAE3" s="3"/>
      <c r="CAF3" s="3"/>
      <c r="CAG3" s="3"/>
      <c r="CAH3" s="3"/>
      <c r="CAI3" s="3"/>
      <c r="CAJ3" s="3"/>
      <c r="CAK3" s="3"/>
      <c r="CAL3" s="3"/>
      <c r="CAM3" s="3"/>
      <c r="CAN3" s="3"/>
      <c r="CAO3" s="3"/>
      <c r="CAP3" s="3"/>
      <c r="CAQ3" s="3"/>
      <c r="CAR3" s="3"/>
      <c r="CAS3" s="3"/>
      <c r="CAT3" s="3"/>
      <c r="CAU3" s="3"/>
      <c r="CAV3" s="3"/>
      <c r="CAW3" s="3"/>
      <c r="CAX3" s="3"/>
      <c r="CAY3" s="3"/>
      <c r="CAZ3" s="3"/>
      <c r="CBA3" s="3"/>
      <c r="CBB3" s="3"/>
      <c r="CBC3" s="3"/>
      <c r="CBD3" s="3"/>
      <c r="CBE3" s="3"/>
      <c r="CBF3" s="3"/>
      <c r="CBG3" s="3"/>
      <c r="CBH3" s="3"/>
      <c r="CBI3" s="3"/>
      <c r="CBJ3" s="3"/>
      <c r="CBK3" s="3"/>
      <c r="CBL3" s="3"/>
      <c r="CBM3" s="3"/>
      <c r="CBN3" s="3"/>
      <c r="CBO3" s="3"/>
      <c r="CBP3" s="3"/>
      <c r="CBQ3" s="3"/>
      <c r="CBR3" s="3"/>
      <c r="CBS3" s="3"/>
      <c r="CBT3" s="3"/>
      <c r="CBU3" s="3"/>
      <c r="CBV3" s="3"/>
      <c r="CBW3" s="3"/>
      <c r="CBX3" s="3"/>
      <c r="CBY3" s="3"/>
      <c r="CBZ3" s="3"/>
      <c r="CCA3" s="3"/>
      <c r="CCB3" s="3"/>
      <c r="CCC3" s="3"/>
      <c r="CCD3" s="3"/>
      <c r="CCE3" s="3"/>
      <c r="CCF3" s="3"/>
      <c r="CCG3" s="3"/>
      <c r="CCH3" s="3"/>
      <c r="CCI3" s="3"/>
      <c r="CCJ3" s="3"/>
      <c r="CCK3" s="3"/>
      <c r="CCL3" s="3"/>
      <c r="CCM3" s="3"/>
      <c r="CCN3" s="3"/>
      <c r="CCO3" s="3"/>
      <c r="CCP3" s="3"/>
      <c r="CCQ3" s="3"/>
      <c r="CCR3" s="3"/>
      <c r="CCS3" s="3"/>
      <c r="CCT3" s="3"/>
      <c r="CCU3" s="3"/>
      <c r="CCV3" s="3"/>
      <c r="CCW3" s="3"/>
      <c r="CCX3" s="3"/>
      <c r="CCY3" s="3"/>
      <c r="CCZ3" s="3"/>
      <c r="CDA3" s="3"/>
      <c r="CDB3" s="3"/>
      <c r="CDC3" s="3"/>
      <c r="CDD3" s="3"/>
      <c r="CDE3" s="3"/>
      <c r="CDF3" s="3"/>
      <c r="CDG3" s="3"/>
      <c r="CDH3" s="3"/>
      <c r="CDI3" s="3"/>
      <c r="CDJ3" s="3"/>
      <c r="CDK3" s="3"/>
      <c r="CDL3" s="3"/>
      <c r="CDM3" s="3"/>
      <c r="CDN3" s="3"/>
      <c r="CDO3" s="3"/>
      <c r="CDP3" s="3"/>
      <c r="CDQ3" s="3"/>
      <c r="CDR3" s="3"/>
      <c r="CDS3" s="3"/>
      <c r="CDT3" s="3"/>
      <c r="CDU3" s="3"/>
      <c r="CDV3" s="3"/>
      <c r="CDW3" s="3"/>
      <c r="CDX3" s="3"/>
      <c r="CDY3" s="3"/>
      <c r="CDZ3" s="3"/>
      <c r="CEA3" s="3"/>
      <c r="CEB3" s="3"/>
      <c r="CEC3" s="3"/>
      <c r="CED3" s="3"/>
      <c r="CEE3" s="3"/>
      <c r="CEF3" s="3"/>
      <c r="CEG3" s="3"/>
      <c r="CEH3" s="3"/>
      <c r="CEI3" s="3"/>
      <c r="CEJ3" s="3"/>
      <c r="CEK3" s="3"/>
      <c r="CEL3" s="3"/>
      <c r="CEM3" s="3"/>
      <c r="CEN3" s="3"/>
      <c r="CEO3" s="3"/>
      <c r="CEP3" s="3"/>
      <c r="CEQ3" s="3"/>
      <c r="CER3" s="3"/>
      <c r="CES3" s="3"/>
      <c r="CET3" s="3"/>
      <c r="CEU3" s="3"/>
      <c r="CEV3" s="3"/>
      <c r="CEW3" s="3"/>
      <c r="CEX3" s="3"/>
      <c r="CEY3" s="3"/>
      <c r="CEZ3" s="3"/>
      <c r="CFA3" s="3"/>
      <c r="CFB3" s="3"/>
      <c r="CFC3" s="3"/>
      <c r="CFD3" s="3"/>
      <c r="CFE3" s="3"/>
      <c r="CFF3" s="3"/>
      <c r="CFG3" s="3"/>
      <c r="CFH3" s="3"/>
      <c r="CFI3" s="3"/>
      <c r="CFJ3" s="3"/>
      <c r="CFK3" s="3"/>
      <c r="CFL3" s="3"/>
      <c r="CFM3" s="3"/>
      <c r="CFN3" s="3"/>
      <c r="CFO3" s="3"/>
      <c r="CFP3" s="3"/>
      <c r="CFQ3" s="3"/>
      <c r="CFR3" s="3"/>
      <c r="CFS3" s="3"/>
      <c r="CFT3" s="3"/>
      <c r="CFU3" s="3"/>
      <c r="CFV3" s="3"/>
      <c r="CFW3" s="3"/>
      <c r="CFX3" s="3"/>
      <c r="CFY3" s="3"/>
      <c r="CFZ3" s="3"/>
      <c r="CGA3" s="3"/>
      <c r="CGB3" s="3"/>
      <c r="CGC3" s="3"/>
      <c r="CGD3" s="3"/>
      <c r="CGE3" s="3"/>
      <c r="CGF3" s="3"/>
      <c r="CGG3" s="3"/>
      <c r="CGH3" s="3"/>
      <c r="CGI3" s="3"/>
      <c r="CGJ3" s="3"/>
      <c r="CGK3" s="3"/>
      <c r="CGL3" s="3"/>
      <c r="CGM3" s="3"/>
      <c r="CGN3" s="3"/>
      <c r="CGO3" s="3"/>
      <c r="CGP3" s="3"/>
      <c r="CGQ3" s="3"/>
      <c r="CGR3" s="3"/>
      <c r="CGS3" s="3"/>
      <c r="CGT3" s="3"/>
      <c r="CGU3" s="3"/>
      <c r="CGV3" s="3"/>
      <c r="CGW3" s="3"/>
      <c r="CGX3" s="3"/>
      <c r="CGY3" s="3"/>
      <c r="CGZ3" s="3"/>
      <c r="CHA3" s="3"/>
      <c r="CHB3" s="3"/>
      <c r="CHC3" s="3"/>
      <c r="CHD3" s="3"/>
      <c r="CHE3" s="3"/>
      <c r="CHF3" s="3"/>
      <c r="CHG3" s="3"/>
      <c r="CHH3" s="3"/>
      <c r="CHI3" s="3"/>
      <c r="CHJ3" s="3"/>
      <c r="CHK3" s="3"/>
      <c r="CHL3" s="3"/>
      <c r="CHM3" s="3"/>
      <c r="CHN3" s="3"/>
      <c r="CHO3" s="3"/>
      <c r="CHP3" s="3"/>
      <c r="CHQ3" s="3"/>
      <c r="CHR3" s="3"/>
      <c r="CHS3" s="3"/>
      <c r="CHT3" s="3"/>
      <c r="CHU3" s="3"/>
      <c r="CHV3" s="3"/>
      <c r="CHW3" s="3"/>
      <c r="CHX3" s="3"/>
      <c r="CHY3" s="3"/>
      <c r="CHZ3" s="3"/>
      <c r="CIA3" s="3"/>
      <c r="CIB3" s="3"/>
      <c r="CIC3" s="3"/>
      <c r="CID3" s="3"/>
      <c r="CIE3" s="3"/>
      <c r="CIF3" s="3"/>
      <c r="CIG3" s="3"/>
      <c r="CIH3" s="3"/>
      <c r="CII3" s="3"/>
      <c r="CIJ3" s="3"/>
      <c r="CIK3" s="3"/>
      <c r="CIL3" s="3"/>
      <c r="CIM3" s="3"/>
      <c r="CIN3" s="3"/>
      <c r="CIO3" s="3"/>
      <c r="CIP3" s="3"/>
      <c r="CIQ3" s="3"/>
      <c r="CIR3" s="3"/>
      <c r="CIS3" s="3"/>
      <c r="CIT3" s="3"/>
      <c r="CIU3" s="3"/>
      <c r="CIV3" s="3"/>
      <c r="CIW3" s="3"/>
      <c r="CIX3" s="3"/>
      <c r="CIY3" s="3"/>
      <c r="CIZ3" s="3"/>
      <c r="CJA3" s="3"/>
      <c r="CJB3" s="3"/>
      <c r="CJC3" s="3"/>
      <c r="CJD3" s="3"/>
      <c r="CJE3" s="3"/>
      <c r="CJF3" s="3"/>
      <c r="CJG3" s="3"/>
      <c r="CJH3" s="3"/>
      <c r="CJI3" s="3"/>
      <c r="CJJ3" s="3"/>
      <c r="CJK3" s="3"/>
      <c r="CJL3" s="3"/>
      <c r="CJM3" s="3"/>
      <c r="CJN3" s="3"/>
      <c r="CJO3" s="3"/>
      <c r="CJP3" s="3"/>
      <c r="CJQ3" s="3"/>
      <c r="CJR3" s="3"/>
      <c r="CJS3" s="3"/>
      <c r="CJT3" s="3"/>
      <c r="CJU3" s="3"/>
      <c r="CJV3" s="3"/>
      <c r="CJW3" s="3"/>
      <c r="CJX3" s="3"/>
      <c r="CJY3" s="3"/>
      <c r="CJZ3" s="3"/>
      <c r="CKA3" s="3"/>
      <c r="CKB3" s="3"/>
      <c r="CKC3" s="3"/>
      <c r="CKD3" s="3"/>
      <c r="CKE3" s="3"/>
      <c r="CKF3" s="3"/>
      <c r="CKG3" s="3"/>
      <c r="CKH3" s="3"/>
      <c r="CKI3" s="3"/>
      <c r="CKJ3" s="3"/>
      <c r="CKK3" s="3"/>
      <c r="CKL3" s="3"/>
      <c r="CKM3" s="3"/>
      <c r="CKN3" s="3"/>
      <c r="CKO3" s="3"/>
      <c r="CKP3" s="3"/>
      <c r="CKQ3" s="3"/>
      <c r="CKR3" s="3"/>
      <c r="CKS3" s="3"/>
      <c r="CKT3" s="3"/>
      <c r="CKU3" s="3"/>
      <c r="CKV3" s="3"/>
      <c r="CKW3" s="3"/>
      <c r="CKX3" s="3"/>
      <c r="CKY3" s="3"/>
      <c r="CKZ3" s="3"/>
      <c r="CLA3" s="3"/>
      <c r="CLB3" s="3"/>
      <c r="CLC3" s="3"/>
      <c r="CLD3" s="3"/>
      <c r="CLE3" s="3"/>
      <c r="CLF3" s="3"/>
      <c r="CLG3" s="3"/>
      <c r="CLH3" s="3"/>
      <c r="CLI3" s="3"/>
      <c r="CLJ3" s="3"/>
      <c r="CLK3" s="3"/>
      <c r="CLL3" s="3"/>
      <c r="CLM3" s="3"/>
      <c r="CLN3" s="3"/>
      <c r="CLO3" s="3"/>
      <c r="CLP3" s="3"/>
      <c r="CLQ3" s="3"/>
      <c r="CLR3" s="3"/>
      <c r="CLS3" s="3"/>
      <c r="CLT3" s="3"/>
      <c r="CLU3" s="3"/>
      <c r="CLV3" s="3"/>
      <c r="CLW3" s="3"/>
      <c r="CLX3" s="3"/>
      <c r="CLY3" s="3"/>
      <c r="CLZ3" s="3"/>
      <c r="CMA3" s="3"/>
      <c r="CMB3" s="3"/>
      <c r="CMC3" s="3"/>
      <c r="CMD3" s="3"/>
      <c r="CME3" s="3"/>
      <c r="CMF3" s="3"/>
      <c r="CMG3" s="3"/>
      <c r="CMH3" s="3"/>
      <c r="CMI3" s="3"/>
      <c r="CMJ3" s="3"/>
      <c r="CMK3" s="3"/>
      <c r="CML3" s="3"/>
      <c r="CMM3" s="3"/>
      <c r="CMN3" s="3"/>
      <c r="CMO3" s="3"/>
      <c r="CMP3" s="3"/>
      <c r="CMQ3" s="3"/>
      <c r="CMR3" s="3"/>
      <c r="CMS3" s="3"/>
      <c r="CMT3" s="3"/>
      <c r="CMU3" s="3"/>
      <c r="CMV3" s="3"/>
      <c r="CMW3" s="3"/>
      <c r="CMX3" s="3"/>
      <c r="CMY3" s="3"/>
      <c r="CMZ3" s="3"/>
      <c r="CNA3" s="3"/>
      <c r="CNB3" s="3"/>
      <c r="CNC3" s="3"/>
      <c r="CND3" s="3"/>
      <c r="CNE3" s="3"/>
      <c r="CNF3" s="3"/>
      <c r="CNG3" s="3"/>
      <c r="CNH3" s="3"/>
      <c r="CNI3" s="3"/>
      <c r="CNJ3" s="3"/>
      <c r="CNK3" s="3"/>
      <c r="CNL3" s="3"/>
      <c r="CNM3" s="3"/>
      <c r="CNN3" s="3"/>
      <c r="CNO3" s="3"/>
      <c r="CNP3" s="3"/>
      <c r="CNQ3" s="3"/>
      <c r="CNR3" s="3"/>
      <c r="CNS3" s="3"/>
      <c r="CNT3" s="3"/>
      <c r="CNU3" s="3"/>
      <c r="CNV3" s="3"/>
      <c r="CNW3" s="3"/>
      <c r="CNX3" s="3"/>
      <c r="CNY3" s="3"/>
      <c r="CNZ3" s="3"/>
      <c r="COA3" s="3"/>
      <c r="COB3" s="3"/>
      <c r="COC3" s="3"/>
      <c r="COD3" s="3"/>
      <c r="COE3" s="3"/>
      <c r="COF3" s="3"/>
      <c r="COG3" s="3"/>
      <c r="COH3" s="3"/>
      <c r="COI3" s="3"/>
      <c r="COJ3" s="3"/>
      <c r="COK3" s="3"/>
      <c r="COL3" s="3"/>
      <c r="COM3" s="3"/>
      <c r="CON3" s="3"/>
      <c r="COO3" s="3"/>
      <c r="COP3" s="3"/>
      <c r="COQ3" s="3"/>
      <c r="COR3" s="3"/>
      <c r="COS3" s="3"/>
      <c r="COT3" s="3"/>
      <c r="COU3" s="3"/>
      <c r="COV3" s="3"/>
      <c r="COW3" s="3"/>
      <c r="COX3" s="3"/>
      <c r="COY3" s="3"/>
      <c r="COZ3" s="3"/>
      <c r="CPA3" s="3"/>
      <c r="CPB3" s="3"/>
      <c r="CPC3" s="3"/>
      <c r="CPD3" s="3"/>
      <c r="CPE3" s="3"/>
      <c r="CPF3" s="3"/>
      <c r="CPG3" s="3"/>
      <c r="CPH3" s="3"/>
      <c r="CPI3" s="3"/>
      <c r="CPJ3" s="3"/>
      <c r="CPK3" s="3"/>
      <c r="CPL3" s="3"/>
      <c r="CPM3" s="3"/>
      <c r="CPN3" s="3"/>
      <c r="CPO3" s="3"/>
      <c r="CPP3" s="3"/>
      <c r="CPQ3" s="3"/>
      <c r="CPR3" s="3"/>
      <c r="CPS3" s="3"/>
      <c r="CPT3" s="3"/>
      <c r="CPU3" s="3"/>
      <c r="CPV3" s="3"/>
      <c r="CPW3" s="3"/>
      <c r="CPX3" s="3"/>
      <c r="CPY3" s="3"/>
      <c r="CPZ3" s="3"/>
      <c r="CQA3" s="3"/>
      <c r="CQB3" s="3"/>
      <c r="CQC3" s="3"/>
      <c r="CQD3" s="3"/>
      <c r="CQE3" s="3"/>
      <c r="CQF3" s="3"/>
      <c r="CQG3" s="3"/>
      <c r="CQH3" s="3"/>
      <c r="CQI3" s="3"/>
      <c r="CQJ3" s="3"/>
      <c r="CQK3" s="3"/>
      <c r="CQL3" s="3"/>
      <c r="CQM3" s="3"/>
      <c r="CQN3" s="3"/>
      <c r="CQO3" s="3"/>
      <c r="CQP3" s="3"/>
      <c r="CQQ3" s="3"/>
      <c r="CQR3" s="3"/>
      <c r="CQS3" s="3"/>
      <c r="CQT3" s="3"/>
      <c r="CQU3" s="3"/>
      <c r="CQV3" s="3"/>
      <c r="CQW3" s="3"/>
      <c r="CQX3" s="3"/>
      <c r="CQY3" s="3"/>
      <c r="CQZ3" s="3"/>
      <c r="CRA3" s="3"/>
      <c r="CRB3" s="3"/>
      <c r="CRC3" s="3"/>
      <c r="CRD3" s="3"/>
      <c r="CRE3" s="3"/>
      <c r="CRF3" s="3"/>
      <c r="CRG3" s="3"/>
      <c r="CRH3" s="3"/>
      <c r="CRI3" s="3"/>
      <c r="CRJ3" s="3"/>
      <c r="CRK3" s="3"/>
      <c r="CRL3" s="3"/>
      <c r="CRM3" s="3"/>
      <c r="CRN3" s="3"/>
      <c r="CRO3" s="3"/>
      <c r="CRP3" s="3"/>
      <c r="CRQ3" s="3"/>
      <c r="CRR3" s="3"/>
      <c r="CRS3" s="3"/>
      <c r="CRT3" s="3"/>
      <c r="CRU3" s="3"/>
      <c r="CRV3" s="3"/>
      <c r="CRW3" s="3"/>
      <c r="CRX3" s="3"/>
      <c r="CRY3" s="3"/>
      <c r="CRZ3" s="3"/>
      <c r="CSA3" s="3"/>
      <c r="CSB3" s="3"/>
      <c r="CSC3" s="3"/>
      <c r="CSD3" s="3"/>
      <c r="CSE3" s="3"/>
      <c r="CSF3" s="3"/>
      <c r="CSG3" s="3"/>
      <c r="CSH3" s="3"/>
      <c r="CSI3" s="3"/>
      <c r="CSJ3" s="3"/>
      <c r="CSK3" s="3"/>
      <c r="CSL3" s="3"/>
      <c r="CSM3" s="3"/>
      <c r="CSN3" s="3"/>
      <c r="CSO3" s="3"/>
      <c r="CSP3" s="3"/>
      <c r="CSQ3" s="3"/>
      <c r="CSR3" s="3"/>
      <c r="CSS3" s="3"/>
      <c r="CST3" s="3"/>
      <c r="CSU3" s="3"/>
      <c r="CSV3" s="3"/>
      <c r="CSW3" s="3"/>
      <c r="CSX3" s="3"/>
      <c r="CSY3" s="3"/>
      <c r="CSZ3" s="3"/>
      <c r="CTA3" s="3"/>
      <c r="CTB3" s="3"/>
      <c r="CTC3" s="3"/>
      <c r="CTD3" s="3"/>
      <c r="CTE3" s="3"/>
      <c r="CTF3" s="3"/>
      <c r="CTG3" s="3"/>
      <c r="CTH3" s="3"/>
      <c r="CTI3" s="3"/>
      <c r="CTJ3" s="3"/>
      <c r="CTK3" s="3"/>
      <c r="CTL3" s="3"/>
      <c r="CTM3" s="3"/>
      <c r="CTN3" s="3"/>
      <c r="CTO3" s="3"/>
      <c r="CTP3" s="3"/>
      <c r="CTQ3" s="3"/>
      <c r="CTR3" s="3"/>
      <c r="CTS3" s="3"/>
      <c r="CTT3" s="3"/>
      <c r="CTU3" s="3"/>
      <c r="CTV3" s="3"/>
      <c r="CTW3" s="3"/>
      <c r="CTX3" s="3"/>
      <c r="CTY3" s="3"/>
      <c r="CTZ3" s="3"/>
      <c r="CUA3" s="3"/>
      <c r="CUB3" s="3"/>
      <c r="CUC3" s="3"/>
      <c r="CUD3" s="3"/>
      <c r="CUE3" s="3"/>
      <c r="CUF3" s="3"/>
      <c r="CUG3" s="3"/>
      <c r="CUH3" s="3"/>
      <c r="CUI3" s="3"/>
      <c r="CUJ3" s="3"/>
      <c r="CUK3" s="3"/>
      <c r="CUL3" s="3"/>
      <c r="CUM3" s="3"/>
      <c r="CUN3" s="3"/>
      <c r="CUO3" s="3"/>
      <c r="CUP3" s="3"/>
      <c r="CUQ3" s="3"/>
      <c r="CUR3" s="3"/>
      <c r="CUS3" s="3"/>
      <c r="CUT3" s="3"/>
      <c r="CUU3" s="3"/>
      <c r="CUV3" s="3"/>
      <c r="CUW3" s="3"/>
      <c r="CUX3" s="3"/>
      <c r="CUY3" s="3"/>
      <c r="CUZ3" s="3"/>
      <c r="CVA3" s="3"/>
      <c r="CVB3" s="3"/>
      <c r="CVC3" s="3"/>
      <c r="CVD3" s="3"/>
      <c r="CVE3" s="3"/>
      <c r="CVF3" s="3"/>
      <c r="CVG3" s="3"/>
      <c r="CVH3" s="3"/>
      <c r="CVI3" s="3"/>
      <c r="CVJ3" s="3"/>
      <c r="CVK3" s="3"/>
      <c r="CVL3" s="3"/>
      <c r="CVM3" s="3"/>
      <c r="CVN3" s="3"/>
      <c r="CVO3" s="3"/>
      <c r="CVP3" s="3"/>
      <c r="CVQ3" s="3"/>
      <c r="CVR3" s="3"/>
      <c r="CVS3" s="3"/>
      <c r="CVT3" s="3"/>
      <c r="CVU3" s="3"/>
      <c r="CVV3" s="3"/>
      <c r="CVW3" s="3"/>
      <c r="CVX3" s="3"/>
      <c r="CVY3" s="3"/>
      <c r="CVZ3" s="3"/>
      <c r="CWA3" s="3"/>
      <c r="CWB3" s="3"/>
      <c r="CWC3" s="3"/>
      <c r="CWD3" s="3"/>
      <c r="CWE3" s="3"/>
      <c r="CWF3" s="3"/>
      <c r="CWG3" s="3"/>
      <c r="CWH3" s="3"/>
      <c r="CWI3" s="3"/>
      <c r="CWJ3" s="3"/>
      <c r="CWK3" s="3"/>
      <c r="CWL3" s="3"/>
      <c r="CWM3" s="3"/>
      <c r="CWN3" s="3"/>
      <c r="CWO3" s="3"/>
      <c r="CWP3" s="3"/>
      <c r="CWQ3" s="3"/>
      <c r="CWR3" s="3"/>
      <c r="CWS3" s="3"/>
      <c r="CWT3" s="3"/>
      <c r="CWU3" s="3"/>
      <c r="CWV3" s="3"/>
      <c r="CWW3" s="3"/>
      <c r="CWX3" s="3"/>
      <c r="CWY3" s="3"/>
      <c r="CWZ3" s="3"/>
      <c r="CXA3" s="3"/>
      <c r="CXB3" s="3"/>
      <c r="CXC3" s="3"/>
      <c r="CXD3" s="3"/>
      <c r="CXE3" s="3"/>
      <c r="CXF3" s="3"/>
      <c r="CXG3" s="3"/>
      <c r="CXH3" s="3"/>
      <c r="CXI3" s="3"/>
      <c r="CXJ3" s="3"/>
      <c r="CXK3" s="3"/>
      <c r="CXL3" s="3"/>
      <c r="CXM3" s="3"/>
      <c r="CXN3" s="3"/>
      <c r="CXO3" s="3"/>
      <c r="CXP3" s="3"/>
      <c r="CXQ3" s="3"/>
      <c r="CXR3" s="3"/>
      <c r="CXS3" s="3"/>
      <c r="CXT3" s="3"/>
      <c r="CXU3" s="3"/>
      <c r="CXV3" s="3"/>
      <c r="CXW3" s="3"/>
      <c r="CXX3" s="3"/>
      <c r="CXY3" s="3"/>
      <c r="CXZ3" s="3"/>
      <c r="CYA3" s="3"/>
      <c r="CYB3" s="3"/>
      <c r="CYC3" s="3"/>
      <c r="CYD3" s="3"/>
      <c r="CYE3" s="3"/>
      <c r="CYF3" s="3"/>
      <c r="CYG3" s="3"/>
      <c r="CYH3" s="3"/>
      <c r="CYI3" s="3"/>
      <c r="CYJ3" s="3"/>
      <c r="CYK3" s="3"/>
      <c r="CYL3" s="3"/>
      <c r="CYM3" s="3"/>
      <c r="CYN3" s="3"/>
      <c r="CYO3" s="3"/>
      <c r="CYP3" s="3"/>
      <c r="CYQ3" s="3"/>
      <c r="CYR3" s="3"/>
      <c r="CYS3" s="3"/>
      <c r="CYT3" s="3"/>
      <c r="CYU3" s="3"/>
      <c r="CYV3" s="3"/>
      <c r="CYW3" s="3"/>
      <c r="CYX3" s="3"/>
      <c r="CYY3" s="3"/>
      <c r="CYZ3" s="3"/>
      <c r="CZA3" s="3"/>
      <c r="CZB3" s="3"/>
      <c r="CZC3" s="3"/>
      <c r="CZD3" s="3"/>
      <c r="CZE3" s="3"/>
      <c r="CZF3" s="3"/>
      <c r="CZG3" s="3"/>
      <c r="CZH3" s="3"/>
      <c r="CZI3" s="3"/>
      <c r="CZJ3" s="3"/>
      <c r="CZK3" s="3"/>
      <c r="CZL3" s="3"/>
      <c r="CZM3" s="3"/>
      <c r="CZN3" s="3"/>
      <c r="CZO3" s="3"/>
      <c r="CZP3" s="3"/>
      <c r="CZQ3" s="3"/>
      <c r="CZR3" s="3"/>
      <c r="CZS3" s="3"/>
      <c r="CZT3" s="3"/>
      <c r="CZU3" s="3"/>
      <c r="CZV3" s="3"/>
      <c r="CZW3" s="3"/>
      <c r="CZX3" s="3"/>
      <c r="CZY3" s="3"/>
      <c r="CZZ3" s="3"/>
      <c r="DAA3" s="3"/>
      <c r="DAB3" s="3"/>
      <c r="DAC3" s="3"/>
      <c r="DAD3" s="3"/>
      <c r="DAE3" s="3"/>
      <c r="DAF3" s="3"/>
      <c r="DAG3" s="3"/>
      <c r="DAH3" s="3"/>
      <c r="DAI3" s="3"/>
      <c r="DAJ3" s="3"/>
      <c r="DAK3" s="3"/>
      <c r="DAL3" s="3"/>
      <c r="DAM3" s="3"/>
      <c r="DAN3" s="3"/>
      <c r="DAO3" s="3"/>
      <c r="DAP3" s="3"/>
      <c r="DAQ3" s="3"/>
      <c r="DAR3" s="3"/>
      <c r="DAS3" s="3"/>
      <c r="DAT3" s="3"/>
      <c r="DAU3" s="3"/>
      <c r="DAV3" s="3"/>
      <c r="DAW3" s="3"/>
      <c r="DAX3" s="3"/>
      <c r="DAY3" s="3"/>
      <c r="DAZ3" s="3"/>
      <c r="DBA3" s="3"/>
      <c r="DBB3" s="3"/>
      <c r="DBC3" s="3"/>
      <c r="DBD3" s="3"/>
      <c r="DBE3" s="3"/>
      <c r="DBF3" s="3"/>
      <c r="DBG3" s="3"/>
      <c r="DBH3" s="3"/>
      <c r="DBI3" s="3"/>
      <c r="DBJ3" s="3"/>
      <c r="DBK3" s="3"/>
      <c r="DBL3" s="3"/>
      <c r="DBM3" s="3"/>
      <c r="DBN3" s="3"/>
      <c r="DBO3" s="3"/>
      <c r="DBP3" s="3"/>
      <c r="DBQ3" s="3"/>
      <c r="DBR3" s="3"/>
      <c r="DBS3" s="3"/>
      <c r="DBT3" s="3"/>
      <c r="DBU3" s="3"/>
      <c r="DBV3" s="3"/>
      <c r="DBW3" s="3"/>
      <c r="DBX3" s="3"/>
      <c r="DBY3" s="3"/>
      <c r="DBZ3" s="3"/>
      <c r="DCA3" s="3"/>
      <c r="DCB3" s="3"/>
      <c r="DCC3" s="3"/>
      <c r="DCD3" s="3"/>
      <c r="DCE3" s="3"/>
      <c r="DCF3" s="3"/>
      <c r="DCG3" s="3"/>
      <c r="DCH3" s="3"/>
      <c r="DCI3" s="3"/>
      <c r="DCJ3" s="3"/>
      <c r="DCK3" s="3"/>
      <c r="DCL3" s="3"/>
      <c r="DCM3" s="3"/>
      <c r="DCN3" s="3"/>
      <c r="DCO3" s="3"/>
      <c r="DCP3" s="3"/>
      <c r="DCQ3" s="3"/>
      <c r="DCR3" s="3"/>
      <c r="DCS3" s="3"/>
      <c r="DCT3" s="3"/>
      <c r="DCU3" s="3"/>
      <c r="DCV3" s="3"/>
      <c r="DCW3" s="3"/>
      <c r="DCX3" s="3"/>
      <c r="DCY3" s="3"/>
      <c r="DCZ3" s="3"/>
      <c r="DDA3" s="3"/>
      <c r="DDB3" s="3"/>
      <c r="DDC3" s="3"/>
      <c r="DDD3" s="3"/>
      <c r="DDE3" s="3"/>
      <c r="DDF3" s="3"/>
      <c r="DDG3" s="3"/>
      <c r="DDH3" s="3"/>
      <c r="DDI3" s="3"/>
      <c r="DDJ3" s="3"/>
      <c r="DDK3" s="3"/>
      <c r="DDL3" s="3"/>
      <c r="DDM3" s="3"/>
      <c r="DDN3" s="3"/>
      <c r="DDO3" s="3"/>
      <c r="DDP3" s="3"/>
      <c r="DDQ3" s="3"/>
      <c r="DDR3" s="3"/>
      <c r="DDS3" s="3"/>
      <c r="DDT3" s="3"/>
      <c r="DDU3" s="3"/>
      <c r="DDV3" s="3"/>
      <c r="DDW3" s="3"/>
      <c r="DDX3" s="3"/>
      <c r="DDY3" s="3"/>
      <c r="DDZ3" s="3"/>
      <c r="DEA3" s="3"/>
      <c r="DEB3" s="3"/>
      <c r="DEC3" s="3"/>
      <c r="DED3" s="3"/>
      <c r="DEE3" s="3"/>
      <c r="DEF3" s="3"/>
      <c r="DEG3" s="3"/>
      <c r="DEH3" s="3"/>
      <c r="DEI3" s="3"/>
      <c r="DEJ3" s="3"/>
      <c r="DEK3" s="3"/>
      <c r="DEL3" s="3"/>
      <c r="DEM3" s="3"/>
      <c r="DEN3" s="3"/>
      <c r="DEO3" s="3"/>
      <c r="DEP3" s="3"/>
      <c r="DEQ3" s="3"/>
      <c r="DER3" s="3"/>
      <c r="DES3" s="3"/>
      <c r="DET3" s="3"/>
      <c r="DEU3" s="3"/>
      <c r="DEV3" s="3"/>
      <c r="DEW3" s="3"/>
      <c r="DEX3" s="3"/>
      <c r="DEY3" s="3"/>
      <c r="DEZ3" s="3"/>
      <c r="DFA3" s="3"/>
      <c r="DFB3" s="3"/>
      <c r="DFC3" s="3"/>
      <c r="DFD3" s="3"/>
      <c r="DFE3" s="3"/>
      <c r="DFF3" s="3"/>
      <c r="DFG3" s="3"/>
      <c r="DFH3" s="3"/>
      <c r="DFI3" s="3"/>
      <c r="DFJ3" s="3"/>
      <c r="DFK3" s="3"/>
      <c r="DFL3" s="3"/>
      <c r="DFM3" s="3"/>
      <c r="DFN3" s="3"/>
      <c r="DFO3" s="3"/>
      <c r="DFP3" s="3"/>
      <c r="DFQ3" s="3"/>
      <c r="DFR3" s="3"/>
      <c r="DFS3" s="3"/>
      <c r="DFT3" s="3"/>
      <c r="DFU3" s="3"/>
      <c r="DFV3" s="3"/>
      <c r="DFW3" s="3"/>
      <c r="DFX3" s="3"/>
      <c r="DFY3" s="3"/>
      <c r="DFZ3" s="3"/>
      <c r="DGA3" s="3"/>
      <c r="DGB3" s="3"/>
      <c r="DGC3" s="3"/>
      <c r="DGD3" s="3"/>
      <c r="DGE3" s="3"/>
      <c r="DGF3" s="3"/>
      <c r="DGG3" s="3"/>
      <c r="DGH3" s="3"/>
      <c r="DGI3" s="3"/>
      <c r="DGJ3" s="3"/>
      <c r="DGK3" s="3"/>
      <c r="DGL3" s="3"/>
      <c r="DGM3" s="3"/>
      <c r="DGN3" s="3"/>
      <c r="DGO3" s="3"/>
      <c r="DGP3" s="3"/>
      <c r="DGQ3" s="3"/>
      <c r="DGR3" s="3"/>
      <c r="DGS3" s="3"/>
      <c r="DGT3" s="3"/>
      <c r="DGU3" s="3"/>
      <c r="DGV3" s="3"/>
      <c r="DGW3" s="3"/>
      <c r="DGX3" s="3"/>
      <c r="DGY3" s="3"/>
      <c r="DGZ3" s="3"/>
      <c r="DHA3" s="3"/>
      <c r="DHB3" s="3"/>
      <c r="DHC3" s="3"/>
      <c r="DHD3" s="3"/>
      <c r="DHE3" s="3"/>
      <c r="DHF3" s="3"/>
      <c r="DHG3" s="3"/>
      <c r="DHH3" s="3"/>
      <c r="DHI3" s="3"/>
      <c r="DHJ3" s="3"/>
      <c r="DHK3" s="3"/>
      <c r="DHL3" s="3"/>
      <c r="DHM3" s="3"/>
      <c r="DHN3" s="3"/>
      <c r="DHO3" s="3"/>
      <c r="DHP3" s="3"/>
      <c r="DHQ3" s="3"/>
      <c r="DHR3" s="3"/>
      <c r="DHS3" s="3"/>
      <c r="DHT3" s="3"/>
      <c r="DHU3" s="3"/>
      <c r="DHV3" s="3"/>
      <c r="DHW3" s="3"/>
      <c r="DHX3" s="3"/>
      <c r="DHY3" s="3"/>
      <c r="DHZ3" s="3"/>
      <c r="DIA3" s="3"/>
      <c r="DIB3" s="3"/>
      <c r="DIC3" s="3"/>
      <c r="DID3" s="3"/>
      <c r="DIE3" s="3"/>
      <c r="DIF3" s="3"/>
      <c r="DIG3" s="3"/>
      <c r="DIH3" s="3"/>
      <c r="DII3" s="3"/>
      <c r="DIJ3" s="3"/>
      <c r="DIK3" s="3"/>
      <c r="DIL3" s="3"/>
      <c r="DIM3" s="3"/>
      <c r="DIN3" s="3"/>
      <c r="DIO3" s="3"/>
      <c r="DIP3" s="3"/>
      <c r="DIQ3" s="3"/>
      <c r="DIR3" s="3"/>
      <c r="DIS3" s="3"/>
      <c r="DIT3" s="3"/>
      <c r="DIU3" s="3"/>
      <c r="DIV3" s="3"/>
      <c r="DIW3" s="3"/>
      <c r="DIX3" s="3"/>
      <c r="DIY3" s="3"/>
      <c r="DIZ3" s="3"/>
      <c r="DJA3" s="3"/>
      <c r="DJB3" s="3"/>
      <c r="DJC3" s="3"/>
      <c r="DJD3" s="3"/>
      <c r="DJE3" s="3"/>
      <c r="DJF3" s="3"/>
      <c r="DJG3" s="3"/>
      <c r="DJH3" s="3"/>
      <c r="DJI3" s="3"/>
      <c r="DJJ3" s="3"/>
      <c r="DJK3" s="3"/>
      <c r="DJL3" s="3"/>
      <c r="DJM3" s="3"/>
      <c r="DJN3" s="3"/>
      <c r="DJO3" s="3"/>
      <c r="DJP3" s="3"/>
      <c r="DJQ3" s="3"/>
      <c r="DJR3" s="3"/>
      <c r="DJS3" s="3"/>
      <c r="DJT3" s="3"/>
      <c r="DJU3" s="3"/>
      <c r="DJV3" s="3"/>
      <c r="DJW3" s="3"/>
      <c r="DJX3" s="3"/>
      <c r="DJY3" s="3"/>
      <c r="DJZ3" s="3"/>
      <c r="DKA3" s="3"/>
      <c r="DKB3" s="3"/>
      <c r="DKC3" s="3"/>
      <c r="DKD3" s="3"/>
      <c r="DKE3" s="3"/>
      <c r="DKF3" s="3"/>
      <c r="DKG3" s="3"/>
      <c r="DKH3" s="3"/>
      <c r="DKI3" s="3"/>
      <c r="DKJ3" s="3"/>
      <c r="DKK3" s="3"/>
      <c r="DKL3" s="3"/>
      <c r="DKM3" s="3"/>
      <c r="DKN3" s="3"/>
      <c r="DKO3" s="3"/>
      <c r="DKP3" s="3"/>
      <c r="DKQ3" s="3"/>
      <c r="DKR3" s="3"/>
      <c r="DKS3" s="3"/>
      <c r="DKT3" s="3"/>
      <c r="DKU3" s="3"/>
      <c r="DKV3" s="3"/>
      <c r="DKW3" s="3"/>
      <c r="DKX3" s="3"/>
      <c r="DKY3" s="3"/>
      <c r="DKZ3" s="3"/>
      <c r="DLA3" s="3"/>
      <c r="DLB3" s="3"/>
      <c r="DLC3" s="3"/>
      <c r="DLD3" s="3"/>
      <c r="DLE3" s="3"/>
      <c r="DLF3" s="3"/>
      <c r="DLG3" s="3"/>
      <c r="DLH3" s="3"/>
      <c r="DLI3" s="3"/>
      <c r="DLJ3" s="3"/>
      <c r="DLK3" s="3"/>
      <c r="DLL3" s="3"/>
      <c r="DLM3" s="3"/>
      <c r="DLN3" s="3"/>
      <c r="DLO3" s="3"/>
      <c r="DLP3" s="3"/>
      <c r="DLQ3" s="3"/>
      <c r="DLR3" s="3"/>
      <c r="DLS3" s="3"/>
      <c r="DLT3" s="3"/>
      <c r="DLU3" s="3"/>
      <c r="DLV3" s="3"/>
      <c r="DLW3" s="3"/>
      <c r="DLX3" s="3"/>
      <c r="DLY3" s="3"/>
      <c r="DLZ3" s="3"/>
      <c r="DMA3" s="3"/>
      <c r="DMB3" s="3"/>
      <c r="DMC3" s="3"/>
      <c r="DMD3" s="3"/>
      <c r="DME3" s="3"/>
      <c r="DMF3" s="3"/>
      <c r="DMG3" s="3"/>
      <c r="DMH3" s="3"/>
      <c r="DMI3" s="3"/>
      <c r="DMJ3" s="3"/>
      <c r="DMK3" s="3"/>
      <c r="DML3" s="3"/>
      <c r="DMM3" s="3"/>
      <c r="DMN3" s="3"/>
      <c r="DMO3" s="3"/>
      <c r="DMP3" s="3"/>
      <c r="DMQ3" s="3"/>
      <c r="DMR3" s="3"/>
      <c r="DMS3" s="3"/>
      <c r="DMT3" s="3"/>
      <c r="DMU3" s="3"/>
      <c r="DMV3" s="3"/>
      <c r="DMW3" s="3"/>
      <c r="DMX3" s="3"/>
      <c r="DMY3" s="3"/>
      <c r="DMZ3" s="3"/>
      <c r="DNA3" s="3"/>
      <c r="DNB3" s="3"/>
      <c r="DNC3" s="3"/>
      <c r="DND3" s="3"/>
      <c r="DNE3" s="3"/>
      <c r="DNF3" s="3"/>
      <c r="DNG3" s="3"/>
      <c r="DNH3" s="3"/>
      <c r="DNI3" s="3"/>
      <c r="DNJ3" s="3"/>
      <c r="DNK3" s="3"/>
      <c r="DNL3" s="3"/>
      <c r="DNM3" s="3"/>
      <c r="DNN3" s="3"/>
      <c r="DNO3" s="3"/>
      <c r="DNP3" s="3"/>
      <c r="DNQ3" s="3"/>
      <c r="DNR3" s="3"/>
      <c r="DNS3" s="3"/>
      <c r="DNT3" s="3"/>
      <c r="DNU3" s="3"/>
      <c r="DNV3" s="3"/>
      <c r="DNW3" s="3"/>
      <c r="DNX3" s="3"/>
      <c r="DNY3" s="3"/>
      <c r="DNZ3" s="3"/>
      <c r="DOA3" s="3"/>
      <c r="DOB3" s="3"/>
      <c r="DOC3" s="3"/>
      <c r="DOD3" s="3"/>
      <c r="DOE3" s="3"/>
      <c r="DOF3" s="3"/>
      <c r="DOG3" s="3"/>
      <c r="DOH3" s="3"/>
      <c r="DOI3" s="3"/>
      <c r="DOJ3" s="3"/>
      <c r="DOK3" s="3"/>
      <c r="DOL3" s="3"/>
      <c r="DOM3" s="3"/>
      <c r="DON3" s="3"/>
      <c r="DOO3" s="3"/>
      <c r="DOP3" s="3"/>
      <c r="DOQ3" s="3"/>
      <c r="DOR3" s="3"/>
      <c r="DOS3" s="3"/>
      <c r="DOT3" s="3"/>
      <c r="DOU3" s="3"/>
      <c r="DOV3" s="3"/>
      <c r="DOW3" s="3"/>
      <c r="DOX3" s="3"/>
      <c r="DOY3" s="3"/>
      <c r="DOZ3" s="3"/>
      <c r="DPA3" s="3"/>
      <c r="DPB3" s="3"/>
      <c r="DPC3" s="3"/>
      <c r="DPD3" s="3"/>
      <c r="DPE3" s="3"/>
      <c r="DPF3" s="3"/>
      <c r="DPG3" s="3"/>
      <c r="DPH3" s="3"/>
      <c r="DPI3" s="3"/>
      <c r="DPJ3" s="3"/>
      <c r="DPK3" s="3"/>
      <c r="DPL3" s="3"/>
      <c r="DPM3" s="3"/>
      <c r="DPN3" s="3"/>
      <c r="DPO3" s="3"/>
      <c r="DPP3" s="3"/>
      <c r="DPQ3" s="3"/>
      <c r="DPR3" s="3"/>
      <c r="DPS3" s="3"/>
      <c r="DPT3" s="3"/>
      <c r="DPU3" s="3"/>
      <c r="DPV3" s="3"/>
      <c r="DPW3" s="3"/>
      <c r="DPX3" s="3"/>
      <c r="DPY3" s="3"/>
      <c r="DPZ3" s="3"/>
      <c r="DQA3" s="3"/>
      <c r="DQB3" s="3"/>
      <c r="DQC3" s="3"/>
      <c r="DQD3" s="3"/>
      <c r="DQE3" s="3"/>
      <c r="DQF3" s="3"/>
      <c r="DQG3" s="3"/>
      <c r="DQH3" s="3"/>
      <c r="DQI3" s="3"/>
      <c r="DQJ3" s="3"/>
      <c r="DQK3" s="3"/>
      <c r="DQL3" s="3"/>
      <c r="DQM3" s="3"/>
      <c r="DQN3" s="3"/>
      <c r="DQO3" s="3"/>
      <c r="DQP3" s="3"/>
      <c r="DQQ3" s="3"/>
      <c r="DQR3" s="3"/>
      <c r="DQS3" s="3"/>
      <c r="DQT3" s="3"/>
      <c r="DQU3" s="3"/>
      <c r="DQV3" s="3"/>
      <c r="DQW3" s="3"/>
      <c r="DQX3" s="3"/>
      <c r="DQY3" s="3"/>
      <c r="DQZ3" s="3"/>
      <c r="DRA3" s="3"/>
      <c r="DRB3" s="3"/>
      <c r="DRC3" s="3"/>
      <c r="DRD3" s="3"/>
      <c r="DRE3" s="3"/>
      <c r="DRF3" s="3"/>
      <c r="DRG3" s="3"/>
      <c r="DRH3" s="3"/>
      <c r="DRI3" s="3"/>
      <c r="DRJ3" s="3"/>
      <c r="DRK3" s="3"/>
      <c r="DRL3" s="3"/>
      <c r="DRM3" s="3"/>
      <c r="DRN3" s="3"/>
      <c r="DRO3" s="3"/>
      <c r="DRP3" s="3"/>
      <c r="DRQ3" s="3"/>
      <c r="DRR3" s="3"/>
      <c r="DRS3" s="3"/>
      <c r="DRT3" s="3"/>
      <c r="DRU3" s="3"/>
      <c r="DRV3" s="3"/>
      <c r="DRW3" s="3"/>
      <c r="DRX3" s="3"/>
      <c r="DRY3" s="3"/>
      <c r="DRZ3" s="3"/>
      <c r="DSA3" s="3"/>
      <c r="DSB3" s="3"/>
      <c r="DSC3" s="3"/>
      <c r="DSD3" s="3"/>
      <c r="DSE3" s="3"/>
      <c r="DSF3" s="3"/>
      <c r="DSG3" s="3"/>
      <c r="DSH3" s="3"/>
      <c r="DSI3" s="3"/>
      <c r="DSJ3" s="3"/>
      <c r="DSK3" s="3"/>
      <c r="DSL3" s="3"/>
      <c r="DSM3" s="3"/>
      <c r="DSN3" s="3"/>
      <c r="DSO3" s="3"/>
      <c r="DSP3" s="3"/>
      <c r="DSQ3" s="3"/>
      <c r="DSR3" s="3"/>
      <c r="DSS3" s="3"/>
      <c r="DST3" s="3"/>
      <c r="DSU3" s="3"/>
      <c r="DSV3" s="3"/>
      <c r="DSW3" s="3"/>
      <c r="DSX3" s="3"/>
      <c r="DSY3" s="3"/>
      <c r="DSZ3" s="3"/>
      <c r="DTA3" s="3"/>
      <c r="DTB3" s="3"/>
      <c r="DTC3" s="3"/>
      <c r="DTD3" s="3"/>
      <c r="DTE3" s="3"/>
      <c r="DTF3" s="3"/>
      <c r="DTG3" s="3"/>
      <c r="DTH3" s="3"/>
      <c r="DTI3" s="3"/>
      <c r="DTJ3" s="3"/>
      <c r="DTK3" s="3"/>
      <c r="DTL3" s="3"/>
      <c r="DTM3" s="3"/>
      <c r="DTN3" s="3"/>
      <c r="DTO3" s="3"/>
      <c r="DTP3" s="3"/>
      <c r="DTQ3" s="3"/>
      <c r="DTR3" s="3"/>
      <c r="DTS3" s="3"/>
      <c r="DTT3" s="3"/>
      <c r="DTU3" s="3"/>
      <c r="DTV3" s="3"/>
      <c r="DTW3" s="3"/>
      <c r="DTX3" s="3"/>
      <c r="DTY3" s="3"/>
      <c r="DTZ3" s="3"/>
      <c r="DUA3" s="3"/>
      <c r="DUB3" s="3"/>
      <c r="DUC3" s="3"/>
      <c r="DUD3" s="3"/>
      <c r="DUE3" s="3"/>
      <c r="DUF3" s="3"/>
      <c r="DUG3" s="3"/>
      <c r="DUH3" s="3"/>
      <c r="DUI3" s="3"/>
      <c r="DUJ3" s="3"/>
      <c r="DUK3" s="3"/>
      <c r="DUL3" s="3"/>
      <c r="DUM3" s="3"/>
      <c r="DUN3" s="3"/>
      <c r="DUO3" s="3"/>
      <c r="DUP3" s="3"/>
      <c r="DUQ3" s="3"/>
      <c r="DUR3" s="3"/>
      <c r="DUS3" s="3"/>
      <c r="DUT3" s="3"/>
      <c r="DUU3" s="3"/>
      <c r="DUV3" s="3"/>
      <c r="DUW3" s="3"/>
      <c r="DUX3" s="3"/>
      <c r="DUY3" s="3"/>
      <c r="DUZ3" s="3"/>
      <c r="DVA3" s="3"/>
      <c r="DVB3" s="3"/>
      <c r="DVC3" s="3"/>
      <c r="DVD3" s="3"/>
      <c r="DVE3" s="3"/>
      <c r="DVF3" s="3"/>
      <c r="DVG3" s="3"/>
      <c r="DVH3" s="3"/>
      <c r="DVI3" s="3"/>
      <c r="DVJ3" s="3"/>
      <c r="DVK3" s="3"/>
      <c r="DVL3" s="3"/>
      <c r="DVM3" s="3"/>
      <c r="DVN3" s="3"/>
      <c r="DVO3" s="3"/>
      <c r="DVP3" s="3"/>
      <c r="DVQ3" s="3"/>
      <c r="DVR3" s="3"/>
      <c r="DVS3" s="3"/>
      <c r="DVT3" s="3"/>
      <c r="DVU3" s="3"/>
      <c r="DVV3" s="3"/>
      <c r="DVW3" s="3"/>
      <c r="DVX3" s="3"/>
      <c r="DVY3" s="3"/>
      <c r="DVZ3" s="3"/>
      <c r="DWA3" s="3"/>
      <c r="DWB3" s="3"/>
      <c r="DWC3" s="3"/>
      <c r="DWD3" s="3"/>
      <c r="DWE3" s="3"/>
      <c r="DWF3" s="3"/>
      <c r="DWG3" s="3"/>
      <c r="DWH3" s="3"/>
      <c r="DWI3" s="3"/>
      <c r="DWJ3" s="3"/>
      <c r="DWK3" s="3"/>
      <c r="DWL3" s="3"/>
      <c r="DWM3" s="3"/>
      <c r="DWN3" s="3"/>
      <c r="DWO3" s="3"/>
      <c r="DWP3" s="3"/>
      <c r="DWQ3" s="3"/>
      <c r="DWR3" s="3"/>
      <c r="DWS3" s="3"/>
      <c r="DWT3" s="3"/>
      <c r="DWU3" s="3"/>
      <c r="DWV3" s="3"/>
      <c r="DWW3" s="3"/>
      <c r="DWX3" s="3"/>
      <c r="DWY3" s="3"/>
      <c r="DWZ3" s="3"/>
      <c r="DXA3" s="3"/>
      <c r="DXB3" s="3"/>
      <c r="DXC3" s="3"/>
      <c r="DXD3" s="3"/>
      <c r="DXE3" s="3"/>
      <c r="DXF3" s="3"/>
      <c r="DXG3" s="3"/>
      <c r="DXH3" s="3"/>
      <c r="DXI3" s="3"/>
      <c r="DXJ3" s="3"/>
      <c r="DXK3" s="3"/>
      <c r="DXL3" s="3"/>
      <c r="DXM3" s="3"/>
      <c r="DXN3" s="3"/>
      <c r="DXO3" s="3"/>
      <c r="DXP3" s="3"/>
      <c r="DXQ3" s="3"/>
      <c r="DXR3" s="3"/>
      <c r="DXS3" s="3"/>
      <c r="DXT3" s="3"/>
      <c r="DXU3" s="3"/>
      <c r="DXV3" s="3"/>
      <c r="DXW3" s="3"/>
      <c r="DXX3" s="3"/>
      <c r="DXY3" s="3"/>
      <c r="DXZ3" s="3"/>
      <c r="DYA3" s="3"/>
      <c r="DYB3" s="3"/>
      <c r="DYC3" s="3"/>
      <c r="DYD3" s="3"/>
      <c r="DYE3" s="3"/>
      <c r="DYF3" s="3"/>
      <c r="DYG3" s="3"/>
      <c r="DYH3" s="3"/>
      <c r="DYI3" s="3"/>
      <c r="DYJ3" s="3"/>
      <c r="DYK3" s="3"/>
      <c r="DYL3" s="3"/>
      <c r="DYM3" s="3"/>
      <c r="DYN3" s="3"/>
      <c r="DYO3" s="3"/>
      <c r="DYP3" s="3"/>
      <c r="DYQ3" s="3"/>
      <c r="DYR3" s="3"/>
      <c r="DYS3" s="3"/>
      <c r="DYT3" s="3"/>
      <c r="DYU3" s="3"/>
      <c r="DYV3" s="3"/>
      <c r="DYW3" s="3"/>
      <c r="DYX3" s="3"/>
      <c r="DYY3" s="3"/>
      <c r="DYZ3" s="3"/>
      <c r="DZA3" s="3"/>
      <c r="DZB3" s="3"/>
      <c r="DZC3" s="3"/>
      <c r="DZD3" s="3"/>
      <c r="DZE3" s="3"/>
      <c r="DZF3" s="3"/>
      <c r="DZG3" s="3"/>
      <c r="DZH3" s="3"/>
      <c r="DZI3" s="3"/>
      <c r="DZJ3" s="3"/>
      <c r="DZK3" s="3"/>
      <c r="DZL3" s="3"/>
      <c r="DZM3" s="3"/>
      <c r="DZN3" s="3"/>
      <c r="DZO3" s="3"/>
      <c r="DZP3" s="3"/>
      <c r="DZQ3" s="3"/>
      <c r="DZR3" s="3"/>
      <c r="DZS3" s="3"/>
      <c r="DZT3" s="3"/>
      <c r="DZU3" s="3"/>
      <c r="DZV3" s="3"/>
      <c r="DZW3" s="3"/>
      <c r="DZX3" s="3"/>
      <c r="DZY3" s="3"/>
      <c r="DZZ3" s="3"/>
      <c r="EAA3" s="3"/>
      <c r="EAB3" s="3"/>
      <c r="EAC3" s="3"/>
      <c r="EAD3" s="3"/>
      <c r="EAE3" s="3"/>
      <c r="EAF3" s="3"/>
      <c r="EAG3" s="3"/>
      <c r="EAH3" s="3"/>
      <c r="EAI3" s="3"/>
      <c r="EAJ3" s="3"/>
      <c r="EAK3" s="3"/>
      <c r="EAL3" s="3"/>
      <c r="EAM3" s="3"/>
      <c r="EAN3" s="3"/>
      <c r="EAO3" s="3"/>
      <c r="EAP3" s="3"/>
      <c r="EAQ3" s="3"/>
      <c r="EAR3" s="3"/>
      <c r="EAS3" s="3"/>
      <c r="EAT3" s="3"/>
      <c r="EAU3" s="3"/>
      <c r="EAV3" s="3"/>
      <c r="EAW3" s="3"/>
      <c r="EAX3" s="3"/>
      <c r="EAY3" s="3"/>
      <c r="EAZ3" s="3"/>
      <c r="EBA3" s="3"/>
      <c r="EBB3" s="3"/>
      <c r="EBC3" s="3"/>
      <c r="EBD3" s="3"/>
      <c r="EBE3" s="3"/>
      <c r="EBF3" s="3"/>
      <c r="EBG3" s="3"/>
      <c r="EBH3" s="3"/>
      <c r="EBI3" s="3"/>
      <c r="EBJ3" s="3"/>
      <c r="EBK3" s="3"/>
      <c r="EBL3" s="3"/>
      <c r="EBM3" s="3"/>
      <c r="EBN3" s="3"/>
      <c r="EBO3" s="3"/>
      <c r="EBP3" s="3"/>
      <c r="EBQ3" s="3"/>
      <c r="EBR3" s="3"/>
      <c r="EBS3" s="3"/>
      <c r="EBT3" s="3"/>
      <c r="EBU3" s="3"/>
      <c r="EBV3" s="3"/>
      <c r="EBW3" s="3"/>
      <c r="EBX3" s="3"/>
      <c r="EBY3" s="3"/>
      <c r="EBZ3" s="3"/>
      <c r="ECA3" s="3"/>
      <c r="ECB3" s="3"/>
      <c r="ECC3" s="3"/>
      <c r="ECD3" s="3"/>
      <c r="ECE3" s="3"/>
      <c r="ECF3" s="3"/>
      <c r="ECG3" s="3"/>
      <c r="ECH3" s="3"/>
      <c r="ECI3" s="3"/>
      <c r="ECJ3" s="3"/>
      <c r="ECK3" s="3"/>
      <c r="ECL3" s="3"/>
      <c r="ECM3" s="3"/>
      <c r="ECN3" s="3"/>
      <c r="ECO3" s="3"/>
      <c r="ECP3" s="3"/>
      <c r="ECQ3" s="3"/>
      <c r="ECR3" s="3"/>
      <c r="ECS3" s="3"/>
      <c r="ECT3" s="3"/>
      <c r="ECU3" s="3"/>
      <c r="ECV3" s="3"/>
      <c r="ECW3" s="3"/>
      <c r="ECX3" s="3"/>
      <c r="ECY3" s="3"/>
      <c r="ECZ3" s="3"/>
      <c r="EDA3" s="3"/>
      <c r="EDB3" s="3"/>
      <c r="EDC3" s="3"/>
      <c r="EDD3" s="3"/>
      <c r="EDE3" s="3"/>
      <c r="EDF3" s="3"/>
      <c r="EDG3" s="3"/>
      <c r="EDH3" s="3"/>
      <c r="EDI3" s="3"/>
      <c r="EDJ3" s="3"/>
      <c r="EDK3" s="3"/>
      <c r="EDL3" s="3"/>
      <c r="EDM3" s="3"/>
      <c r="EDN3" s="3"/>
      <c r="EDO3" s="3"/>
      <c r="EDP3" s="3"/>
      <c r="EDQ3" s="3"/>
      <c r="EDR3" s="3"/>
      <c r="EDS3" s="3"/>
      <c r="EDT3" s="3"/>
      <c r="EDU3" s="3"/>
      <c r="EDV3" s="3"/>
      <c r="EDW3" s="3"/>
      <c r="EDX3" s="3"/>
      <c r="EDY3" s="3"/>
      <c r="EDZ3" s="3"/>
      <c r="EEA3" s="3"/>
      <c r="EEB3" s="3"/>
      <c r="EEC3" s="3"/>
      <c r="EED3" s="3"/>
      <c r="EEE3" s="3"/>
      <c r="EEF3" s="3"/>
      <c r="EEG3" s="3"/>
      <c r="EEH3" s="3"/>
      <c r="EEI3" s="3"/>
      <c r="EEJ3" s="3"/>
      <c r="EEK3" s="3"/>
      <c r="EEL3" s="3"/>
      <c r="EEM3" s="3"/>
      <c r="EEN3" s="3"/>
      <c r="EEO3" s="3"/>
      <c r="EEP3" s="3"/>
      <c r="EEQ3" s="3"/>
      <c r="EER3" s="3"/>
      <c r="EES3" s="3"/>
      <c r="EET3" s="3"/>
      <c r="EEU3" s="3"/>
      <c r="EEV3" s="3"/>
      <c r="EEW3" s="3"/>
      <c r="EEX3" s="3"/>
      <c r="EEY3" s="3"/>
      <c r="EEZ3" s="3"/>
      <c r="EFA3" s="3"/>
      <c r="EFB3" s="3"/>
      <c r="EFC3" s="3"/>
      <c r="EFD3" s="3"/>
      <c r="EFE3" s="3"/>
      <c r="EFF3" s="3"/>
      <c r="EFG3" s="3"/>
      <c r="EFH3" s="3"/>
      <c r="EFI3" s="3"/>
      <c r="EFJ3" s="3"/>
      <c r="EFK3" s="3"/>
      <c r="EFL3" s="3"/>
      <c r="EFM3" s="3"/>
      <c r="EFN3" s="3"/>
      <c r="EFO3" s="3"/>
      <c r="EFP3" s="3"/>
      <c r="EFQ3" s="3"/>
      <c r="EFR3" s="3"/>
      <c r="EFS3" s="3"/>
      <c r="EFT3" s="3"/>
      <c r="EFU3" s="3"/>
      <c r="EFV3" s="3"/>
      <c r="EFW3" s="3"/>
      <c r="EFX3" s="3"/>
      <c r="EFY3" s="3"/>
      <c r="EFZ3" s="3"/>
      <c r="EGA3" s="3"/>
      <c r="EGB3" s="3"/>
      <c r="EGC3" s="3"/>
      <c r="EGD3" s="3"/>
      <c r="EGE3" s="3"/>
      <c r="EGF3" s="3"/>
      <c r="EGG3" s="3"/>
      <c r="EGH3" s="3"/>
      <c r="EGI3" s="3"/>
      <c r="EGJ3" s="3"/>
      <c r="EGK3" s="3"/>
      <c r="EGL3" s="3"/>
      <c r="EGM3" s="3"/>
      <c r="EGN3" s="3"/>
      <c r="EGO3" s="3"/>
      <c r="EGP3" s="3"/>
      <c r="EGQ3" s="3"/>
      <c r="EGR3" s="3"/>
      <c r="EGS3" s="3"/>
      <c r="EGT3" s="3"/>
      <c r="EGU3" s="3"/>
      <c r="EGV3" s="3"/>
      <c r="EGW3" s="3"/>
      <c r="EGX3" s="3"/>
      <c r="EGY3" s="3"/>
      <c r="EGZ3" s="3"/>
      <c r="EHA3" s="3"/>
      <c r="EHB3" s="3"/>
      <c r="EHC3" s="3"/>
      <c r="EHD3" s="3"/>
      <c r="EHE3" s="3"/>
      <c r="EHF3" s="3"/>
      <c r="EHG3" s="3"/>
      <c r="EHH3" s="3"/>
      <c r="EHI3" s="3"/>
      <c r="EHJ3" s="3"/>
      <c r="EHK3" s="3"/>
      <c r="EHL3" s="3"/>
      <c r="EHM3" s="3"/>
      <c r="EHN3" s="3"/>
      <c r="EHO3" s="3"/>
      <c r="EHP3" s="3"/>
      <c r="EHQ3" s="3"/>
      <c r="EHR3" s="3"/>
      <c r="EHS3" s="3"/>
      <c r="EHT3" s="3"/>
      <c r="EHU3" s="3"/>
      <c r="EHV3" s="3"/>
      <c r="EHW3" s="3"/>
      <c r="EHX3" s="3"/>
      <c r="EHY3" s="3"/>
      <c r="EHZ3" s="3"/>
      <c r="EIA3" s="3"/>
      <c r="EIB3" s="3"/>
      <c r="EIC3" s="3"/>
      <c r="EID3" s="3"/>
      <c r="EIE3" s="3"/>
      <c r="EIF3" s="3"/>
      <c r="EIG3" s="3"/>
      <c r="EIH3" s="3"/>
      <c r="EII3" s="3"/>
      <c r="EIJ3" s="3"/>
      <c r="EIK3" s="3"/>
      <c r="EIL3" s="3"/>
      <c r="EIM3" s="3"/>
      <c r="EIN3" s="3"/>
      <c r="EIO3" s="3"/>
      <c r="EIP3" s="3"/>
      <c r="EIQ3" s="3"/>
      <c r="EIR3" s="3"/>
      <c r="EIS3" s="3"/>
      <c r="EIT3" s="3"/>
      <c r="EIU3" s="3"/>
      <c r="EIV3" s="3"/>
      <c r="EIW3" s="3"/>
      <c r="EIX3" s="3"/>
      <c r="EIY3" s="3"/>
      <c r="EIZ3" s="3"/>
      <c r="EJA3" s="3"/>
      <c r="EJB3" s="3"/>
      <c r="EJC3" s="3"/>
      <c r="EJD3" s="3"/>
      <c r="EJE3" s="3"/>
      <c r="EJF3" s="3"/>
      <c r="EJG3" s="3"/>
      <c r="EJH3" s="3"/>
      <c r="EJI3" s="3"/>
      <c r="EJJ3" s="3"/>
      <c r="EJK3" s="3"/>
      <c r="EJL3" s="3"/>
      <c r="EJM3" s="3"/>
      <c r="EJN3" s="3"/>
      <c r="EJO3" s="3"/>
      <c r="EJP3" s="3"/>
      <c r="EJQ3" s="3"/>
      <c r="EJR3" s="3"/>
      <c r="EJS3" s="3"/>
      <c r="EJT3" s="3"/>
      <c r="EJU3" s="3"/>
      <c r="EJV3" s="3"/>
      <c r="EJW3" s="3"/>
      <c r="EJX3" s="3"/>
      <c r="EJY3" s="3"/>
      <c r="EJZ3" s="3"/>
      <c r="EKA3" s="3"/>
      <c r="EKB3" s="3"/>
      <c r="EKC3" s="3"/>
      <c r="EKD3" s="3"/>
      <c r="EKE3" s="3"/>
      <c r="EKF3" s="3"/>
      <c r="EKG3" s="3"/>
      <c r="EKH3" s="3"/>
      <c r="EKI3" s="3"/>
      <c r="EKJ3" s="3"/>
      <c r="EKK3" s="3"/>
      <c r="EKL3" s="3"/>
      <c r="EKM3" s="3"/>
      <c r="EKN3" s="3"/>
      <c r="EKO3" s="3"/>
      <c r="EKP3" s="3"/>
      <c r="EKQ3" s="3"/>
      <c r="EKR3" s="3"/>
      <c r="EKS3" s="3"/>
      <c r="EKT3" s="3"/>
      <c r="EKU3" s="3"/>
      <c r="EKV3" s="3"/>
      <c r="EKW3" s="3"/>
      <c r="EKX3" s="3"/>
      <c r="EKY3" s="3"/>
      <c r="EKZ3" s="3"/>
      <c r="ELA3" s="3"/>
      <c r="ELB3" s="3"/>
      <c r="ELC3" s="3"/>
      <c r="ELD3" s="3"/>
      <c r="ELE3" s="3"/>
      <c r="ELF3" s="3"/>
      <c r="ELG3" s="3"/>
      <c r="ELH3" s="3"/>
      <c r="ELI3" s="3"/>
      <c r="ELJ3" s="3"/>
      <c r="ELK3" s="3"/>
      <c r="ELL3" s="3"/>
      <c r="ELM3" s="3"/>
      <c r="ELN3" s="3"/>
      <c r="ELO3" s="3"/>
      <c r="ELP3" s="3"/>
      <c r="ELQ3" s="3"/>
      <c r="ELR3" s="3"/>
      <c r="ELS3" s="3"/>
      <c r="ELT3" s="3"/>
      <c r="ELU3" s="3"/>
      <c r="ELV3" s="3"/>
      <c r="ELW3" s="3"/>
      <c r="ELX3" s="3"/>
      <c r="ELY3" s="3"/>
      <c r="ELZ3" s="3"/>
      <c r="EMA3" s="3"/>
      <c r="EMB3" s="3"/>
      <c r="EMC3" s="3"/>
      <c r="EMD3" s="3"/>
      <c r="EME3" s="3"/>
      <c r="EMF3" s="3"/>
      <c r="EMG3" s="3"/>
      <c r="EMH3" s="3"/>
      <c r="EMI3" s="3"/>
      <c r="EMJ3" s="3"/>
      <c r="EMK3" s="3"/>
      <c r="EML3" s="3"/>
      <c r="EMM3" s="3"/>
      <c r="EMN3" s="3"/>
      <c r="EMO3" s="3"/>
      <c r="EMP3" s="3"/>
      <c r="EMQ3" s="3"/>
      <c r="EMR3" s="3"/>
      <c r="EMS3" s="3"/>
      <c r="EMT3" s="3"/>
      <c r="EMU3" s="3"/>
      <c r="EMV3" s="3"/>
      <c r="EMW3" s="3"/>
      <c r="EMX3" s="3"/>
      <c r="EMY3" s="3"/>
      <c r="EMZ3" s="3"/>
      <c r="ENA3" s="3"/>
      <c r="ENB3" s="3"/>
      <c r="ENC3" s="3"/>
      <c r="END3" s="3"/>
      <c r="ENE3" s="3"/>
      <c r="ENF3" s="3"/>
      <c r="ENG3" s="3"/>
      <c r="ENH3" s="3"/>
      <c r="ENI3" s="3"/>
      <c r="ENJ3" s="3"/>
      <c r="ENK3" s="3"/>
      <c r="ENL3" s="3"/>
      <c r="ENM3" s="3"/>
      <c r="ENN3" s="3"/>
      <c r="ENO3" s="3"/>
      <c r="ENP3" s="3"/>
      <c r="ENQ3" s="3"/>
      <c r="ENR3" s="3"/>
      <c r="ENS3" s="3"/>
      <c r="ENT3" s="3"/>
      <c r="ENU3" s="3"/>
      <c r="ENV3" s="3"/>
      <c r="ENW3" s="3"/>
      <c r="ENX3" s="3"/>
      <c r="ENY3" s="3"/>
      <c r="ENZ3" s="3"/>
      <c r="EOA3" s="3"/>
      <c r="EOB3" s="3"/>
      <c r="EOC3" s="3"/>
      <c r="EOD3" s="3"/>
      <c r="EOE3" s="3"/>
      <c r="EOF3" s="3"/>
      <c r="EOG3" s="3"/>
      <c r="EOH3" s="3"/>
      <c r="EOI3" s="3"/>
      <c r="EOJ3" s="3"/>
      <c r="EOK3" s="3"/>
      <c r="EOL3" s="3"/>
      <c r="EOM3" s="3"/>
      <c r="EON3" s="3"/>
      <c r="EOO3" s="3"/>
      <c r="EOP3" s="3"/>
      <c r="EOQ3" s="3"/>
      <c r="EOR3" s="3"/>
      <c r="EOS3" s="3"/>
      <c r="EOT3" s="3"/>
      <c r="EOU3" s="3"/>
      <c r="EOV3" s="3"/>
      <c r="EOW3" s="3"/>
      <c r="EOX3" s="3"/>
      <c r="EOY3" s="3"/>
      <c r="EOZ3" s="3"/>
      <c r="EPA3" s="3"/>
      <c r="EPB3" s="3"/>
      <c r="EPC3" s="3"/>
      <c r="EPD3" s="3"/>
      <c r="EPE3" s="3"/>
      <c r="EPF3" s="3"/>
      <c r="EPG3" s="3"/>
      <c r="EPH3" s="3"/>
      <c r="EPI3" s="3"/>
      <c r="EPJ3" s="3"/>
      <c r="EPK3" s="3"/>
      <c r="EPL3" s="3"/>
      <c r="EPM3" s="3"/>
      <c r="EPN3" s="3"/>
      <c r="EPO3" s="3"/>
      <c r="EPP3" s="3"/>
      <c r="EPQ3" s="3"/>
      <c r="EPR3" s="3"/>
      <c r="EPS3" s="3"/>
      <c r="EPT3" s="3"/>
      <c r="EPU3" s="3"/>
      <c r="EPV3" s="3"/>
      <c r="EPW3" s="3"/>
      <c r="EPX3" s="3"/>
      <c r="EPY3" s="3"/>
      <c r="EPZ3" s="3"/>
      <c r="EQA3" s="3"/>
      <c r="EQB3" s="3"/>
      <c r="EQC3" s="3"/>
      <c r="EQD3" s="3"/>
      <c r="EQE3" s="3"/>
      <c r="EQF3" s="3"/>
      <c r="EQG3" s="3"/>
      <c r="EQH3" s="3"/>
      <c r="EQI3" s="3"/>
      <c r="EQJ3" s="3"/>
      <c r="EQK3" s="3"/>
      <c r="EQL3" s="3"/>
      <c r="EQM3" s="3"/>
      <c r="EQN3" s="3"/>
      <c r="EQO3" s="3"/>
      <c r="EQP3" s="3"/>
      <c r="EQQ3" s="3"/>
      <c r="EQR3" s="3"/>
      <c r="EQS3" s="3"/>
      <c r="EQT3" s="3"/>
      <c r="EQU3" s="3"/>
      <c r="EQV3" s="3"/>
      <c r="EQW3" s="3"/>
      <c r="EQX3" s="3"/>
      <c r="EQY3" s="3"/>
      <c r="EQZ3" s="3"/>
      <c r="ERA3" s="3"/>
      <c r="ERB3" s="3"/>
      <c r="ERC3" s="3"/>
      <c r="ERD3" s="3"/>
      <c r="ERE3" s="3"/>
      <c r="ERF3" s="3"/>
      <c r="ERG3" s="3"/>
      <c r="ERH3" s="3"/>
      <c r="ERI3" s="3"/>
      <c r="ERJ3" s="3"/>
      <c r="ERK3" s="3"/>
      <c r="ERL3" s="3"/>
      <c r="ERM3" s="3"/>
      <c r="ERN3" s="3"/>
      <c r="ERO3" s="3"/>
      <c r="ERP3" s="3"/>
      <c r="ERQ3" s="3"/>
      <c r="ERR3" s="3"/>
      <c r="ERS3" s="3"/>
      <c r="ERT3" s="3"/>
      <c r="ERU3" s="3"/>
      <c r="ERV3" s="3"/>
      <c r="ERW3" s="3"/>
      <c r="ERX3" s="3"/>
      <c r="ERY3" s="3"/>
      <c r="ERZ3" s="3"/>
      <c r="ESA3" s="3"/>
      <c r="ESB3" s="3"/>
      <c r="ESC3" s="3"/>
      <c r="ESD3" s="3"/>
      <c r="ESE3" s="3"/>
      <c r="ESF3" s="3"/>
      <c r="ESG3" s="3"/>
      <c r="ESH3" s="3"/>
      <c r="ESI3" s="3"/>
      <c r="ESJ3" s="3"/>
      <c r="ESK3" s="3"/>
      <c r="ESL3" s="3"/>
      <c r="ESM3" s="3"/>
      <c r="ESN3" s="3"/>
      <c r="ESO3" s="3"/>
      <c r="ESP3" s="3"/>
      <c r="ESQ3" s="3"/>
      <c r="ESR3" s="3"/>
      <c r="ESS3" s="3"/>
      <c r="EST3" s="3"/>
      <c r="ESU3" s="3"/>
      <c r="ESV3" s="3"/>
      <c r="ESW3" s="3"/>
      <c r="ESX3" s="3"/>
      <c r="ESY3" s="3"/>
      <c r="ESZ3" s="3"/>
      <c r="ETA3" s="3"/>
      <c r="ETB3" s="3"/>
      <c r="ETC3" s="3"/>
      <c r="ETD3" s="3"/>
      <c r="ETE3" s="3"/>
      <c r="ETF3" s="3"/>
      <c r="ETG3" s="3"/>
      <c r="ETH3" s="3"/>
      <c r="ETI3" s="3"/>
      <c r="ETJ3" s="3"/>
      <c r="ETK3" s="3"/>
      <c r="ETL3" s="3"/>
      <c r="ETM3" s="3"/>
      <c r="ETN3" s="3"/>
      <c r="ETO3" s="3"/>
      <c r="ETP3" s="3"/>
      <c r="ETQ3" s="3"/>
      <c r="ETR3" s="3"/>
      <c r="ETS3" s="3"/>
      <c r="ETT3" s="3"/>
      <c r="ETU3" s="3"/>
      <c r="ETV3" s="3"/>
      <c r="ETW3" s="3"/>
      <c r="ETX3" s="3"/>
      <c r="ETY3" s="3"/>
      <c r="ETZ3" s="3"/>
      <c r="EUA3" s="3"/>
      <c r="EUB3" s="3"/>
      <c r="EUC3" s="3"/>
      <c r="EUD3" s="3"/>
      <c r="EUE3" s="3"/>
      <c r="EUF3" s="3"/>
      <c r="EUG3" s="3"/>
      <c r="EUH3" s="3"/>
      <c r="EUI3" s="3"/>
      <c r="EUJ3" s="3"/>
      <c r="EUK3" s="3"/>
      <c r="EUL3" s="3"/>
      <c r="EUM3" s="3"/>
      <c r="EUN3" s="3"/>
      <c r="EUO3" s="3"/>
      <c r="EUP3" s="3"/>
      <c r="EUQ3" s="3"/>
      <c r="EUR3" s="3"/>
      <c r="EUS3" s="3"/>
      <c r="EUT3" s="3"/>
      <c r="EUU3" s="3"/>
      <c r="EUV3" s="3"/>
      <c r="EUW3" s="3"/>
      <c r="EUX3" s="3"/>
      <c r="EUY3" s="3"/>
      <c r="EUZ3" s="3"/>
      <c r="EVA3" s="3"/>
      <c r="EVB3" s="3"/>
      <c r="EVC3" s="3"/>
      <c r="EVD3" s="3"/>
      <c r="EVE3" s="3"/>
      <c r="EVF3" s="3"/>
      <c r="EVG3" s="3"/>
      <c r="EVH3" s="3"/>
      <c r="EVI3" s="3"/>
      <c r="EVJ3" s="3"/>
      <c r="EVK3" s="3"/>
      <c r="EVL3" s="3"/>
      <c r="EVM3" s="3"/>
      <c r="EVN3" s="3"/>
      <c r="EVO3" s="3"/>
      <c r="EVP3" s="3"/>
      <c r="EVQ3" s="3"/>
      <c r="EVR3" s="3"/>
      <c r="EVS3" s="3"/>
      <c r="EVT3" s="3"/>
      <c r="EVU3" s="3"/>
      <c r="EVV3" s="3"/>
      <c r="EVW3" s="3"/>
      <c r="EVX3" s="3"/>
      <c r="EVY3" s="3"/>
      <c r="EVZ3" s="3"/>
      <c r="EWA3" s="3"/>
      <c r="EWB3" s="3"/>
      <c r="EWC3" s="3"/>
      <c r="EWD3" s="3"/>
      <c r="EWE3" s="3"/>
      <c r="EWF3" s="3"/>
      <c r="EWG3" s="3"/>
      <c r="EWH3" s="3"/>
      <c r="EWI3" s="3"/>
      <c r="EWJ3" s="3"/>
      <c r="EWK3" s="3"/>
      <c r="EWL3" s="3"/>
      <c r="EWM3" s="3"/>
      <c r="EWN3" s="3"/>
      <c r="EWO3" s="3"/>
      <c r="EWP3" s="3"/>
      <c r="EWQ3" s="3"/>
      <c r="EWR3" s="3"/>
      <c r="EWS3" s="3"/>
      <c r="EWT3" s="3"/>
      <c r="EWU3" s="3"/>
      <c r="EWV3" s="3"/>
      <c r="EWW3" s="3"/>
      <c r="EWX3" s="3"/>
      <c r="EWY3" s="3"/>
      <c r="EWZ3" s="3"/>
      <c r="EXA3" s="3"/>
      <c r="EXB3" s="3"/>
      <c r="EXC3" s="3"/>
      <c r="EXD3" s="3"/>
      <c r="EXE3" s="3"/>
      <c r="EXF3" s="3"/>
      <c r="EXG3" s="3"/>
      <c r="EXH3" s="3"/>
      <c r="EXI3" s="3"/>
      <c r="EXJ3" s="3"/>
      <c r="EXK3" s="3"/>
      <c r="EXL3" s="3"/>
      <c r="EXM3" s="3"/>
      <c r="EXN3" s="3"/>
      <c r="EXO3" s="3"/>
      <c r="EXP3" s="3"/>
      <c r="EXQ3" s="3"/>
      <c r="EXR3" s="3"/>
      <c r="EXS3" s="3"/>
      <c r="EXT3" s="3"/>
      <c r="EXU3" s="3"/>
      <c r="EXV3" s="3"/>
      <c r="EXW3" s="3"/>
      <c r="EXX3" s="3"/>
      <c r="EXY3" s="3"/>
      <c r="EXZ3" s="3"/>
      <c r="EYA3" s="3"/>
      <c r="EYB3" s="3"/>
      <c r="EYC3" s="3"/>
      <c r="EYD3" s="3"/>
      <c r="EYE3" s="3"/>
      <c r="EYF3" s="3"/>
      <c r="EYG3" s="3"/>
      <c r="EYH3" s="3"/>
      <c r="EYI3" s="3"/>
      <c r="EYJ3" s="3"/>
      <c r="EYK3" s="3"/>
      <c r="EYL3" s="3"/>
      <c r="EYM3" s="3"/>
      <c r="EYN3" s="3"/>
      <c r="EYO3" s="3"/>
      <c r="EYP3" s="3"/>
      <c r="EYQ3" s="3"/>
      <c r="EYR3" s="3"/>
      <c r="EYS3" s="3"/>
      <c r="EYT3" s="3"/>
      <c r="EYU3" s="3"/>
      <c r="EYV3" s="3"/>
      <c r="EYW3" s="3"/>
      <c r="EYX3" s="3"/>
      <c r="EYY3" s="3"/>
      <c r="EYZ3" s="3"/>
      <c r="EZA3" s="3"/>
      <c r="EZB3" s="3"/>
      <c r="EZC3" s="3"/>
      <c r="EZD3" s="3"/>
      <c r="EZE3" s="3"/>
      <c r="EZF3" s="3"/>
      <c r="EZG3" s="3"/>
      <c r="EZH3" s="3"/>
      <c r="EZI3" s="3"/>
      <c r="EZJ3" s="3"/>
      <c r="EZK3" s="3"/>
      <c r="EZL3" s="3"/>
      <c r="EZM3" s="3"/>
      <c r="EZN3" s="3"/>
      <c r="EZO3" s="3"/>
      <c r="EZP3" s="3"/>
      <c r="EZQ3" s="3"/>
      <c r="EZR3" s="3"/>
      <c r="EZS3" s="3"/>
      <c r="EZT3" s="3"/>
      <c r="EZU3" s="3"/>
      <c r="EZV3" s="3"/>
      <c r="EZW3" s="3"/>
      <c r="EZX3" s="3"/>
      <c r="EZY3" s="3"/>
      <c r="EZZ3" s="3"/>
      <c r="FAA3" s="3"/>
      <c r="FAB3" s="3"/>
      <c r="FAC3" s="3"/>
      <c r="FAD3" s="3"/>
      <c r="FAE3" s="3"/>
      <c r="FAF3" s="3"/>
      <c r="FAG3" s="3"/>
      <c r="FAH3" s="3"/>
      <c r="FAI3" s="3"/>
      <c r="FAJ3" s="3"/>
      <c r="FAK3" s="3"/>
      <c r="FAL3" s="3"/>
      <c r="FAM3" s="3"/>
      <c r="FAN3" s="3"/>
      <c r="FAO3" s="3"/>
      <c r="FAP3" s="3"/>
      <c r="FAQ3" s="3"/>
      <c r="FAR3" s="3"/>
      <c r="FAS3" s="3"/>
      <c r="FAT3" s="3"/>
      <c r="FAU3" s="3"/>
      <c r="FAV3" s="3"/>
      <c r="FAW3" s="3"/>
      <c r="FAX3" s="3"/>
      <c r="FAY3" s="3"/>
      <c r="FAZ3" s="3"/>
      <c r="FBA3" s="3"/>
      <c r="FBB3" s="3"/>
      <c r="FBC3" s="3"/>
      <c r="FBD3" s="3"/>
      <c r="FBE3" s="3"/>
      <c r="FBF3" s="3"/>
      <c r="FBG3" s="3"/>
      <c r="FBH3" s="3"/>
      <c r="FBI3" s="3"/>
      <c r="FBJ3" s="3"/>
      <c r="FBK3" s="3"/>
      <c r="FBL3" s="3"/>
      <c r="FBM3" s="3"/>
      <c r="FBN3" s="3"/>
      <c r="FBO3" s="3"/>
      <c r="FBP3" s="3"/>
      <c r="FBQ3" s="3"/>
      <c r="FBR3" s="3"/>
      <c r="FBS3" s="3"/>
      <c r="FBT3" s="3"/>
      <c r="FBU3" s="3"/>
      <c r="FBV3" s="3"/>
      <c r="FBW3" s="3"/>
      <c r="FBX3" s="3"/>
      <c r="FBY3" s="3"/>
      <c r="FBZ3" s="3"/>
      <c r="FCA3" s="3"/>
      <c r="FCB3" s="3"/>
      <c r="FCC3" s="3"/>
      <c r="FCD3" s="3"/>
      <c r="FCE3" s="3"/>
      <c r="FCF3" s="3"/>
      <c r="FCG3" s="3"/>
      <c r="FCH3" s="3"/>
      <c r="FCI3" s="3"/>
      <c r="FCJ3" s="3"/>
      <c r="FCK3" s="3"/>
      <c r="FCL3" s="3"/>
      <c r="FCM3" s="3"/>
      <c r="FCN3" s="3"/>
      <c r="FCO3" s="3"/>
      <c r="FCP3" s="3"/>
      <c r="FCQ3" s="3"/>
      <c r="FCR3" s="3"/>
      <c r="FCS3" s="3"/>
      <c r="FCT3" s="3"/>
      <c r="FCU3" s="3"/>
      <c r="FCV3" s="3"/>
      <c r="FCW3" s="3"/>
      <c r="FCX3" s="3"/>
      <c r="FCY3" s="3"/>
      <c r="FCZ3" s="3"/>
      <c r="FDA3" s="3"/>
      <c r="FDB3" s="3"/>
      <c r="FDC3" s="3"/>
      <c r="FDD3" s="3"/>
      <c r="FDE3" s="3"/>
      <c r="FDF3" s="3"/>
      <c r="FDG3" s="3"/>
      <c r="FDH3" s="3"/>
      <c r="FDI3" s="3"/>
      <c r="FDJ3" s="3"/>
      <c r="FDK3" s="3"/>
      <c r="FDL3" s="3"/>
      <c r="FDM3" s="3"/>
      <c r="FDN3" s="3"/>
      <c r="FDO3" s="3"/>
      <c r="FDP3" s="3"/>
      <c r="FDQ3" s="3"/>
      <c r="FDR3" s="3"/>
      <c r="FDS3" s="3"/>
      <c r="FDT3" s="3"/>
      <c r="FDU3" s="3"/>
      <c r="FDV3" s="3"/>
      <c r="FDW3" s="3"/>
      <c r="FDX3" s="3"/>
      <c r="FDY3" s="3"/>
      <c r="FDZ3" s="3"/>
      <c r="FEA3" s="3"/>
      <c r="FEB3" s="3"/>
      <c r="FEC3" s="3"/>
      <c r="FED3" s="3"/>
      <c r="FEE3" s="3"/>
      <c r="FEF3" s="3"/>
      <c r="FEG3" s="3"/>
      <c r="FEH3" s="3"/>
      <c r="FEI3" s="3"/>
      <c r="FEJ3" s="3"/>
      <c r="FEK3" s="3"/>
      <c r="FEL3" s="3"/>
      <c r="FEM3" s="3"/>
      <c r="FEN3" s="3"/>
      <c r="FEO3" s="3"/>
      <c r="FEP3" s="3"/>
      <c r="FEQ3" s="3"/>
      <c r="FER3" s="3"/>
      <c r="FES3" s="3"/>
      <c r="FET3" s="3"/>
      <c r="FEU3" s="3"/>
      <c r="FEV3" s="3"/>
      <c r="FEW3" s="3"/>
      <c r="FEX3" s="3"/>
      <c r="FEY3" s="3"/>
      <c r="FEZ3" s="3"/>
      <c r="FFA3" s="3"/>
      <c r="FFB3" s="3"/>
      <c r="FFC3" s="3"/>
      <c r="FFD3" s="3"/>
      <c r="FFE3" s="3"/>
      <c r="FFF3" s="3"/>
      <c r="FFG3" s="3"/>
      <c r="FFH3" s="3"/>
      <c r="FFI3" s="3"/>
      <c r="FFJ3" s="3"/>
      <c r="FFK3" s="3"/>
      <c r="FFL3" s="3"/>
      <c r="FFM3" s="3"/>
      <c r="FFN3" s="3"/>
      <c r="FFO3" s="3"/>
      <c r="FFP3" s="3"/>
      <c r="FFQ3" s="3"/>
      <c r="FFR3" s="3"/>
      <c r="FFS3" s="3"/>
      <c r="FFT3" s="3"/>
      <c r="FFU3" s="3"/>
      <c r="FFV3" s="3"/>
      <c r="FFW3" s="3"/>
      <c r="FFX3" s="3"/>
      <c r="FFY3" s="3"/>
      <c r="FFZ3" s="3"/>
      <c r="FGA3" s="3"/>
      <c r="FGB3" s="3"/>
      <c r="FGC3" s="3"/>
      <c r="FGD3" s="3"/>
      <c r="FGE3" s="3"/>
      <c r="FGF3" s="3"/>
      <c r="FGG3" s="3"/>
      <c r="FGH3" s="3"/>
      <c r="FGI3" s="3"/>
      <c r="FGJ3" s="3"/>
      <c r="FGK3" s="3"/>
      <c r="FGL3" s="3"/>
      <c r="FGM3" s="3"/>
      <c r="FGN3" s="3"/>
      <c r="FGO3" s="3"/>
      <c r="FGP3" s="3"/>
      <c r="FGQ3" s="3"/>
      <c r="FGR3" s="3"/>
      <c r="FGS3" s="3"/>
      <c r="FGT3" s="3"/>
      <c r="FGU3" s="3"/>
      <c r="FGV3" s="3"/>
      <c r="FGW3" s="3"/>
      <c r="FGX3" s="3"/>
      <c r="FGY3" s="3"/>
      <c r="FGZ3" s="3"/>
      <c r="FHA3" s="3"/>
      <c r="FHB3" s="3"/>
      <c r="FHC3" s="3"/>
      <c r="FHD3" s="3"/>
      <c r="FHE3" s="3"/>
      <c r="FHF3" s="3"/>
      <c r="FHG3" s="3"/>
      <c r="FHH3" s="3"/>
      <c r="FHI3" s="3"/>
      <c r="FHJ3" s="3"/>
      <c r="FHK3" s="3"/>
      <c r="FHL3" s="3"/>
      <c r="FHM3" s="3"/>
      <c r="FHN3" s="3"/>
      <c r="FHO3" s="3"/>
      <c r="FHP3" s="3"/>
      <c r="FHQ3" s="3"/>
      <c r="FHR3" s="3"/>
      <c r="FHS3" s="3"/>
      <c r="FHT3" s="3"/>
      <c r="FHU3" s="3"/>
      <c r="FHV3" s="3"/>
      <c r="FHW3" s="3"/>
      <c r="FHX3" s="3"/>
      <c r="FHY3" s="3"/>
      <c r="FHZ3" s="3"/>
      <c r="FIA3" s="3"/>
      <c r="FIB3" s="3"/>
      <c r="FIC3" s="3"/>
      <c r="FID3" s="3"/>
      <c r="FIE3" s="3"/>
      <c r="FIF3" s="3"/>
      <c r="FIG3" s="3"/>
      <c r="FIH3" s="3"/>
      <c r="FII3" s="3"/>
      <c r="FIJ3" s="3"/>
      <c r="FIK3" s="3"/>
      <c r="FIL3" s="3"/>
      <c r="FIM3" s="3"/>
      <c r="FIN3" s="3"/>
      <c r="FIO3" s="3"/>
      <c r="FIP3" s="3"/>
      <c r="FIQ3" s="3"/>
      <c r="FIR3" s="3"/>
      <c r="FIS3" s="3"/>
      <c r="FIT3" s="3"/>
      <c r="FIU3" s="3"/>
      <c r="FIV3" s="3"/>
      <c r="FIW3" s="3"/>
      <c r="FIX3" s="3"/>
      <c r="FIY3" s="3"/>
      <c r="FIZ3" s="3"/>
      <c r="FJA3" s="3"/>
      <c r="FJB3" s="3"/>
      <c r="FJC3" s="3"/>
      <c r="FJD3" s="3"/>
      <c r="FJE3" s="3"/>
      <c r="FJF3" s="3"/>
      <c r="FJG3" s="3"/>
      <c r="FJH3" s="3"/>
      <c r="FJI3" s="3"/>
      <c r="FJJ3" s="3"/>
      <c r="FJK3" s="3"/>
      <c r="FJL3" s="3"/>
      <c r="FJM3" s="3"/>
      <c r="FJN3" s="3"/>
      <c r="FJO3" s="3"/>
      <c r="FJP3" s="3"/>
      <c r="FJQ3" s="3"/>
      <c r="FJR3" s="3"/>
      <c r="FJS3" s="3"/>
      <c r="FJT3" s="3"/>
      <c r="FJU3" s="3"/>
      <c r="FJV3" s="3"/>
      <c r="FJW3" s="3"/>
      <c r="FJX3" s="3"/>
      <c r="FJY3" s="3"/>
      <c r="FJZ3" s="3"/>
      <c r="FKA3" s="3"/>
      <c r="FKB3" s="3"/>
      <c r="FKC3" s="3"/>
      <c r="FKD3" s="3"/>
      <c r="FKE3" s="3"/>
      <c r="FKF3" s="3"/>
      <c r="FKG3" s="3"/>
      <c r="FKH3" s="3"/>
      <c r="FKI3" s="3"/>
      <c r="FKJ3" s="3"/>
      <c r="FKK3" s="3"/>
      <c r="FKL3" s="3"/>
      <c r="FKM3" s="3"/>
      <c r="FKN3" s="3"/>
      <c r="FKO3" s="3"/>
      <c r="FKP3" s="3"/>
      <c r="FKQ3" s="3"/>
      <c r="FKR3" s="3"/>
      <c r="FKS3" s="3"/>
      <c r="FKT3" s="3"/>
      <c r="FKU3" s="3"/>
      <c r="FKV3" s="3"/>
      <c r="FKW3" s="3"/>
      <c r="FKX3" s="3"/>
      <c r="FKY3" s="3"/>
      <c r="FKZ3" s="3"/>
      <c r="FLA3" s="3"/>
      <c r="FLB3" s="3"/>
      <c r="FLC3" s="3"/>
      <c r="FLD3" s="3"/>
      <c r="FLE3" s="3"/>
      <c r="FLF3" s="3"/>
      <c r="FLG3" s="3"/>
      <c r="FLH3" s="3"/>
      <c r="FLI3" s="3"/>
      <c r="FLJ3" s="3"/>
      <c r="FLK3" s="3"/>
      <c r="FLL3" s="3"/>
      <c r="FLM3" s="3"/>
      <c r="FLN3" s="3"/>
      <c r="FLO3" s="3"/>
      <c r="FLP3" s="3"/>
      <c r="FLQ3" s="3"/>
      <c r="FLR3" s="3"/>
      <c r="FLS3" s="3"/>
      <c r="FLT3" s="3"/>
      <c r="FLU3" s="3"/>
      <c r="FLV3" s="3"/>
      <c r="FLW3" s="3"/>
      <c r="FLX3" s="3"/>
      <c r="FLY3" s="3"/>
      <c r="FLZ3" s="3"/>
      <c r="FMA3" s="3"/>
      <c r="FMB3" s="3"/>
      <c r="FMC3" s="3"/>
      <c r="FMD3" s="3"/>
      <c r="FME3" s="3"/>
      <c r="FMF3" s="3"/>
      <c r="FMG3" s="3"/>
      <c r="FMH3" s="3"/>
      <c r="FMI3" s="3"/>
      <c r="FMJ3" s="3"/>
      <c r="FMK3" s="3"/>
      <c r="FML3" s="3"/>
      <c r="FMM3" s="3"/>
      <c r="FMN3" s="3"/>
      <c r="FMO3" s="3"/>
      <c r="FMP3" s="3"/>
      <c r="FMQ3" s="3"/>
      <c r="FMR3" s="3"/>
      <c r="FMS3" s="3"/>
      <c r="FMT3" s="3"/>
      <c r="FMU3" s="3"/>
      <c r="FMV3" s="3"/>
      <c r="FMW3" s="3"/>
      <c r="FMX3" s="3"/>
      <c r="FMY3" s="3"/>
      <c r="FMZ3" s="3"/>
      <c r="FNA3" s="3"/>
      <c r="FNB3" s="3"/>
      <c r="FNC3" s="3"/>
      <c r="FND3" s="3"/>
      <c r="FNE3" s="3"/>
      <c r="FNF3" s="3"/>
      <c r="FNG3" s="3"/>
      <c r="FNH3" s="3"/>
      <c r="FNI3" s="3"/>
      <c r="FNJ3" s="3"/>
      <c r="FNK3" s="3"/>
      <c r="FNL3" s="3"/>
      <c r="FNM3" s="3"/>
      <c r="FNN3" s="3"/>
      <c r="FNO3" s="3"/>
      <c r="FNP3" s="3"/>
      <c r="FNQ3" s="3"/>
      <c r="FNR3" s="3"/>
      <c r="FNS3" s="3"/>
      <c r="FNT3" s="3"/>
      <c r="FNU3" s="3"/>
      <c r="FNV3" s="3"/>
      <c r="FNW3" s="3"/>
      <c r="FNX3" s="3"/>
      <c r="FNY3" s="3"/>
      <c r="FNZ3" s="3"/>
      <c r="FOA3" s="3"/>
      <c r="FOB3" s="3"/>
      <c r="FOC3" s="3"/>
      <c r="FOD3" s="3"/>
      <c r="FOE3" s="3"/>
      <c r="FOF3" s="3"/>
      <c r="FOG3" s="3"/>
      <c r="FOH3" s="3"/>
      <c r="FOI3" s="3"/>
      <c r="FOJ3" s="3"/>
      <c r="FOK3" s="3"/>
      <c r="FOL3" s="3"/>
      <c r="FOM3" s="3"/>
      <c r="FON3" s="3"/>
      <c r="FOO3" s="3"/>
      <c r="FOP3" s="3"/>
      <c r="FOQ3" s="3"/>
      <c r="FOR3" s="3"/>
      <c r="FOS3" s="3"/>
      <c r="FOT3" s="3"/>
      <c r="FOU3" s="3"/>
      <c r="FOV3" s="3"/>
      <c r="FOW3" s="3"/>
      <c r="FOX3" s="3"/>
      <c r="FOY3" s="3"/>
      <c r="FOZ3" s="3"/>
      <c r="FPA3" s="3"/>
      <c r="FPB3" s="3"/>
      <c r="FPC3" s="3"/>
      <c r="FPD3" s="3"/>
      <c r="FPE3" s="3"/>
      <c r="FPF3" s="3"/>
      <c r="FPG3" s="3"/>
      <c r="FPH3" s="3"/>
      <c r="FPI3" s="3"/>
      <c r="FPJ3" s="3"/>
      <c r="FPK3" s="3"/>
      <c r="FPL3" s="3"/>
      <c r="FPM3" s="3"/>
      <c r="FPN3" s="3"/>
      <c r="FPO3" s="3"/>
      <c r="FPP3" s="3"/>
      <c r="FPQ3" s="3"/>
      <c r="FPR3" s="3"/>
      <c r="FPS3" s="3"/>
      <c r="FPT3" s="3"/>
      <c r="FPU3" s="3"/>
      <c r="FPV3" s="3"/>
      <c r="FPW3" s="3"/>
      <c r="FPX3" s="3"/>
      <c r="FPY3" s="3"/>
      <c r="FPZ3" s="3"/>
      <c r="FQA3" s="3"/>
      <c r="FQB3" s="3"/>
      <c r="FQC3" s="3"/>
      <c r="FQD3" s="3"/>
      <c r="FQE3" s="3"/>
      <c r="FQF3" s="3"/>
      <c r="FQG3" s="3"/>
      <c r="FQH3" s="3"/>
      <c r="FQI3" s="3"/>
      <c r="FQJ3" s="3"/>
      <c r="FQK3" s="3"/>
      <c r="FQL3" s="3"/>
      <c r="FQM3" s="3"/>
      <c r="FQN3" s="3"/>
      <c r="FQO3" s="3"/>
      <c r="FQP3" s="3"/>
      <c r="FQQ3" s="3"/>
      <c r="FQR3" s="3"/>
      <c r="FQS3" s="3"/>
      <c r="FQT3" s="3"/>
      <c r="FQU3" s="3"/>
      <c r="FQV3" s="3"/>
      <c r="FQW3" s="3"/>
      <c r="FQX3" s="3"/>
      <c r="FQY3" s="3"/>
      <c r="FQZ3" s="3"/>
      <c r="FRA3" s="3"/>
      <c r="FRB3" s="3"/>
      <c r="FRC3" s="3"/>
      <c r="FRD3" s="3"/>
      <c r="FRE3" s="3"/>
      <c r="FRF3" s="3"/>
      <c r="FRG3" s="3"/>
      <c r="FRH3" s="3"/>
      <c r="FRI3" s="3"/>
      <c r="FRJ3" s="3"/>
      <c r="FRK3" s="3"/>
      <c r="FRL3" s="3"/>
      <c r="FRM3" s="3"/>
      <c r="FRN3" s="3"/>
      <c r="FRO3" s="3"/>
      <c r="FRP3" s="3"/>
      <c r="FRQ3" s="3"/>
      <c r="FRR3" s="3"/>
      <c r="FRS3" s="3"/>
      <c r="FRT3" s="3"/>
      <c r="FRU3" s="3"/>
      <c r="FRV3" s="3"/>
      <c r="FRW3" s="3"/>
      <c r="FRX3" s="3"/>
      <c r="FRY3" s="3"/>
      <c r="FRZ3" s="3"/>
      <c r="FSA3" s="3"/>
      <c r="FSB3" s="3"/>
      <c r="FSC3" s="3"/>
      <c r="FSD3" s="3"/>
      <c r="FSE3" s="3"/>
      <c r="FSF3" s="3"/>
      <c r="FSG3" s="3"/>
      <c r="FSH3" s="3"/>
      <c r="FSI3" s="3"/>
      <c r="FSJ3" s="3"/>
      <c r="FSK3" s="3"/>
      <c r="FSL3" s="3"/>
      <c r="FSM3" s="3"/>
      <c r="FSN3" s="3"/>
      <c r="FSO3" s="3"/>
      <c r="FSP3" s="3"/>
      <c r="FSQ3" s="3"/>
      <c r="FSR3" s="3"/>
      <c r="FSS3" s="3"/>
      <c r="FST3" s="3"/>
      <c r="FSU3" s="3"/>
      <c r="FSV3" s="3"/>
      <c r="FSW3" s="3"/>
      <c r="FSX3" s="3"/>
      <c r="FSY3" s="3"/>
      <c r="FSZ3" s="3"/>
      <c r="FTA3" s="3"/>
      <c r="FTB3" s="3"/>
      <c r="FTC3" s="3"/>
      <c r="FTD3" s="3"/>
      <c r="FTE3" s="3"/>
      <c r="FTF3" s="3"/>
      <c r="FTG3" s="3"/>
      <c r="FTH3" s="3"/>
      <c r="FTI3" s="3"/>
      <c r="FTJ3" s="3"/>
      <c r="FTK3" s="3"/>
      <c r="FTL3" s="3"/>
      <c r="FTM3" s="3"/>
      <c r="FTN3" s="3"/>
      <c r="FTO3" s="3"/>
      <c r="FTP3" s="3"/>
      <c r="FTQ3" s="3"/>
      <c r="FTR3" s="3"/>
      <c r="FTS3" s="3"/>
      <c r="FTT3" s="3"/>
      <c r="FTU3" s="3"/>
      <c r="FTV3" s="3"/>
      <c r="FTW3" s="3"/>
      <c r="FTX3" s="3"/>
      <c r="FTY3" s="3"/>
      <c r="FTZ3" s="3"/>
      <c r="FUA3" s="3"/>
      <c r="FUB3" s="3"/>
      <c r="FUC3" s="3"/>
      <c r="FUD3" s="3"/>
      <c r="FUE3" s="3"/>
      <c r="FUF3" s="3"/>
      <c r="FUG3" s="3"/>
      <c r="FUH3" s="3"/>
      <c r="FUI3" s="3"/>
      <c r="FUJ3" s="3"/>
      <c r="FUK3" s="3"/>
      <c r="FUL3" s="3"/>
      <c r="FUM3" s="3"/>
      <c r="FUN3" s="3"/>
      <c r="FUO3" s="3"/>
      <c r="FUP3" s="3"/>
      <c r="FUQ3" s="3"/>
      <c r="FUR3" s="3"/>
      <c r="FUS3" s="3"/>
      <c r="FUT3" s="3"/>
      <c r="FUU3" s="3"/>
      <c r="FUV3" s="3"/>
      <c r="FUW3" s="3"/>
      <c r="FUX3" s="3"/>
      <c r="FUY3" s="3"/>
      <c r="FUZ3" s="3"/>
      <c r="FVA3" s="3"/>
      <c r="FVB3" s="3"/>
      <c r="FVC3" s="3"/>
      <c r="FVD3" s="3"/>
      <c r="FVE3" s="3"/>
      <c r="FVF3" s="3"/>
      <c r="FVG3" s="3"/>
      <c r="FVH3" s="3"/>
      <c r="FVI3" s="3"/>
      <c r="FVJ3" s="3"/>
      <c r="FVK3" s="3"/>
      <c r="FVL3" s="3"/>
      <c r="FVM3" s="3"/>
      <c r="FVN3" s="3"/>
      <c r="FVO3" s="3"/>
      <c r="FVP3" s="3"/>
      <c r="FVQ3" s="3"/>
      <c r="FVR3" s="3"/>
      <c r="FVS3" s="3"/>
      <c r="FVT3" s="3"/>
      <c r="FVU3" s="3"/>
      <c r="FVV3" s="3"/>
      <c r="FVW3" s="3"/>
      <c r="FVX3" s="3"/>
      <c r="FVY3" s="3"/>
      <c r="FVZ3" s="3"/>
      <c r="FWA3" s="3"/>
      <c r="FWB3" s="3"/>
      <c r="FWC3" s="3"/>
      <c r="FWD3" s="3"/>
      <c r="FWE3" s="3"/>
      <c r="FWF3" s="3"/>
      <c r="FWG3" s="3"/>
      <c r="FWH3" s="3"/>
      <c r="FWI3" s="3"/>
      <c r="FWJ3" s="3"/>
      <c r="FWK3" s="3"/>
      <c r="FWL3" s="3"/>
      <c r="FWM3" s="3"/>
      <c r="FWN3" s="3"/>
      <c r="FWO3" s="3"/>
      <c r="FWP3" s="3"/>
      <c r="FWQ3" s="3"/>
      <c r="FWR3" s="3"/>
      <c r="FWS3" s="3"/>
      <c r="FWT3" s="3"/>
      <c r="FWU3" s="3"/>
      <c r="FWV3" s="3"/>
      <c r="FWW3" s="3"/>
      <c r="FWX3" s="3"/>
      <c r="FWY3" s="3"/>
      <c r="FWZ3" s="3"/>
      <c r="FXA3" s="3"/>
      <c r="FXB3" s="3"/>
      <c r="FXC3" s="3"/>
      <c r="FXD3" s="3"/>
      <c r="FXE3" s="3"/>
      <c r="FXF3" s="3"/>
      <c r="FXG3" s="3"/>
      <c r="FXH3" s="3"/>
      <c r="FXI3" s="3"/>
      <c r="FXJ3" s="3"/>
      <c r="FXK3" s="3"/>
      <c r="FXL3" s="3"/>
      <c r="FXM3" s="3"/>
      <c r="FXN3" s="3"/>
      <c r="FXO3" s="3"/>
      <c r="FXP3" s="3"/>
      <c r="FXQ3" s="3"/>
      <c r="FXR3" s="3"/>
      <c r="FXS3" s="3"/>
      <c r="FXT3" s="3"/>
      <c r="FXU3" s="3"/>
      <c r="FXV3" s="3"/>
      <c r="FXW3" s="3"/>
      <c r="FXX3" s="3"/>
      <c r="FXY3" s="3"/>
      <c r="FXZ3" s="3"/>
      <c r="FYA3" s="3"/>
      <c r="FYB3" s="3"/>
      <c r="FYC3" s="3"/>
      <c r="FYD3" s="3"/>
      <c r="FYE3" s="3"/>
      <c r="FYF3" s="3"/>
      <c r="FYG3" s="3"/>
      <c r="FYH3" s="3"/>
      <c r="FYI3" s="3"/>
      <c r="FYJ3" s="3"/>
      <c r="FYK3" s="3"/>
      <c r="FYL3" s="3"/>
      <c r="FYM3" s="3"/>
      <c r="FYN3" s="3"/>
      <c r="FYO3" s="3"/>
      <c r="FYP3" s="3"/>
      <c r="FYQ3" s="3"/>
      <c r="FYR3" s="3"/>
      <c r="FYS3" s="3"/>
      <c r="FYT3" s="3"/>
      <c r="FYU3" s="3"/>
      <c r="FYV3" s="3"/>
      <c r="FYW3" s="3"/>
      <c r="FYX3" s="3"/>
      <c r="FYY3" s="3"/>
      <c r="FYZ3" s="3"/>
      <c r="FZA3" s="3"/>
      <c r="FZB3" s="3"/>
      <c r="FZC3" s="3"/>
      <c r="FZD3" s="3"/>
      <c r="FZE3" s="3"/>
      <c r="FZF3" s="3"/>
      <c r="FZG3" s="3"/>
      <c r="FZH3" s="3"/>
      <c r="FZI3" s="3"/>
      <c r="FZJ3" s="3"/>
      <c r="FZK3" s="3"/>
      <c r="FZL3" s="3"/>
      <c r="FZM3" s="3"/>
      <c r="FZN3" s="3"/>
      <c r="FZO3" s="3"/>
      <c r="FZP3" s="3"/>
      <c r="FZQ3" s="3"/>
      <c r="FZR3" s="3"/>
      <c r="FZS3" s="3"/>
      <c r="FZT3" s="3"/>
      <c r="FZU3" s="3"/>
      <c r="FZV3" s="3"/>
      <c r="FZW3" s="3"/>
      <c r="FZX3" s="3"/>
      <c r="FZY3" s="3"/>
      <c r="FZZ3" s="3"/>
      <c r="GAA3" s="3"/>
      <c r="GAB3" s="3"/>
      <c r="GAC3" s="3"/>
      <c r="GAD3" s="3"/>
      <c r="GAE3" s="3"/>
      <c r="GAF3" s="3"/>
      <c r="GAG3" s="3"/>
      <c r="GAH3" s="3"/>
      <c r="GAI3" s="3"/>
      <c r="GAJ3" s="3"/>
      <c r="GAK3" s="3"/>
      <c r="GAL3" s="3"/>
      <c r="GAM3" s="3"/>
      <c r="GAN3" s="3"/>
      <c r="GAO3" s="3"/>
      <c r="GAP3" s="3"/>
      <c r="GAQ3" s="3"/>
      <c r="GAR3" s="3"/>
      <c r="GAS3" s="3"/>
      <c r="GAT3" s="3"/>
      <c r="GAU3" s="3"/>
      <c r="GAV3" s="3"/>
      <c r="GAW3" s="3"/>
      <c r="GAX3" s="3"/>
      <c r="GAY3" s="3"/>
      <c r="GAZ3" s="3"/>
      <c r="GBA3" s="3"/>
      <c r="GBB3" s="3"/>
      <c r="GBC3" s="3"/>
      <c r="GBD3" s="3"/>
      <c r="GBE3" s="3"/>
      <c r="GBF3" s="3"/>
      <c r="GBG3" s="3"/>
      <c r="GBH3" s="3"/>
      <c r="GBI3" s="3"/>
      <c r="GBJ3" s="3"/>
      <c r="GBK3" s="3"/>
      <c r="GBL3" s="3"/>
      <c r="GBM3" s="3"/>
      <c r="GBN3" s="3"/>
      <c r="GBO3" s="3"/>
      <c r="GBP3" s="3"/>
      <c r="GBQ3" s="3"/>
      <c r="GBR3" s="3"/>
      <c r="GBS3" s="3"/>
      <c r="GBT3" s="3"/>
      <c r="GBU3" s="3"/>
      <c r="GBV3" s="3"/>
      <c r="GBW3" s="3"/>
      <c r="GBX3" s="3"/>
      <c r="GBY3" s="3"/>
      <c r="GBZ3" s="3"/>
      <c r="GCA3" s="3"/>
      <c r="GCB3" s="3"/>
      <c r="GCC3" s="3"/>
      <c r="GCD3" s="3"/>
      <c r="GCE3" s="3"/>
      <c r="GCF3" s="3"/>
      <c r="GCG3" s="3"/>
      <c r="GCH3" s="3"/>
      <c r="GCI3" s="3"/>
      <c r="GCJ3" s="3"/>
      <c r="GCK3" s="3"/>
      <c r="GCL3" s="3"/>
      <c r="GCM3" s="3"/>
      <c r="GCN3" s="3"/>
      <c r="GCO3" s="3"/>
      <c r="GCP3" s="3"/>
      <c r="GCQ3" s="3"/>
      <c r="GCR3" s="3"/>
      <c r="GCS3" s="3"/>
      <c r="GCT3" s="3"/>
      <c r="GCU3" s="3"/>
      <c r="GCV3" s="3"/>
      <c r="GCW3" s="3"/>
      <c r="GCX3" s="3"/>
      <c r="GCY3" s="3"/>
      <c r="GCZ3" s="3"/>
      <c r="GDA3" s="3"/>
      <c r="GDB3" s="3"/>
      <c r="GDC3" s="3"/>
      <c r="GDD3" s="3"/>
      <c r="GDE3" s="3"/>
      <c r="GDF3" s="3"/>
      <c r="GDG3" s="3"/>
      <c r="GDH3" s="3"/>
      <c r="GDI3" s="3"/>
      <c r="GDJ3" s="3"/>
      <c r="GDK3" s="3"/>
      <c r="GDL3" s="3"/>
      <c r="GDM3" s="3"/>
      <c r="GDN3" s="3"/>
      <c r="GDO3" s="3"/>
      <c r="GDP3" s="3"/>
      <c r="GDQ3" s="3"/>
      <c r="GDR3" s="3"/>
      <c r="GDS3" s="3"/>
      <c r="GDT3" s="3"/>
      <c r="GDU3" s="3"/>
      <c r="GDV3" s="3"/>
      <c r="GDW3" s="3"/>
      <c r="GDX3" s="3"/>
      <c r="GDY3" s="3"/>
      <c r="GDZ3" s="3"/>
      <c r="GEA3" s="3"/>
      <c r="GEB3" s="3"/>
      <c r="GEC3" s="3"/>
      <c r="GED3" s="3"/>
      <c r="GEE3" s="3"/>
      <c r="GEF3" s="3"/>
      <c r="GEG3" s="3"/>
      <c r="GEH3" s="3"/>
      <c r="GEI3" s="3"/>
      <c r="GEJ3" s="3"/>
      <c r="GEK3" s="3"/>
      <c r="GEL3" s="3"/>
      <c r="GEM3" s="3"/>
      <c r="GEN3" s="3"/>
      <c r="GEO3" s="3"/>
      <c r="GEP3" s="3"/>
      <c r="GEQ3" s="3"/>
      <c r="GER3" s="3"/>
      <c r="GES3" s="3"/>
      <c r="GET3" s="3"/>
      <c r="GEU3" s="3"/>
      <c r="GEV3" s="3"/>
      <c r="GEW3" s="3"/>
      <c r="GEX3" s="3"/>
      <c r="GEY3" s="3"/>
      <c r="GEZ3" s="3"/>
      <c r="GFA3" s="3"/>
      <c r="GFB3" s="3"/>
      <c r="GFC3" s="3"/>
      <c r="GFD3" s="3"/>
      <c r="GFE3" s="3"/>
      <c r="GFF3" s="3"/>
      <c r="GFG3" s="3"/>
      <c r="GFH3" s="3"/>
      <c r="GFI3" s="3"/>
      <c r="GFJ3" s="3"/>
      <c r="GFK3" s="3"/>
      <c r="GFL3" s="3"/>
      <c r="GFM3" s="3"/>
      <c r="GFN3" s="3"/>
      <c r="GFO3" s="3"/>
      <c r="GFP3" s="3"/>
      <c r="GFQ3" s="3"/>
      <c r="GFR3" s="3"/>
      <c r="GFS3" s="3"/>
      <c r="GFT3" s="3"/>
      <c r="GFU3" s="3"/>
      <c r="GFV3" s="3"/>
      <c r="GFW3" s="3"/>
      <c r="GFX3" s="3"/>
      <c r="GFY3" s="3"/>
      <c r="GFZ3" s="3"/>
      <c r="GGA3" s="3"/>
      <c r="GGB3" s="3"/>
      <c r="GGC3" s="3"/>
      <c r="GGD3" s="3"/>
      <c r="GGE3" s="3"/>
      <c r="GGF3" s="3"/>
      <c r="GGG3" s="3"/>
      <c r="GGH3" s="3"/>
      <c r="GGI3" s="3"/>
      <c r="GGJ3" s="3"/>
      <c r="GGK3" s="3"/>
      <c r="GGL3" s="3"/>
      <c r="GGM3" s="3"/>
      <c r="GGN3" s="3"/>
      <c r="GGO3" s="3"/>
      <c r="GGP3" s="3"/>
      <c r="GGQ3" s="3"/>
      <c r="GGR3" s="3"/>
      <c r="GGS3" s="3"/>
      <c r="GGT3" s="3"/>
      <c r="GGU3" s="3"/>
      <c r="GGV3" s="3"/>
      <c r="GGW3" s="3"/>
      <c r="GGX3" s="3"/>
      <c r="GGY3" s="3"/>
      <c r="GGZ3" s="3"/>
      <c r="GHA3" s="3"/>
      <c r="GHB3" s="3"/>
      <c r="GHC3" s="3"/>
      <c r="GHD3" s="3"/>
      <c r="GHE3" s="3"/>
      <c r="GHF3" s="3"/>
      <c r="GHG3" s="3"/>
      <c r="GHH3" s="3"/>
      <c r="GHI3" s="3"/>
      <c r="GHJ3" s="3"/>
      <c r="GHK3" s="3"/>
      <c r="GHL3" s="3"/>
      <c r="GHM3" s="3"/>
      <c r="GHN3" s="3"/>
      <c r="GHO3" s="3"/>
      <c r="GHP3" s="3"/>
      <c r="GHQ3" s="3"/>
      <c r="GHR3" s="3"/>
      <c r="GHS3" s="3"/>
      <c r="GHT3" s="3"/>
      <c r="GHU3" s="3"/>
      <c r="GHV3" s="3"/>
      <c r="GHW3" s="3"/>
      <c r="GHX3" s="3"/>
      <c r="GHY3" s="3"/>
      <c r="GHZ3" s="3"/>
      <c r="GIA3" s="3"/>
      <c r="GIB3" s="3"/>
      <c r="GIC3" s="3"/>
      <c r="GID3" s="3"/>
      <c r="GIE3" s="3"/>
      <c r="GIF3" s="3"/>
      <c r="GIG3" s="3"/>
      <c r="GIH3" s="3"/>
      <c r="GII3" s="3"/>
      <c r="GIJ3" s="3"/>
      <c r="GIK3" s="3"/>
      <c r="GIL3" s="3"/>
      <c r="GIM3" s="3"/>
      <c r="GIN3" s="3"/>
      <c r="GIO3" s="3"/>
      <c r="GIP3" s="3"/>
      <c r="GIQ3" s="3"/>
      <c r="GIR3" s="3"/>
      <c r="GIS3" s="3"/>
      <c r="GIT3" s="3"/>
      <c r="GIU3" s="3"/>
      <c r="GIV3" s="3"/>
      <c r="GIW3" s="3"/>
      <c r="GIX3" s="3"/>
      <c r="GIY3" s="3"/>
      <c r="GIZ3" s="3"/>
      <c r="GJA3" s="3"/>
      <c r="GJB3" s="3"/>
      <c r="GJC3" s="3"/>
      <c r="GJD3" s="3"/>
      <c r="GJE3" s="3"/>
      <c r="GJF3" s="3"/>
      <c r="GJG3" s="3"/>
      <c r="GJH3" s="3"/>
      <c r="GJI3" s="3"/>
      <c r="GJJ3" s="3"/>
      <c r="GJK3" s="3"/>
      <c r="GJL3" s="3"/>
      <c r="GJM3" s="3"/>
      <c r="GJN3" s="3"/>
      <c r="GJO3" s="3"/>
      <c r="GJP3" s="3"/>
      <c r="GJQ3" s="3"/>
      <c r="GJR3" s="3"/>
      <c r="GJS3" s="3"/>
      <c r="GJT3" s="3"/>
      <c r="GJU3" s="3"/>
      <c r="GJV3" s="3"/>
      <c r="GJW3" s="3"/>
      <c r="GJX3" s="3"/>
      <c r="GJY3" s="3"/>
      <c r="GJZ3" s="3"/>
      <c r="GKA3" s="3"/>
      <c r="GKB3" s="3"/>
      <c r="GKC3" s="3"/>
      <c r="GKD3" s="3"/>
      <c r="GKE3" s="3"/>
      <c r="GKF3" s="3"/>
      <c r="GKG3" s="3"/>
      <c r="GKH3" s="3"/>
      <c r="GKI3" s="3"/>
      <c r="GKJ3" s="3"/>
      <c r="GKK3" s="3"/>
      <c r="GKL3" s="3"/>
      <c r="GKM3" s="3"/>
      <c r="GKN3" s="3"/>
      <c r="GKO3" s="3"/>
      <c r="GKP3" s="3"/>
      <c r="GKQ3" s="3"/>
      <c r="GKR3" s="3"/>
      <c r="GKS3" s="3"/>
      <c r="GKT3" s="3"/>
      <c r="GKU3" s="3"/>
      <c r="GKV3" s="3"/>
      <c r="GKW3" s="3"/>
      <c r="GKX3" s="3"/>
      <c r="GKY3" s="3"/>
      <c r="GKZ3" s="3"/>
      <c r="GLA3" s="3"/>
      <c r="GLB3" s="3"/>
      <c r="GLC3" s="3"/>
      <c r="GLD3" s="3"/>
      <c r="GLE3" s="3"/>
      <c r="GLF3" s="3"/>
      <c r="GLG3" s="3"/>
      <c r="GLH3" s="3"/>
      <c r="GLI3" s="3"/>
      <c r="GLJ3" s="3"/>
      <c r="GLK3" s="3"/>
      <c r="GLL3" s="3"/>
      <c r="GLM3" s="3"/>
      <c r="GLN3" s="3"/>
      <c r="GLO3" s="3"/>
      <c r="GLP3" s="3"/>
      <c r="GLQ3" s="3"/>
      <c r="GLR3" s="3"/>
      <c r="GLS3" s="3"/>
      <c r="GLT3" s="3"/>
      <c r="GLU3" s="3"/>
      <c r="GLV3" s="3"/>
      <c r="GLW3" s="3"/>
      <c r="GLX3" s="3"/>
      <c r="GLY3" s="3"/>
      <c r="GLZ3" s="3"/>
      <c r="GMA3" s="3"/>
      <c r="GMB3" s="3"/>
      <c r="GMC3" s="3"/>
      <c r="GMD3" s="3"/>
      <c r="GME3" s="3"/>
      <c r="GMF3" s="3"/>
      <c r="GMG3" s="3"/>
      <c r="GMH3" s="3"/>
      <c r="GMI3" s="3"/>
      <c r="GMJ3" s="3"/>
      <c r="GMK3" s="3"/>
      <c r="GML3" s="3"/>
      <c r="GMM3" s="3"/>
      <c r="GMN3" s="3"/>
      <c r="GMO3" s="3"/>
      <c r="GMP3" s="3"/>
      <c r="GMQ3" s="3"/>
      <c r="GMR3" s="3"/>
      <c r="GMS3" s="3"/>
      <c r="GMT3" s="3"/>
      <c r="GMU3" s="3"/>
      <c r="GMV3" s="3"/>
      <c r="GMW3" s="3"/>
      <c r="GMX3" s="3"/>
      <c r="GMY3" s="3"/>
      <c r="GMZ3" s="3"/>
      <c r="GNA3" s="3"/>
      <c r="GNB3" s="3"/>
      <c r="GNC3" s="3"/>
      <c r="GND3" s="3"/>
      <c r="GNE3" s="3"/>
      <c r="GNF3" s="3"/>
      <c r="GNG3" s="3"/>
      <c r="GNH3" s="3"/>
      <c r="GNI3" s="3"/>
      <c r="GNJ3" s="3"/>
      <c r="GNK3" s="3"/>
      <c r="GNL3" s="3"/>
      <c r="GNM3" s="3"/>
      <c r="GNN3" s="3"/>
      <c r="GNO3" s="3"/>
      <c r="GNP3" s="3"/>
      <c r="GNQ3" s="3"/>
      <c r="GNR3" s="3"/>
      <c r="GNS3" s="3"/>
      <c r="GNT3" s="3"/>
      <c r="GNU3" s="3"/>
      <c r="GNV3" s="3"/>
      <c r="GNW3" s="3"/>
      <c r="GNX3" s="3"/>
      <c r="GNY3" s="3"/>
      <c r="GNZ3" s="3"/>
      <c r="GOA3" s="3"/>
      <c r="GOB3" s="3"/>
      <c r="GOC3" s="3"/>
      <c r="GOD3" s="3"/>
      <c r="GOE3" s="3"/>
      <c r="GOF3" s="3"/>
      <c r="GOG3" s="3"/>
      <c r="GOH3" s="3"/>
      <c r="GOI3" s="3"/>
      <c r="GOJ3" s="3"/>
      <c r="GOK3" s="3"/>
      <c r="GOL3" s="3"/>
      <c r="GOM3" s="3"/>
      <c r="GON3" s="3"/>
      <c r="GOO3" s="3"/>
      <c r="GOP3" s="3"/>
      <c r="GOQ3" s="3"/>
      <c r="GOR3" s="3"/>
      <c r="GOS3" s="3"/>
      <c r="GOT3" s="3"/>
      <c r="GOU3" s="3"/>
      <c r="GOV3" s="3"/>
      <c r="GOW3" s="3"/>
      <c r="GOX3" s="3"/>
      <c r="GOY3" s="3"/>
      <c r="GOZ3" s="3"/>
      <c r="GPA3" s="3"/>
      <c r="GPB3" s="3"/>
      <c r="GPC3" s="3"/>
      <c r="GPD3" s="3"/>
      <c r="GPE3" s="3"/>
      <c r="GPF3" s="3"/>
      <c r="GPG3" s="3"/>
      <c r="GPH3" s="3"/>
      <c r="GPI3" s="3"/>
      <c r="GPJ3" s="3"/>
      <c r="GPK3" s="3"/>
      <c r="GPL3" s="3"/>
      <c r="GPM3" s="3"/>
      <c r="GPN3" s="3"/>
      <c r="GPO3" s="3"/>
      <c r="GPP3" s="3"/>
      <c r="GPQ3" s="3"/>
      <c r="GPR3" s="3"/>
      <c r="GPS3" s="3"/>
      <c r="GPT3" s="3"/>
      <c r="GPU3" s="3"/>
      <c r="GPV3" s="3"/>
      <c r="GPW3" s="3"/>
      <c r="GPX3" s="3"/>
      <c r="GPY3" s="3"/>
      <c r="GPZ3" s="3"/>
      <c r="GQA3" s="3"/>
      <c r="GQB3" s="3"/>
      <c r="GQC3" s="3"/>
      <c r="GQD3" s="3"/>
      <c r="GQE3" s="3"/>
      <c r="GQF3" s="3"/>
      <c r="GQG3" s="3"/>
      <c r="GQH3" s="3"/>
      <c r="GQI3" s="3"/>
      <c r="GQJ3" s="3"/>
      <c r="GQK3" s="3"/>
      <c r="GQL3" s="3"/>
      <c r="GQM3" s="3"/>
      <c r="GQN3" s="3"/>
      <c r="GQO3" s="3"/>
      <c r="GQP3" s="3"/>
      <c r="GQQ3" s="3"/>
      <c r="GQR3" s="3"/>
      <c r="GQS3" s="3"/>
      <c r="GQT3" s="3"/>
      <c r="GQU3" s="3"/>
      <c r="GQV3" s="3"/>
      <c r="GQW3" s="3"/>
      <c r="GQX3" s="3"/>
      <c r="GQY3" s="3"/>
      <c r="GQZ3" s="3"/>
      <c r="GRA3" s="3"/>
      <c r="GRB3" s="3"/>
      <c r="GRC3" s="3"/>
      <c r="GRD3" s="3"/>
      <c r="GRE3" s="3"/>
      <c r="GRF3" s="3"/>
      <c r="GRG3" s="3"/>
      <c r="GRH3" s="3"/>
      <c r="GRI3" s="3"/>
      <c r="GRJ3" s="3"/>
      <c r="GRK3" s="3"/>
      <c r="GRL3" s="3"/>
      <c r="GRM3" s="3"/>
      <c r="GRN3" s="3"/>
      <c r="GRO3" s="3"/>
      <c r="GRP3" s="3"/>
      <c r="GRQ3" s="3"/>
      <c r="GRR3" s="3"/>
      <c r="GRS3" s="3"/>
      <c r="GRT3" s="3"/>
      <c r="GRU3" s="3"/>
      <c r="GRV3" s="3"/>
      <c r="GRW3" s="3"/>
      <c r="GRX3" s="3"/>
      <c r="GRY3" s="3"/>
      <c r="GRZ3" s="3"/>
      <c r="GSA3" s="3"/>
      <c r="GSB3" s="3"/>
      <c r="GSC3" s="3"/>
      <c r="GSD3" s="3"/>
      <c r="GSE3" s="3"/>
      <c r="GSF3" s="3"/>
      <c r="GSG3" s="3"/>
      <c r="GSH3" s="3"/>
      <c r="GSI3" s="3"/>
      <c r="GSJ3" s="3"/>
      <c r="GSK3" s="3"/>
      <c r="GSL3" s="3"/>
      <c r="GSM3" s="3"/>
      <c r="GSN3" s="3"/>
      <c r="GSO3" s="3"/>
      <c r="GSP3" s="3"/>
      <c r="GSQ3" s="3"/>
      <c r="GSR3" s="3"/>
      <c r="GSS3" s="3"/>
      <c r="GST3" s="3"/>
      <c r="GSU3" s="3"/>
      <c r="GSV3" s="3"/>
      <c r="GSW3" s="3"/>
      <c r="GSX3" s="3"/>
      <c r="GSY3" s="3"/>
      <c r="GSZ3" s="3"/>
      <c r="GTA3" s="3"/>
      <c r="GTB3" s="3"/>
      <c r="GTC3" s="3"/>
      <c r="GTD3" s="3"/>
      <c r="GTE3" s="3"/>
      <c r="GTF3" s="3"/>
      <c r="GTG3" s="3"/>
      <c r="GTH3" s="3"/>
      <c r="GTI3" s="3"/>
      <c r="GTJ3" s="3"/>
      <c r="GTK3" s="3"/>
      <c r="GTL3" s="3"/>
      <c r="GTM3" s="3"/>
      <c r="GTN3" s="3"/>
      <c r="GTO3" s="3"/>
      <c r="GTP3" s="3"/>
      <c r="GTQ3" s="3"/>
      <c r="GTR3" s="3"/>
      <c r="GTS3" s="3"/>
      <c r="GTT3" s="3"/>
      <c r="GTU3" s="3"/>
      <c r="GTV3" s="3"/>
      <c r="GTW3" s="3"/>
      <c r="GTX3" s="3"/>
      <c r="GTY3" s="3"/>
      <c r="GTZ3" s="3"/>
      <c r="GUA3" s="3"/>
      <c r="GUB3" s="3"/>
      <c r="GUC3" s="3"/>
      <c r="GUD3" s="3"/>
      <c r="GUE3" s="3"/>
      <c r="GUF3" s="3"/>
      <c r="GUG3" s="3"/>
      <c r="GUH3" s="3"/>
      <c r="GUI3" s="3"/>
      <c r="GUJ3" s="3"/>
      <c r="GUK3" s="3"/>
      <c r="GUL3" s="3"/>
      <c r="GUM3" s="3"/>
      <c r="GUN3" s="3"/>
      <c r="GUO3" s="3"/>
      <c r="GUP3" s="3"/>
      <c r="GUQ3" s="3"/>
      <c r="GUR3" s="3"/>
      <c r="GUS3" s="3"/>
      <c r="GUT3" s="3"/>
      <c r="GUU3" s="3"/>
      <c r="GUV3" s="3"/>
      <c r="GUW3" s="3"/>
      <c r="GUX3" s="3"/>
      <c r="GUY3" s="3"/>
      <c r="GUZ3" s="3"/>
      <c r="GVA3" s="3"/>
      <c r="GVB3" s="3"/>
      <c r="GVC3" s="3"/>
      <c r="GVD3" s="3"/>
      <c r="GVE3" s="3"/>
      <c r="GVF3" s="3"/>
      <c r="GVG3" s="3"/>
      <c r="GVH3" s="3"/>
      <c r="GVI3" s="3"/>
      <c r="GVJ3" s="3"/>
      <c r="GVK3" s="3"/>
      <c r="GVL3" s="3"/>
      <c r="GVM3" s="3"/>
      <c r="GVN3" s="3"/>
      <c r="GVO3" s="3"/>
      <c r="GVP3" s="3"/>
      <c r="GVQ3" s="3"/>
      <c r="GVR3" s="3"/>
      <c r="GVS3" s="3"/>
      <c r="GVT3" s="3"/>
      <c r="GVU3" s="3"/>
      <c r="GVV3" s="3"/>
      <c r="GVW3" s="3"/>
      <c r="GVX3" s="3"/>
      <c r="GVY3" s="3"/>
      <c r="GVZ3" s="3"/>
      <c r="GWA3" s="3"/>
      <c r="GWB3" s="3"/>
      <c r="GWC3" s="3"/>
      <c r="GWD3" s="3"/>
      <c r="GWE3" s="3"/>
      <c r="GWF3" s="3"/>
      <c r="GWG3" s="3"/>
      <c r="GWH3" s="3"/>
      <c r="GWI3" s="3"/>
      <c r="GWJ3" s="3"/>
      <c r="GWK3" s="3"/>
      <c r="GWL3" s="3"/>
      <c r="GWM3" s="3"/>
      <c r="GWN3" s="3"/>
      <c r="GWO3" s="3"/>
      <c r="GWP3" s="3"/>
      <c r="GWQ3" s="3"/>
      <c r="GWR3" s="3"/>
      <c r="GWS3" s="3"/>
      <c r="GWT3" s="3"/>
      <c r="GWU3" s="3"/>
      <c r="GWV3" s="3"/>
      <c r="GWW3" s="3"/>
      <c r="GWX3" s="3"/>
      <c r="GWY3" s="3"/>
      <c r="GWZ3" s="3"/>
      <c r="GXA3" s="3"/>
      <c r="GXB3" s="3"/>
      <c r="GXC3" s="3"/>
      <c r="GXD3" s="3"/>
      <c r="GXE3" s="3"/>
      <c r="GXF3" s="3"/>
      <c r="GXG3" s="3"/>
      <c r="GXH3" s="3"/>
      <c r="GXI3" s="3"/>
      <c r="GXJ3" s="3"/>
      <c r="GXK3" s="3"/>
      <c r="GXL3" s="3"/>
      <c r="GXM3" s="3"/>
      <c r="GXN3" s="3"/>
      <c r="GXO3" s="3"/>
      <c r="GXP3" s="3"/>
      <c r="GXQ3" s="3"/>
      <c r="GXR3" s="3"/>
      <c r="GXS3" s="3"/>
      <c r="GXT3" s="3"/>
      <c r="GXU3" s="3"/>
      <c r="GXV3" s="3"/>
      <c r="GXW3" s="3"/>
      <c r="GXX3" s="3"/>
      <c r="GXY3" s="3"/>
      <c r="GXZ3" s="3"/>
      <c r="GYA3" s="3"/>
      <c r="GYB3" s="3"/>
      <c r="GYC3" s="3"/>
      <c r="GYD3" s="3"/>
      <c r="GYE3" s="3"/>
      <c r="GYF3" s="3"/>
      <c r="GYG3" s="3"/>
      <c r="GYH3" s="3"/>
      <c r="GYI3" s="3"/>
      <c r="GYJ3" s="3"/>
      <c r="GYK3" s="3"/>
      <c r="GYL3" s="3"/>
      <c r="GYM3" s="3"/>
      <c r="GYN3" s="3"/>
      <c r="GYO3" s="3"/>
      <c r="GYP3" s="3"/>
      <c r="GYQ3" s="3"/>
      <c r="GYR3" s="3"/>
      <c r="GYS3" s="3"/>
      <c r="GYT3" s="3"/>
      <c r="GYU3" s="3"/>
      <c r="GYV3" s="3"/>
      <c r="GYW3" s="3"/>
      <c r="GYX3" s="3"/>
      <c r="GYY3" s="3"/>
      <c r="GYZ3" s="3"/>
      <c r="GZA3" s="3"/>
      <c r="GZB3" s="3"/>
      <c r="GZC3" s="3"/>
      <c r="GZD3" s="3"/>
      <c r="GZE3" s="3"/>
      <c r="GZF3" s="3"/>
      <c r="GZG3" s="3"/>
      <c r="GZH3" s="3"/>
      <c r="GZI3" s="3"/>
      <c r="GZJ3" s="3"/>
      <c r="GZK3" s="3"/>
      <c r="GZL3" s="3"/>
      <c r="GZM3" s="3"/>
      <c r="GZN3" s="3"/>
      <c r="GZO3" s="3"/>
      <c r="GZP3" s="3"/>
      <c r="GZQ3" s="3"/>
      <c r="GZR3" s="3"/>
      <c r="GZS3" s="3"/>
      <c r="GZT3" s="3"/>
      <c r="GZU3" s="3"/>
      <c r="GZV3" s="3"/>
      <c r="GZW3" s="3"/>
      <c r="GZX3" s="3"/>
      <c r="GZY3" s="3"/>
      <c r="GZZ3" s="3"/>
      <c r="HAA3" s="3"/>
      <c r="HAB3" s="3"/>
      <c r="HAC3" s="3"/>
      <c r="HAD3" s="3"/>
      <c r="HAE3" s="3"/>
      <c r="HAF3" s="3"/>
      <c r="HAG3" s="3"/>
      <c r="HAH3" s="3"/>
      <c r="HAI3" s="3"/>
      <c r="HAJ3" s="3"/>
      <c r="HAK3" s="3"/>
      <c r="HAL3" s="3"/>
      <c r="HAM3" s="3"/>
      <c r="HAN3" s="3"/>
      <c r="HAO3" s="3"/>
      <c r="HAP3" s="3"/>
      <c r="HAQ3" s="3"/>
      <c r="HAR3" s="3"/>
      <c r="HAS3" s="3"/>
      <c r="HAT3" s="3"/>
      <c r="HAU3" s="3"/>
      <c r="HAV3" s="3"/>
      <c r="HAW3" s="3"/>
      <c r="HAX3" s="3"/>
      <c r="HAY3" s="3"/>
      <c r="HAZ3" s="3"/>
      <c r="HBA3" s="3"/>
      <c r="HBB3" s="3"/>
      <c r="HBC3" s="3"/>
      <c r="HBD3" s="3"/>
      <c r="HBE3" s="3"/>
      <c r="HBF3" s="3"/>
      <c r="HBG3" s="3"/>
      <c r="HBH3" s="3"/>
      <c r="HBI3" s="3"/>
      <c r="HBJ3" s="3"/>
      <c r="HBK3" s="3"/>
      <c r="HBL3" s="3"/>
      <c r="HBM3" s="3"/>
      <c r="HBN3" s="3"/>
      <c r="HBO3" s="3"/>
      <c r="HBP3" s="3"/>
      <c r="HBQ3" s="3"/>
      <c r="HBR3" s="3"/>
      <c r="HBS3" s="3"/>
      <c r="HBT3" s="3"/>
      <c r="HBU3" s="3"/>
      <c r="HBV3" s="3"/>
      <c r="HBW3" s="3"/>
      <c r="HBX3" s="3"/>
      <c r="HBY3" s="3"/>
      <c r="HBZ3" s="3"/>
      <c r="HCA3" s="3"/>
      <c r="HCB3" s="3"/>
      <c r="HCC3" s="3"/>
      <c r="HCD3" s="3"/>
      <c r="HCE3" s="3"/>
      <c r="HCF3" s="3"/>
      <c r="HCG3" s="3"/>
      <c r="HCH3" s="3"/>
      <c r="HCI3" s="3"/>
      <c r="HCJ3" s="3"/>
      <c r="HCK3" s="3"/>
      <c r="HCL3" s="3"/>
      <c r="HCM3" s="3"/>
      <c r="HCN3" s="3"/>
      <c r="HCO3" s="3"/>
      <c r="HCP3" s="3"/>
      <c r="HCQ3" s="3"/>
      <c r="HCR3" s="3"/>
      <c r="HCS3" s="3"/>
      <c r="HCT3" s="3"/>
      <c r="HCU3" s="3"/>
      <c r="HCV3" s="3"/>
      <c r="HCW3" s="3"/>
      <c r="HCX3" s="3"/>
      <c r="HCY3" s="3"/>
      <c r="HCZ3" s="3"/>
      <c r="HDA3" s="3"/>
      <c r="HDB3" s="3"/>
      <c r="HDC3" s="3"/>
      <c r="HDD3" s="3"/>
      <c r="HDE3" s="3"/>
      <c r="HDF3" s="3"/>
      <c r="HDG3" s="3"/>
      <c r="HDH3" s="3"/>
      <c r="HDI3" s="3"/>
      <c r="HDJ3" s="3"/>
      <c r="HDK3" s="3"/>
      <c r="HDL3" s="3"/>
      <c r="HDM3" s="3"/>
      <c r="HDN3" s="3"/>
      <c r="HDO3" s="3"/>
      <c r="HDP3" s="3"/>
      <c r="HDQ3" s="3"/>
      <c r="HDR3" s="3"/>
      <c r="HDS3" s="3"/>
      <c r="HDT3" s="3"/>
      <c r="HDU3" s="3"/>
      <c r="HDV3" s="3"/>
      <c r="HDW3" s="3"/>
      <c r="HDX3" s="3"/>
      <c r="HDY3" s="3"/>
      <c r="HDZ3" s="3"/>
      <c r="HEA3" s="3"/>
      <c r="HEB3" s="3"/>
      <c r="HEC3" s="3"/>
      <c r="HED3" s="3"/>
      <c r="HEE3" s="3"/>
      <c r="HEF3" s="3"/>
      <c r="HEG3" s="3"/>
      <c r="HEH3" s="3"/>
      <c r="HEI3" s="3"/>
      <c r="HEJ3" s="3"/>
      <c r="HEK3" s="3"/>
      <c r="HEL3" s="3"/>
      <c r="HEM3" s="3"/>
      <c r="HEN3" s="3"/>
      <c r="HEO3" s="3"/>
      <c r="HEP3" s="3"/>
      <c r="HEQ3" s="3"/>
      <c r="HER3" s="3"/>
      <c r="HES3" s="3"/>
      <c r="HET3" s="3"/>
      <c r="HEU3" s="3"/>
      <c r="HEV3" s="3"/>
      <c r="HEW3" s="3"/>
      <c r="HEX3" s="3"/>
      <c r="HEY3" s="3"/>
      <c r="HEZ3" s="3"/>
      <c r="HFA3" s="3"/>
      <c r="HFB3" s="3"/>
      <c r="HFC3" s="3"/>
      <c r="HFD3" s="3"/>
      <c r="HFE3" s="3"/>
      <c r="HFF3" s="3"/>
      <c r="HFG3" s="3"/>
      <c r="HFH3" s="3"/>
      <c r="HFI3" s="3"/>
      <c r="HFJ3" s="3"/>
      <c r="HFK3" s="3"/>
      <c r="HFL3" s="3"/>
      <c r="HFM3" s="3"/>
      <c r="HFN3" s="3"/>
      <c r="HFO3" s="3"/>
      <c r="HFP3" s="3"/>
      <c r="HFQ3" s="3"/>
      <c r="HFR3" s="3"/>
      <c r="HFS3" s="3"/>
      <c r="HFT3" s="3"/>
      <c r="HFU3" s="3"/>
      <c r="HFV3" s="3"/>
      <c r="HFW3" s="3"/>
      <c r="HFX3" s="3"/>
      <c r="HFY3" s="3"/>
      <c r="HFZ3" s="3"/>
      <c r="HGA3" s="3"/>
      <c r="HGB3" s="3"/>
      <c r="HGC3" s="3"/>
      <c r="HGD3" s="3"/>
      <c r="HGE3" s="3"/>
      <c r="HGF3" s="3"/>
      <c r="HGG3" s="3"/>
      <c r="HGH3" s="3"/>
      <c r="HGI3" s="3"/>
      <c r="HGJ3" s="3"/>
      <c r="HGK3" s="3"/>
      <c r="HGL3" s="3"/>
      <c r="HGM3" s="3"/>
      <c r="HGN3" s="3"/>
      <c r="HGO3" s="3"/>
      <c r="HGP3" s="3"/>
      <c r="HGQ3" s="3"/>
      <c r="HGR3" s="3"/>
      <c r="HGS3" s="3"/>
      <c r="HGT3" s="3"/>
      <c r="HGU3" s="3"/>
      <c r="HGV3" s="3"/>
      <c r="HGW3" s="3"/>
      <c r="HGX3" s="3"/>
      <c r="HGY3" s="3"/>
      <c r="HGZ3" s="3"/>
      <c r="HHA3" s="3"/>
      <c r="HHB3" s="3"/>
      <c r="HHC3" s="3"/>
      <c r="HHD3" s="3"/>
      <c r="HHE3" s="3"/>
      <c r="HHF3" s="3"/>
      <c r="HHG3" s="3"/>
      <c r="HHH3" s="3"/>
      <c r="HHI3" s="3"/>
      <c r="HHJ3" s="3"/>
      <c r="HHK3" s="3"/>
      <c r="HHL3" s="3"/>
      <c r="HHM3" s="3"/>
      <c r="HHN3" s="3"/>
      <c r="HHO3" s="3"/>
      <c r="HHP3" s="3"/>
      <c r="HHQ3" s="3"/>
      <c r="HHR3" s="3"/>
      <c r="HHS3" s="3"/>
      <c r="HHT3" s="3"/>
      <c r="HHU3" s="3"/>
      <c r="HHV3" s="3"/>
      <c r="HHW3" s="3"/>
      <c r="HHX3" s="3"/>
      <c r="HHY3" s="3"/>
      <c r="HHZ3" s="3"/>
      <c r="HIA3" s="3"/>
      <c r="HIB3" s="3"/>
      <c r="HIC3" s="3"/>
      <c r="HID3" s="3"/>
      <c r="HIE3" s="3"/>
      <c r="HIF3" s="3"/>
      <c r="HIG3" s="3"/>
      <c r="HIH3" s="3"/>
      <c r="HII3" s="3"/>
      <c r="HIJ3" s="3"/>
      <c r="HIK3" s="3"/>
      <c r="HIL3" s="3"/>
      <c r="HIM3" s="3"/>
      <c r="HIN3" s="3"/>
      <c r="HIO3" s="3"/>
      <c r="HIP3" s="3"/>
      <c r="HIQ3" s="3"/>
      <c r="HIR3" s="3"/>
      <c r="HIS3" s="3"/>
      <c r="HIT3" s="3"/>
      <c r="HIU3" s="3"/>
      <c r="HIV3" s="3"/>
      <c r="HIW3" s="3"/>
      <c r="HIX3" s="3"/>
      <c r="HIY3" s="3"/>
      <c r="HIZ3" s="3"/>
      <c r="HJA3" s="3"/>
      <c r="HJB3" s="3"/>
      <c r="HJC3" s="3"/>
      <c r="HJD3" s="3"/>
      <c r="HJE3" s="3"/>
      <c r="HJF3" s="3"/>
      <c r="HJG3" s="3"/>
      <c r="HJH3" s="3"/>
      <c r="HJI3" s="3"/>
      <c r="HJJ3" s="3"/>
      <c r="HJK3" s="3"/>
      <c r="HJL3" s="3"/>
      <c r="HJM3" s="3"/>
      <c r="HJN3" s="3"/>
      <c r="HJO3" s="3"/>
      <c r="HJP3" s="3"/>
      <c r="HJQ3" s="3"/>
      <c r="HJR3" s="3"/>
      <c r="HJS3" s="3"/>
      <c r="HJT3" s="3"/>
      <c r="HJU3" s="3"/>
      <c r="HJV3" s="3"/>
      <c r="HJW3" s="3"/>
      <c r="HJX3" s="3"/>
      <c r="HJY3" s="3"/>
      <c r="HJZ3" s="3"/>
      <c r="HKA3" s="3"/>
      <c r="HKB3" s="3"/>
      <c r="HKC3" s="3"/>
      <c r="HKD3" s="3"/>
      <c r="HKE3" s="3"/>
      <c r="HKF3" s="3"/>
      <c r="HKG3" s="3"/>
      <c r="HKH3" s="3"/>
      <c r="HKI3" s="3"/>
      <c r="HKJ3" s="3"/>
      <c r="HKK3" s="3"/>
      <c r="HKL3" s="3"/>
      <c r="HKM3" s="3"/>
      <c r="HKN3" s="3"/>
      <c r="HKO3" s="3"/>
      <c r="HKP3" s="3"/>
      <c r="HKQ3" s="3"/>
      <c r="HKR3" s="3"/>
      <c r="HKS3" s="3"/>
      <c r="HKT3" s="3"/>
      <c r="HKU3" s="3"/>
      <c r="HKV3" s="3"/>
      <c r="HKW3" s="3"/>
      <c r="HKX3" s="3"/>
      <c r="HKY3" s="3"/>
      <c r="HKZ3" s="3"/>
      <c r="HLA3" s="3"/>
      <c r="HLB3" s="3"/>
      <c r="HLC3" s="3"/>
      <c r="HLD3" s="3"/>
      <c r="HLE3" s="3"/>
      <c r="HLF3" s="3"/>
      <c r="HLG3" s="3"/>
      <c r="HLH3" s="3"/>
      <c r="HLI3" s="3"/>
      <c r="HLJ3" s="3"/>
      <c r="HLK3" s="3"/>
      <c r="HLL3" s="3"/>
      <c r="HLM3" s="3"/>
      <c r="HLN3" s="3"/>
      <c r="HLO3" s="3"/>
      <c r="HLP3" s="3"/>
      <c r="HLQ3" s="3"/>
      <c r="HLR3" s="3"/>
      <c r="HLS3" s="3"/>
      <c r="HLT3" s="3"/>
      <c r="HLU3" s="3"/>
      <c r="HLV3" s="3"/>
      <c r="HLW3" s="3"/>
      <c r="HLX3" s="3"/>
      <c r="HLY3" s="3"/>
      <c r="HLZ3" s="3"/>
      <c r="HMA3" s="3"/>
      <c r="HMB3" s="3"/>
      <c r="HMC3" s="3"/>
      <c r="HMD3" s="3"/>
      <c r="HME3" s="3"/>
      <c r="HMF3" s="3"/>
      <c r="HMG3" s="3"/>
      <c r="HMH3" s="3"/>
      <c r="HMI3" s="3"/>
      <c r="HMJ3" s="3"/>
      <c r="HMK3" s="3"/>
      <c r="HML3" s="3"/>
      <c r="HMM3" s="3"/>
      <c r="HMN3" s="3"/>
      <c r="HMO3" s="3"/>
      <c r="HMP3" s="3"/>
      <c r="HMQ3" s="3"/>
      <c r="HMR3" s="3"/>
      <c r="HMS3" s="3"/>
      <c r="HMT3" s="3"/>
      <c r="HMU3" s="3"/>
      <c r="HMV3" s="3"/>
      <c r="HMW3" s="3"/>
      <c r="HMX3" s="3"/>
      <c r="HMY3" s="3"/>
      <c r="HMZ3" s="3"/>
      <c r="HNA3" s="3"/>
      <c r="HNB3" s="3"/>
      <c r="HNC3" s="3"/>
      <c r="HND3" s="3"/>
      <c r="HNE3" s="3"/>
      <c r="HNF3" s="3"/>
      <c r="HNG3" s="3"/>
      <c r="HNH3" s="3"/>
      <c r="HNI3" s="3"/>
      <c r="HNJ3" s="3"/>
      <c r="HNK3" s="3"/>
      <c r="HNL3" s="3"/>
      <c r="HNM3" s="3"/>
      <c r="HNN3" s="3"/>
      <c r="HNO3" s="3"/>
      <c r="HNP3" s="3"/>
      <c r="HNQ3" s="3"/>
      <c r="HNR3" s="3"/>
      <c r="HNS3" s="3"/>
      <c r="HNT3" s="3"/>
      <c r="HNU3" s="3"/>
      <c r="HNV3" s="3"/>
      <c r="HNW3" s="3"/>
      <c r="HNX3" s="3"/>
      <c r="HNY3" s="3"/>
      <c r="HNZ3" s="3"/>
      <c r="HOA3" s="3"/>
      <c r="HOB3" s="3"/>
      <c r="HOC3" s="3"/>
      <c r="HOD3" s="3"/>
      <c r="HOE3" s="3"/>
      <c r="HOF3" s="3"/>
      <c r="HOG3" s="3"/>
      <c r="HOH3" s="3"/>
      <c r="HOI3" s="3"/>
      <c r="HOJ3" s="3"/>
      <c r="HOK3" s="3"/>
      <c r="HOL3" s="3"/>
      <c r="HOM3" s="3"/>
      <c r="HON3" s="3"/>
      <c r="HOO3" s="3"/>
      <c r="HOP3" s="3"/>
      <c r="HOQ3" s="3"/>
      <c r="HOR3" s="3"/>
      <c r="HOS3" s="3"/>
      <c r="HOT3" s="3"/>
      <c r="HOU3" s="3"/>
      <c r="HOV3" s="3"/>
      <c r="HOW3" s="3"/>
      <c r="HOX3" s="3"/>
      <c r="HOY3" s="3"/>
      <c r="HOZ3" s="3"/>
      <c r="HPA3" s="3"/>
      <c r="HPB3" s="3"/>
      <c r="HPC3" s="3"/>
      <c r="HPD3" s="3"/>
      <c r="HPE3" s="3"/>
      <c r="HPF3" s="3"/>
      <c r="HPG3" s="3"/>
      <c r="HPH3" s="3"/>
      <c r="HPI3" s="3"/>
      <c r="HPJ3" s="3"/>
      <c r="HPK3" s="3"/>
      <c r="HPL3" s="3"/>
      <c r="HPM3" s="3"/>
      <c r="HPN3" s="3"/>
      <c r="HPO3" s="3"/>
      <c r="HPP3" s="3"/>
      <c r="HPQ3" s="3"/>
      <c r="HPR3" s="3"/>
      <c r="HPS3" s="3"/>
      <c r="HPT3" s="3"/>
      <c r="HPU3" s="3"/>
      <c r="HPV3" s="3"/>
      <c r="HPW3" s="3"/>
      <c r="HPX3" s="3"/>
      <c r="HPY3" s="3"/>
      <c r="HPZ3" s="3"/>
      <c r="HQA3" s="3"/>
      <c r="HQB3" s="3"/>
      <c r="HQC3" s="3"/>
      <c r="HQD3" s="3"/>
      <c r="HQE3" s="3"/>
      <c r="HQF3" s="3"/>
      <c r="HQG3" s="3"/>
      <c r="HQH3" s="3"/>
      <c r="HQI3" s="3"/>
      <c r="HQJ3" s="3"/>
      <c r="HQK3" s="3"/>
      <c r="HQL3" s="3"/>
      <c r="HQM3" s="3"/>
      <c r="HQN3" s="3"/>
      <c r="HQO3" s="3"/>
      <c r="HQP3" s="3"/>
      <c r="HQQ3" s="3"/>
      <c r="HQR3" s="3"/>
      <c r="HQS3" s="3"/>
      <c r="HQT3" s="3"/>
      <c r="HQU3" s="3"/>
      <c r="HQV3" s="3"/>
      <c r="HQW3" s="3"/>
      <c r="HQX3" s="3"/>
      <c r="HQY3" s="3"/>
      <c r="HQZ3" s="3"/>
      <c r="HRA3" s="3"/>
      <c r="HRB3" s="3"/>
      <c r="HRC3" s="3"/>
      <c r="HRD3" s="3"/>
      <c r="HRE3" s="3"/>
      <c r="HRF3" s="3"/>
      <c r="HRG3" s="3"/>
      <c r="HRH3" s="3"/>
      <c r="HRI3" s="3"/>
      <c r="HRJ3" s="3"/>
      <c r="HRK3" s="3"/>
      <c r="HRL3" s="3"/>
      <c r="HRM3" s="3"/>
      <c r="HRN3" s="3"/>
      <c r="HRO3" s="3"/>
      <c r="HRP3" s="3"/>
      <c r="HRQ3" s="3"/>
      <c r="HRR3" s="3"/>
      <c r="HRS3" s="3"/>
      <c r="HRT3" s="3"/>
      <c r="HRU3" s="3"/>
      <c r="HRV3" s="3"/>
      <c r="HRW3" s="3"/>
      <c r="HRX3" s="3"/>
      <c r="HRY3" s="3"/>
      <c r="HRZ3" s="3"/>
      <c r="HSA3" s="3"/>
      <c r="HSB3" s="3"/>
      <c r="HSC3" s="3"/>
      <c r="HSD3" s="3"/>
      <c r="HSE3" s="3"/>
      <c r="HSF3" s="3"/>
      <c r="HSG3" s="3"/>
      <c r="HSH3" s="3"/>
      <c r="HSI3" s="3"/>
      <c r="HSJ3" s="3"/>
      <c r="HSK3" s="3"/>
      <c r="HSL3" s="3"/>
      <c r="HSM3" s="3"/>
      <c r="HSN3" s="3"/>
      <c r="HSO3" s="3"/>
      <c r="HSP3" s="3"/>
      <c r="HSQ3" s="3"/>
      <c r="HSR3" s="3"/>
      <c r="HSS3" s="3"/>
      <c r="HST3" s="3"/>
      <c r="HSU3" s="3"/>
      <c r="HSV3" s="3"/>
      <c r="HSW3" s="3"/>
      <c r="HSX3" s="3"/>
      <c r="HSY3" s="3"/>
      <c r="HSZ3" s="3"/>
      <c r="HTA3" s="3"/>
      <c r="HTB3" s="3"/>
      <c r="HTC3" s="3"/>
      <c r="HTD3" s="3"/>
      <c r="HTE3" s="3"/>
      <c r="HTF3" s="3"/>
      <c r="HTG3" s="3"/>
      <c r="HTH3" s="3"/>
      <c r="HTI3" s="3"/>
      <c r="HTJ3" s="3"/>
      <c r="HTK3" s="3"/>
      <c r="HTL3" s="3"/>
      <c r="HTM3" s="3"/>
      <c r="HTN3" s="3"/>
      <c r="HTO3" s="3"/>
      <c r="HTP3" s="3"/>
      <c r="HTQ3" s="3"/>
      <c r="HTR3" s="3"/>
      <c r="HTS3" s="3"/>
      <c r="HTT3" s="3"/>
      <c r="HTU3" s="3"/>
      <c r="HTV3" s="3"/>
      <c r="HTW3" s="3"/>
      <c r="HTX3" s="3"/>
      <c r="HTY3" s="3"/>
      <c r="HTZ3" s="3"/>
      <c r="HUA3" s="3"/>
      <c r="HUB3" s="3"/>
      <c r="HUC3" s="3"/>
      <c r="HUD3" s="3"/>
      <c r="HUE3" s="3"/>
      <c r="HUF3" s="3"/>
      <c r="HUG3" s="3"/>
      <c r="HUH3" s="3"/>
      <c r="HUI3" s="3"/>
      <c r="HUJ3" s="3"/>
      <c r="HUK3" s="3"/>
      <c r="HUL3" s="3"/>
      <c r="HUM3" s="3"/>
      <c r="HUN3" s="3"/>
      <c r="HUO3" s="3"/>
      <c r="HUP3" s="3"/>
      <c r="HUQ3" s="3"/>
      <c r="HUR3" s="3"/>
      <c r="HUS3" s="3"/>
      <c r="HUT3" s="3"/>
      <c r="HUU3" s="3"/>
      <c r="HUV3" s="3"/>
      <c r="HUW3" s="3"/>
      <c r="HUX3" s="3"/>
      <c r="HUY3" s="3"/>
      <c r="HUZ3" s="3"/>
      <c r="HVA3" s="3"/>
      <c r="HVB3" s="3"/>
      <c r="HVC3" s="3"/>
      <c r="HVD3" s="3"/>
      <c r="HVE3" s="3"/>
      <c r="HVF3" s="3"/>
      <c r="HVG3" s="3"/>
      <c r="HVH3" s="3"/>
      <c r="HVI3" s="3"/>
      <c r="HVJ3" s="3"/>
      <c r="HVK3" s="3"/>
      <c r="HVL3" s="3"/>
      <c r="HVM3" s="3"/>
      <c r="HVN3" s="3"/>
      <c r="HVO3" s="3"/>
      <c r="HVP3" s="3"/>
      <c r="HVQ3" s="3"/>
      <c r="HVR3" s="3"/>
      <c r="HVS3" s="3"/>
      <c r="HVT3" s="3"/>
      <c r="HVU3" s="3"/>
      <c r="HVV3" s="3"/>
      <c r="HVW3" s="3"/>
      <c r="HVX3" s="3"/>
      <c r="HVY3" s="3"/>
      <c r="HVZ3" s="3"/>
      <c r="HWA3" s="3"/>
      <c r="HWB3" s="3"/>
      <c r="HWC3" s="3"/>
      <c r="HWD3" s="3"/>
      <c r="HWE3" s="3"/>
      <c r="HWF3" s="3"/>
      <c r="HWG3" s="3"/>
      <c r="HWH3" s="3"/>
      <c r="HWI3" s="3"/>
      <c r="HWJ3" s="3"/>
      <c r="HWK3" s="3"/>
      <c r="HWL3" s="3"/>
      <c r="HWM3" s="3"/>
      <c r="HWN3" s="3"/>
      <c r="HWO3" s="3"/>
      <c r="HWP3" s="3"/>
      <c r="HWQ3" s="3"/>
      <c r="HWR3" s="3"/>
      <c r="HWS3" s="3"/>
      <c r="HWT3" s="3"/>
      <c r="HWU3" s="3"/>
      <c r="HWV3" s="3"/>
      <c r="HWW3" s="3"/>
      <c r="HWX3" s="3"/>
      <c r="HWY3" s="3"/>
      <c r="HWZ3" s="3"/>
      <c r="HXA3" s="3"/>
      <c r="HXB3" s="3"/>
      <c r="HXC3" s="3"/>
      <c r="HXD3" s="3"/>
      <c r="HXE3" s="3"/>
      <c r="HXF3" s="3"/>
      <c r="HXG3" s="3"/>
      <c r="HXH3" s="3"/>
      <c r="HXI3" s="3"/>
      <c r="HXJ3" s="3"/>
      <c r="HXK3" s="3"/>
      <c r="HXL3" s="3"/>
      <c r="HXM3" s="3"/>
      <c r="HXN3" s="3"/>
      <c r="HXO3" s="3"/>
      <c r="HXP3" s="3"/>
      <c r="HXQ3" s="3"/>
      <c r="HXR3" s="3"/>
      <c r="HXS3" s="3"/>
      <c r="HXT3" s="3"/>
      <c r="HXU3" s="3"/>
      <c r="HXV3" s="3"/>
      <c r="HXW3" s="3"/>
      <c r="HXX3" s="3"/>
      <c r="HXY3" s="3"/>
      <c r="HXZ3" s="3"/>
      <c r="HYA3" s="3"/>
      <c r="HYB3" s="3"/>
      <c r="HYC3" s="3"/>
      <c r="HYD3" s="3"/>
      <c r="HYE3" s="3"/>
      <c r="HYF3" s="3"/>
      <c r="HYG3" s="3"/>
      <c r="HYH3" s="3"/>
      <c r="HYI3" s="3"/>
      <c r="HYJ3" s="3"/>
      <c r="HYK3" s="3"/>
      <c r="HYL3" s="3"/>
      <c r="HYM3" s="3"/>
      <c r="HYN3" s="3"/>
      <c r="HYO3" s="3"/>
      <c r="HYP3" s="3"/>
      <c r="HYQ3" s="3"/>
      <c r="HYR3" s="3"/>
      <c r="HYS3" s="3"/>
      <c r="HYT3" s="3"/>
      <c r="HYU3" s="3"/>
      <c r="HYV3" s="3"/>
      <c r="HYW3" s="3"/>
      <c r="HYX3" s="3"/>
      <c r="HYY3" s="3"/>
      <c r="HYZ3" s="3"/>
      <c r="HZA3" s="3"/>
      <c r="HZB3" s="3"/>
      <c r="HZC3" s="3"/>
      <c r="HZD3" s="3"/>
      <c r="HZE3" s="3"/>
      <c r="HZF3" s="3"/>
      <c r="HZG3" s="3"/>
      <c r="HZH3" s="3"/>
      <c r="HZI3" s="3"/>
      <c r="HZJ3" s="3"/>
      <c r="HZK3" s="3"/>
      <c r="HZL3" s="3"/>
      <c r="HZM3" s="3"/>
      <c r="HZN3" s="3"/>
      <c r="HZO3" s="3"/>
      <c r="HZP3" s="3"/>
      <c r="HZQ3" s="3"/>
      <c r="HZR3" s="3"/>
      <c r="HZS3" s="3"/>
      <c r="HZT3" s="3"/>
      <c r="HZU3" s="3"/>
      <c r="HZV3" s="3"/>
      <c r="HZW3" s="3"/>
      <c r="HZX3" s="3"/>
      <c r="HZY3" s="3"/>
      <c r="HZZ3" s="3"/>
      <c r="IAA3" s="3"/>
      <c r="IAB3" s="3"/>
      <c r="IAC3" s="3"/>
      <c r="IAD3" s="3"/>
      <c r="IAE3" s="3"/>
      <c r="IAF3" s="3"/>
      <c r="IAG3" s="3"/>
      <c r="IAH3" s="3"/>
      <c r="IAI3" s="3"/>
      <c r="IAJ3" s="3"/>
      <c r="IAK3" s="3"/>
      <c r="IAL3" s="3"/>
      <c r="IAM3" s="3"/>
      <c r="IAN3" s="3"/>
      <c r="IAO3" s="3"/>
      <c r="IAP3" s="3"/>
      <c r="IAQ3" s="3"/>
      <c r="IAR3" s="3"/>
      <c r="IAS3" s="3"/>
      <c r="IAT3" s="3"/>
      <c r="IAU3" s="3"/>
      <c r="IAV3" s="3"/>
      <c r="IAW3" s="3"/>
      <c r="IAX3" s="3"/>
      <c r="IAY3" s="3"/>
      <c r="IAZ3" s="3"/>
      <c r="IBA3" s="3"/>
      <c r="IBB3" s="3"/>
      <c r="IBC3" s="3"/>
      <c r="IBD3" s="3"/>
      <c r="IBE3" s="3"/>
      <c r="IBF3" s="3"/>
      <c r="IBG3" s="3"/>
      <c r="IBH3" s="3"/>
      <c r="IBI3" s="3"/>
      <c r="IBJ3" s="3"/>
      <c r="IBK3" s="3"/>
      <c r="IBL3" s="3"/>
      <c r="IBM3" s="3"/>
      <c r="IBN3" s="3"/>
      <c r="IBO3" s="3"/>
      <c r="IBP3" s="3"/>
      <c r="IBQ3" s="3"/>
      <c r="IBR3" s="3"/>
      <c r="IBS3" s="3"/>
      <c r="IBT3" s="3"/>
      <c r="IBU3" s="3"/>
      <c r="IBV3" s="3"/>
      <c r="IBW3" s="3"/>
      <c r="IBX3" s="3"/>
      <c r="IBY3" s="3"/>
      <c r="IBZ3" s="3"/>
      <c r="ICA3" s="3"/>
      <c r="ICB3" s="3"/>
      <c r="ICC3" s="3"/>
      <c r="ICD3" s="3"/>
      <c r="ICE3" s="3"/>
      <c r="ICF3" s="3"/>
      <c r="ICG3" s="3"/>
      <c r="ICH3" s="3"/>
      <c r="ICI3" s="3"/>
      <c r="ICJ3" s="3"/>
      <c r="ICK3" s="3"/>
      <c r="ICL3" s="3"/>
      <c r="ICM3" s="3"/>
      <c r="ICN3" s="3"/>
      <c r="ICO3" s="3"/>
      <c r="ICP3" s="3"/>
      <c r="ICQ3" s="3"/>
      <c r="ICR3" s="3"/>
      <c r="ICS3" s="3"/>
      <c r="ICT3" s="3"/>
      <c r="ICU3" s="3"/>
      <c r="ICV3" s="3"/>
      <c r="ICW3" s="3"/>
      <c r="ICX3" s="3"/>
      <c r="ICY3" s="3"/>
      <c r="ICZ3" s="3"/>
      <c r="IDA3" s="3"/>
      <c r="IDB3" s="3"/>
      <c r="IDC3" s="3"/>
      <c r="IDD3" s="3"/>
      <c r="IDE3" s="3"/>
      <c r="IDF3" s="3"/>
      <c r="IDG3" s="3"/>
      <c r="IDH3" s="3"/>
      <c r="IDI3" s="3"/>
      <c r="IDJ3" s="3"/>
      <c r="IDK3" s="3"/>
      <c r="IDL3" s="3"/>
      <c r="IDM3" s="3"/>
      <c r="IDN3" s="3"/>
      <c r="IDO3" s="3"/>
      <c r="IDP3" s="3"/>
      <c r="IDQ3" s="3"/>
      <c r="IDR3" s="3"/>
      <c r="IDS3" s="3"/>
      <c r="IDT3" s="3"/>
      <c r="IDU3" s="3"/>
      <c r="IDV3" s="3"/>
      <c r="IDW3" s="3"/>
      <c r="IDX3" s="3"/>
      <c r="IDY3" s="3"/>
      <c r="IDZ3" s="3"/>
      <c r="IEA3" s="3"/>
      <c r="IEB3" s="3"/>
      <c r="IEC3" s="3"/>
      <c r="IED3" s="3"/>
      <c r="IEE3" s="3"/>
      <c r="IEF3" s="3"/>
      <c r="IEG3" s="3"/>
      <c r="IEH3" s="3"/>
      <c r="IEI3" s="3"/>
      <c r="IEJ3" s="3"/>
      <c r="IEK3" s="3"/>
      <c r="IEL3" s="3"/>
      <c r="IEM3" s="3"/>
      <c r="IEN3" s="3"/>
      <c r="IEO3" s="3"/>
      <c r="IEP3" s="3"/>
      <c r="IEQ3" s="3"/>
      <c r="IER3" s="3"/>
      <c r="IES3" s="3"/>
      <c r="IET3" s="3"/>
      <c r="IEU3" s="3"/>
      <c r="IEV3" s="3"/>
      <c r="IEW3" s="3"/>
      <c r="IEX3" s="3"/>
      <c r="IEY3" s="3"/>
      <c r="IEZ3" s="3"/>
      <c r="IFA3" s="3"/>
      <c r="IFB3" s="3"/>
      <c r="IFC3" s="3"/>
      <c r="IFD3" s="3"/>
      <c r="IFE3" s="3"/>
      <c r="IFF3" s="3"/>
      <c r="IFG3" s="3"/>
      <c r="IFH3" s="3"/>
      <c r="IFI3" s="3"/>
      <c r="IFJ3" s="3"/>
      <c r="IFK3" s="3"/>
      <c r="IFL3" s="3"/>
      <c r="IFM3" s="3"/>
      <c r="IFN3" s="3"/>
      <c r="IFO3" s="3"/>
      <c r="IFP3" s="3"/>
      <c r="IFQ3" s="3"/>
      <c r="IFR3" s="3"/>
      <c r="IFS3" s="3"/>
      <c r="IFT3" s="3"/>
      <c r="IFU3" s="3"/>
      <c r="IFV3" s="3"/>
      <c r="IFW3" s="3"/>
      <c r="IFX3" s="3"/>
      <c r="IFY3" s="3"/>
      <c r="IFZ3" s="3"/>
      <c r="IGA3" s="3"/>
      <c r="IGB3" s="3"/>
      <c r="IGC3" s="3"/>
      <c r="IGD3" s="3"/>
      <c r="IGE3" s="3"/>
      <c r="IGF3" s="3"/>
      <c r="IGG3" s="3"/>
      <c r="IGH3" s="3"/>
      <c r="IGI3" s="3"/>
      <c r="IGJ3" s="3"/>
      <c r="IGK3" s="3"/>
      <c r="IGL3" s="3"/>
      <c r="IGM3" s="3"/>
      <c r="IGN3" s="3"/>
      <c r="IGO3" s="3"/>
      <c r="IGP3" s="3"/>
      <c r="IGQ3" s="3"/>
      <c r="IGR3" s="3"/>
      <c r="IGS3" s="3"/>
      <c r="IGT3" s="3"/>
      <c r="IGU3" s="3"/>
      <c r="IGV3" s="3"/>
      <c r="IGW3" s="3"/>
      <c r="IGX3" s="3"/>
      <c r="IGY3" s="3"/>
      <c r="IGZ3" s="3"/>
      <c r="IHA3" s="3"/>
      <c r="IHB3" s="3"/>
      <c r="IHC3" s="3"/>
      <c r="IHD3" s="3"/>
      <c r="IHE3" s="3"/>
      <c r="IHF3" s="3"/>
      <c r="IHG3" s="3"/>
      <c r="IHH3" s="3"/>
      <c r="IHI3" s="3"/>
      <c r="IHJ3" s="3"/>
      <c r="IHK3" s="3"/>
      <c r="IHL3" s="3"/>
      <c r="IHM3" s="3"/>
      <c r="IHN3" s="3"/>
      <c r="IHO3" s="3"/>
      <c r="IHP3" s="3"/>
      <c r="IHQ3" s="3"/>
      <c r="IHR3" s="3"/>
      <c r="IHS3" s="3"/>
      <c r="IHT3" s="3"/>
      <c r="IHU3" s="3"/>
      <c r="IHV3" s="3"/>
      <c r="IHW3" s="3"/>
      <c r="IHX3" s="3"/>
      <c r="IHY3" s="3"/>
      <c r="IHZ3" s="3"/>
      <c r="IIA3" s="3"/>
      <c r="IIB3" s="3"/>
      <c r="IIC3" s="3"/>
      <c r="IID3" s="3"/>
      <c r="IIE3" s="3"/>
      <c r="IIF3" s="3"/>
      <c r="IIG3" s="3"/>
      <c r="IIH3" s="3"/>
      <c r="III3" s="3"/>
      <c r="IIJ3" s="3"/>
      <c r="IIK3" s="3"/>
      <c r="IIL3" s="3"/>
      <c r="IIM3" s="3"/>
      <c r="IIN3" s="3"/>
      <c r="IIO3" s="3"/>
      <c r="IIP3" s="3"/>
      <c r="IIQ3" s="3"/>
      <c r="IIR3" s="3"/>
      <c r="IIS3" s="3"/>
      <c r="IIT3" s="3"/>
      <c r="IIU3" s="3"/>
      <c r="IIV3" s="3"/>
      <c r="IIW3" s="3"/>
      <c r="IIX3" s="3"/>
      <c r="IIY3" s="3"/>
      <c r="IIZ3" s="3"/>
      <c r="IJA3" s="3"/>
      <c r="IJB3" s="3"/>
      <c r="IJC3" s="3"/>
      <c r="IJD3" s="3"/>
      <c r="IJE3" s="3"/>
      <c r="IJF3" s="3"/>
      <c r="IJG3" s="3"/>
      <c r="IJH3" s="3"/>
      <c r="IJI3" s="3"/>
      <c r="IJJ3" s="3"/>
      <c r="IJK3" s="3"/>
      <c r="IJL3" s="3"/>
      <c r="IJM3" s="3"/>
      <c r="IJN3" s="3"/>
      <c r="IJO3" s="3"/>
      <c r="IJP3" s="3"/>
      <c r="IJQ3" s="3"/>
      <c r="IJR3" s="3"/>
      <c r="IJS3" s="3"/>
      <c r="IJT3" s="3"/>
      <c r="IJU3" s="3"/>
      <c r="IJV3" s="3"/>
      <c r="IJW3" s="3"/>
      <c r="IJX3" s="3"/>
      <c r="IJY3" s="3"/>
      <c r="IJZ3" s="3"/>
      <c r="IKA3" s="3"/>
      <c r="IKB3" s="3"/>
      <c r="IKC3" s="3"/>
      <c r="IKD3" s="3"/>
      <c r="IKE3" s="3"/>
      <c r="IKF3" s="3"/>
      <c r="IKG3" s="3"/>
      <c r="IKH3" s="3"/>
      <c r="IKI3" s="3"/>
      <c r="IKJ3" s="3"/>
      <c r="IKK3" s="3"/>
      <c r="IKL3" s="3"/>
      <c r="IKM3" s="3"/>
      <c r="IKN3" s="3"/>
      <c r="IKO3" s="3"/>
      <c r="IKP3" s="3"/>
      <c r="IKQ3" s="3"/>
      <c r="IKR3" s="3"/>
      <c r="IKS3" s="3"/>
      <c r="IKT3" s="3"/>
      <c r="IKU3" s="3"/>
      <c r="IKV3" s="3"/>
      <c r="IKW3" s="3"/>
      <c r="IKX3" s="3"/>
      <c r="IKY3" s="3"/>
      <c r="IKZ3" s="3"/>
      <c r="ILA3" s="3"/>
      <c r="ILB3" s="3"/>
      <c r="ILC3" s="3"/>
      <c r="ILD3" s="3"/>
      <c r="ILE3" s="3"/>
      <c r="ILF3" s="3"/>
      <c r="ILG3" s="3"/>
      <c r="ILH3" s="3"/>
      <c r="ILI3" s="3"/>
      <c r="ILJ3" s="3"/>
      <c r="ILK3" s="3"/>
      <c r="ILL3" s="3"/>
      <c r="ILM3" s="3"/>
      <c r="ILN3" s="3"/>
      <c r="ILO3" s="3"/>
      <c r="ILP3" s="3"/>
      <c r="ILQ3" s="3"/>
      <c r="ILR3" s="3"/>
      <c r="ILS3" s="3"/>
      <c r="ILT3" s="3"/>
      <c r="ILU3" s="3"/>
      <c r="ILV3" s="3"/>
      <c r="ILW3" s="3"/>
      <c r="ILX3" s="3"/>
      <c r="ILY3" s="3"/>
      <c r="ILZ3" s="3"/>
      <c r="IMA3" s="3"/>
      <c r="IMB3" s="3"/>
      <c r="IMC3" s="3"/>
      <c r="IMD3" s="3"/>
      <c r="IME3" s="3"/>
      <c r="IMF3" s="3"/>
      <c r="IMG3" s="3"/>
      <c r="IMH3" s="3"/>
      <c r="IMI3" s="3"/>
      <c r="IMJ3" s="3"/>
      <c r="IMK3" s="3"/>
      <c r="IML3" s="3"/>
      <c r="IMM3" s="3"/>
      <c r="IMN3" s="3"/>
      <c r="IMO3" s="3"/>
      <c r="IMP3" s="3"/>
      <c r="IMQ3" s="3"/>
      <c r="IMR3" s="3"/>
      <c r="IMS3" s="3"/>
      <c r="IMT3" s="3"/>
      <c r="IMU3" s="3"/>
      <c r="IMV3" s="3"/>
      <c r="IMW3" s="3"/>
      <c r="IMX3" s="3"/>
      <c r="IMY3" s="3"/>
      <c r="IMZ3" s="3"/>
      <c r="INA3" s="3"/>
      <c r="INB3" s="3"/>
      <c r="INC3" s="3"/>
      <c r="IND3" s="3"/>
      <c r="INE3" s="3"/>
      <c r="INF3" s="3"/>
      <c r="ING3" s="3"/>
      <c r="INH3" s="3"/>
      <c r="INI3" s="3"/>
      <c r="INJ3" s="3"/>
      <c r="INK3" s="3"/>
      <c r="INL3" s="3"/>
      <c r="INM3" s="3"/>
      <c r="INN3" s="3"/>
      <c r="INO3" s="3"/>
      <c r="INP3" s="3"/>
      <c r="INQ3" s="3"/>
      <c r="INR3" s="3"/>
      <c r="INS3" s="3"/>
      <c r="INT3" s="3"/>
      <c r="INU3" s="3"/>
      <c r="INV3" s="3"/>
      <c r="INW3" s="3"/>
      <c r="INX3" s="3"/>
      <c r="INY3" s="3"/>
      <c r="INZ3" s="3"/>
      <c r="IOA3" s="3"/>
      <c r="IOB3" s="3"/>
      <c r="IOC3" s="3"/>
      <c r="IOD3" s="3"/>
      <c r="IOE3" s="3"/>
      <c r="IOF3" s="3"/>
      <c r="IOG3" s="3"/>
      <c r="IOH3" s="3"/>
      <c r="IOI3" s="3"/>
      <c r="IOJ3" s="3"/>
      <c r="IOK3" s="3"/>
      <c r="IOL3" s="3"/>
      <c r="IOM3" s="3"/>
      <c r="ION3" s="3"/>
      <c r="IOO3" s="3"/>
      <c r="IOP3" s="3"/>
      <c r="IOQ3" s="3"/>
      <c r="IOR3" s="3"/>
      <c r="IOS3" s="3"/>
      <c r="IOT3" s="3"/>
      <c r="IOU3" s="3"/>
      <c r="IOV3" s="3"/>
      <c r="IOW3" s="3"/>
      <c r="IOX3" s="3"/>
      <c r="IOY3" s="3"/>
      <c r="IOZ3" s="3"/>
      <c r="IPA3" s="3"/>
      <c r="IPB3" s="3"/>
      <c r="IPC3" s="3"/>
      <c r="IPD3" s="3"/>
      <c r="IPE3" s="3"/>
      <c r="IPF3" s="3"/>
      <c r="IPG3" s="3"/>
      <c r="IPH3" s="3"/>
      <c r="IPI3" s="3"/>
      <c r="IPJ3" s="3"/>
      <c r="IPK3" s="3"/>
      <c r="IPL3" s="3"/>
      <c r="IPM3" s="3"/>
      <c r="IPN3" s="3"/>
      <c r="IPO3" s="3"/>
      <c r="IPP3" s="3"/>
      <c r="IPQ3" s="3"/>
      <c r="IPR3" s="3"/>
      <c r="IPS3" s="3"/>
      <c r="IPT3" s="3"/>
      <c r="IPU3" s="3"/>
      <c r="IPV3" s="3"/>
      <c r="IPW3" s="3"/>
      <c r="IPX3" s="3"/>
      <c r="IPY3" s="3"/>
      <c r="IPZ3" s="3"/>
      <c r="IQA3" s="3"/>
      <c r="IQB3" s="3"/>
      <c r="IQC3" s="3"/>
      <c r="IQD3" s="3"/>
      <c r="IQE3" s="3"/>
      <c r="IQF3" s="3"/>
      <c r="IQG3" s="3"/>
      <c r="IQH3" s="3"/>
      <c r="IQI3" s="3"/>
      <c r="IQJ3" s="3"/>
      <c r="IQK3" s="3"/>
      <c r="IQL3" s="3"/>
      <c r="IQM3" s="3"/>
      <c r="IQN3" s="3"/>
      <c r="IQO3" s="3"/>
      <c r="IQP3" s="3"/>
      <c r="IQQ3" s="3"/>
      <c r="IQR3" s="3"/>
      <c r="IQS3" s="3"/>
      <c r="IQT3" s="3"/>
      <c r="IQU3" s="3"/>
      <c r="IQV3" s="3"/>
      <c r="IQW3" s="3"/>
      <c r="IQX3" s="3"/>
      <c r="IQY3" s="3"/>
      <c r="IQZ3" s="3"/>
      <c r="IRA3" s="3"/>
      <c r="IRB3" s="3"/>
      <c r="IRC3" s="3"/>
      <c r="IRD3" s="3"/>
      <c r="IRE3" s="3"/>
      <c r="IRF3" s="3"/>
      <c r="IRG3" s="3"/>
      <c r="IRH3" s="3"/>
      <c r="IRI3" s="3"/>
      <c r="IRJ3" s="3"/>
      <c r="IRK3" s="3"/>
      <c r="IRL3" s="3"/>
      <c r="IRM3" s="3"/>
      <c r="IRN3" s="3"/>
      <c r="IRO3" s="3"/>
      <c r="IRP3" s="3"/>
      <c r="IRQ3" s="3"/>
      <c r="IRR3" s="3"/>
      <c r="IRS3" s="3"/>
      <c r="IRT3" s="3"/>
      <c r="IRU3" s="3"/>
      <c r="IRV3" s="3"/>
      <c r="IRW3" s="3"/>
      <c r="IRX3" s="3"/>
      <c r="IRY3" s="3"/>
      <c r="IRZ3" s="3"/>
      <c r="ISA3" s="3"/>
      <c r="ISB3" s="3"/>
      <c r="ISC3" s="3"/>
      <c r="ISD3" s="3"/>
      <c r="ISE3" s="3"/>
      <c r="ISF3" s="3"/>
      <c r="ISG3" s="3"/>
      <c r="ISH3" s="3"/>
      <c r="ISI3" s="3"/>
      <c r="ISJ3" s="3"/>
      <c r="ISK3" s="3"/>
      <c r="ISL3" s="3"/>
      <c r="ISM3" s="3"/>
      <c r="ISN3" s="3"/>
      <c r="ISO3" s="3"/>
      <c r="ISP3" s="3"/>
      <c r="ISQ3" s="3"/>
      <c r="ISR3" s="3"/>
      <c r="ISS3" s="3"/>
      <c r="IST3" s="3"/>
      <c r="ISU3" s="3"/>
      <c r="ISV3" s="3"/>
      <c r="ISW3" s="3"/>
      <c r="ISX3" s="3"/>
      <c r="ISY3" s="3"/>
      <c r="ISZ3" s="3"/>
      <c r="ITA3" s="3"/>
      <c r="ITB3" s="3"/>
      <c r="ITC3" s="3"/>
      <c r="ITD3" s="3"/>
      <c r="ITE3" s="3"/>
      <c r="ITF3" s="3"/>
      <c r="ITG3" s="3"/>
      <c r="ITH3" s="3"/>
      <c r="ITI3" s="3"/>
      <c r="ITJ3" s="3"/>
      <c r="ITK3" s="3"/>
      <c r="ITL3" s="3"/>
      <c r="ITM3" s="3"/>
      <c r="ITN3" s="3"/>
      <c r="ITO3" s="3"/>
      <c r="ITP3" s="3"/>
      <c r="ITQ3" s="3"/>
      <c r="ITR3" s="3"/>
      <c r="ITS3" s="3"/>
      <c r="ITT3" s="3"/>
      <c r="ITU3" s="3"/>
      <c r="ITV3" s="3"/>
      <c r="ITW3" s="3"/>
      <c r="ITX3" s="3"/>
      <c r="ITY3" s="3"/>
      <c r="ITZ3" s="3"/>
      <c r="IUA3" s="3"/>
      <c r="IUB3" s="3"/>
      <c r="IUC3" s="3"/>
      <c r="IUD3" s="3"/>
      <c r="IUE3" s="3"/>
      <c r="IUF3" s="3"/>
      <c r="IUG3" s="3"/>
      <c r="IUH3" s="3"/>
      <c r="IUI3" s="3"/>
      <c r="IUJ3" s="3"/>
      <c r="IUK3" s="3"/>
      <c r="IUL3" s="3"/>
      <c r="IUM3" s="3"/>
      <c r="IUN3" s="3"/>
      <c r="IUO3" s="3"/>
      <c r="IUP3" s="3"/>
      <c r="IUQ3" s="3"/>
      <c r="IUR3" s="3"/>
      <c r="IUS3" s="3"/>
      <c r="IUT3" s="3"/>
      <c r="IUU3" s="3"/>
      <c r="IUV3" s="3"/>
      <c r="IUW3" s="3"/>
      <c r="IUX3" s="3"/>
      <c r="IUY3" s="3"/>
      <c r="IUZ3" s="3"/>
      <c r="IVA3" s="3"/>
      <c r="IVB3" s="3"/>
      <c r="IVC3" s="3"/>
      <c r="IVD3" s="3"/>
      <c r="IVE3" s="3"/>
      <c r="IVF3" s="3"/>
      <c r="IVG3" s="3"/>
      <c r="IVH3" s="3"/>
      <c r="IVI3" s="3"/>
      <c r="IVJ3" s="3"/>
      <c r="IVK3" s="3"/>
      <c r="IVL3" s="3"/>
      <c r="IVM3" s="3"/>
      <c r="IVN3" s="3"/>
      <c r="IVO3" s="3"/>
      <c r="IVP3" s="3"/>
      <c r="IVQ3" s="3"/>
      <c r="IVR3" s="3"/>
      <c r="IVS3" s="3"/>
      <c r="IVT3" s="3"/>
      <c r="IVU3" s="3"/>
      <c r="IVV3" s="3"/>
      <c r="IVW3" s="3"/>
      <c r="IVX3" s="3"/>
      <c r="IVY3" s="3"/>
      <c r="IVZ3" s="3"/>
      <c r="IWA3" s="3"/>
      <c r="IWB3" s="3"/>
      <c r="IWC3" s="3"/>
      <c r="IWD3" s="3"/>
      <c r="IWE3" s="3"/>
      <c r="IWF3" s="3"/>
      <c r="IWG3" s="3"/>
      <c r="IWH3" s="3"/>
      <c r="IWI3" s="3"/>
      <c r="IWJ3" s="3"/>
      <c r="IWK3" s="3"/>
      <c r="IWL3" s="3"/>
      <c r="IWM3" s="3"/>
      <c r="IWN3" s="3"/>
      <c r="IWO3" s="3"/>
      <c r="IWP3" s="3"/>
      <c r="IWQ3" s="3"/>
      <c r="IWR3" s="3"/>
      <c r="IWS3" s="3"/>
      <c r="IWT3" s="3"/>
      <c r="IWU3" s="3"/>
      <c r="IWV3" s="3"/>
      <c r="IWW3" s="3"/>
      <c r="IWX3" s="3"/>
      <c r="IWY3" s="3"/>
      <c r="IWZ3" s="3"/>
      <c r="IXA3" s="3"/>
      <c r="IXB3" s="3"/>
      <c r="IXC3" s="3"/>
      <c r="IXD3" s="3"/>
      <c r="IXE3" s="3"/>
      <c r="IXF3" s="3"/>
      <c r="IXG3" s="3"/>
      <c r="IXH3" s="3"/>
      <c r="IXI3" s="3"/>
      <c r="IXJ3" s="3"/>
      <c r="IXK3" s="3"/>
      <c r="IXL3" s="3"/>
      <c r="IXM3" s="3"/>
      <c r="IXN3" s="3"/>
      <c r="IXO3" s="3"/>
      <c r="IXP3" s="3"/>
      <c r="IXQ3" s="3"/>
      <c r="IXR3" s="3"/>
      <c r="IXS3" s="3"/>
      <c r="IXT3" s="3"/>
      <c r="IXU3" s="3"/>
      <c r="IXV3" s="3"/>
      <c r="IXW3" s="3"/>
      <c r="IXX3" s="3"/>
      <c r="IXY3" s="3"/>
      <c r="IXZ3" s="3"/>
      <c r="IYA3" s="3"/>
      <c r="IYB3" s="3"/>
      <c r="IYC3" s="3"/>
      <c r="IYD3" s="3"/>
      <c r="IYE3" s="3"/>
      <c r="IYF3" s="3"/>
      <c r="IYG3" s="3"/>
      <c r="IYH3" s="3"/>
      <c r="IYI3" s="3"/>
      <c r="IYJ3" s="3"/>
      <c r="IYK3" s="3"/>
      <c r="IYL3" s="3"/>
      <c r="IYM3" s="3"/>
      <c r="IYN3" s="3"/>
      <c r="IYO3" s="3"/>
      <c r="IYP3" s="3"/>
      <c r="IYQ3" s="3"/>
      <c r="IYR3" s="3"/>
      <c r="IYS3" s="3"/>
      <c r="IYT3" s="3"/>
      <c r="IYU3" s="3"/>
      <c r="IYV3" s="3"/>
      <c r="IYW3" s="3"/>
      <c r="IYX3" s="3"/>
      <c r="IYY3" s="3"/>
      <c r="IYZ3" s="3"/>
      <c r="IZA3" s="3"/>
      <c r="IZB3" s="3"/>
      <c r="IZC3" s="3"/>
      <c r="IZD3" s="3"/>
      <c r="IZE3" s="3"/>
      <c r="IZF3" s="3"/>
      <c r="IZG3" s="3"/>
      <c r="IZH3" s="3"/>
      <c r="IZI3" s="3"/>
      <c r="IZJ3" s="3"/>
      <c r="IZK3" s="3"/>
      <c r="IZL3" s="3"/>
      <c r="IZM3" s="3"/>
      <c r="IZN3" s="3"/>
      <c r="IZO3" s="3"/>
      <c r="IZP3" s="3"/>
      <c r="IZQ3" s="3"/>
      <c r="IZR3" s="3"/>
      <c r="IZS3" s="3"/>
      <c r="IZT3" s="3"/>
      <c r="IZU3" s="3"/>
      <c r="IZV3" s="3"/>
      <c r="IZW3" s="3"/>
      <c r="IZX3" s="3"/>
      <c r="IZY3" s="3"/>
      <c r="IZZ3" s="3"/>
      <c r="JAA3" s="3"/>
      <c r="JAB3" s="3"/>
      <c r="JAC3" s="3"/>
      <c r="JAD3" s="3"/>
      <c r="JAE3" s="3"/>
      <c r="JAF3" s="3"/>
      <c r="JAG3" s="3"/>
      <c r="JAH3" s="3"/>
      <c r="JAI3" s="3"/>
      <c r="JAJ3" s="3"/>
      <c r="JAK3" s="3"/>
      <c r="JAL3" s="3"/>
      <c r="JAM3" s="3"/>
      <c r="JAN3" s="3"/>
      <c r="JAO3" s="3"/>
      <c r="JAP3" s="3"/>
      <c r="JAQ3" s="3"/>
      <c r="JAR3" s="3"/>
      <c r="JAS3" s="3"/>
      <c r="JAT3" s="3"/>
      <c r="JAU3" s="3"/>
      <c r="JAV3" s="3"/>
      <c r="JAW3" s="3"/>
      <c r="JAX3" s="3"/>
      <c r="JAY3" s="3"/>
      <c r="JAZ3" s="3"/>
      <c r="JBA3" s="3"/>
      <c r="JBB3" s="3"/>
      <c r="JBC3" s="3"/>
      <c r="JBD3" s="3"/>
      <c r="JBE3" s="3"/>
      <c r="JBF3" s="3"/>
      <c r="JBG3" s="3"/>
      <c r="JBH3" s="3"/>
      <c r="JBI3" s="3"/>
      <c r="JBJ3" s="3"/>
      <c r="JBK3" s="3"/>
      <c r="JBL3" s="3"/>
      <c r="JBM3" s="3"/>
      <c r="JBN3" s="3"/>
      <c r="JBO3" s="3"/>
      <c r="JBP3" s="3"/>
      <c r="JBQ3" s="3"/>
      <c r="JBR3" s="3"/>
      <c r="JBS3" s="3"/>
      <c r="JBT3" s="3"/>
      <c r="JBU3" s="3"/>
      <c r="JBV3" s="3"/>
      <c r="JBW3" s="3"/>
      <c r="JBX3" s="3"/>
      <c r="JBY3" s="3"/>
      <c r="JBZ3" s="3"/>
      <c r="JCA3" s="3"/>
      <c r="JCB3" s="3"/>
      <c r="JCC3" s="3"/>
      <c r="JCD3" s="3"/>
      <c r="JCE3" s="3"/>
      <c r="JCF3" s="3"/>
      <c r="JCG3" s="3"/>
      <c r="JCH3" s="3"/>
      <c r="JCI3" s="3"/>
      <c r="JCJ3" s="3"/>
      <c r="JCK3" s="3"/>
      <c r="JCL3" s="3"/>
      <c r="JCM3" s="3"/>
      <c r="JCN3" s="3"/>
      <c r="JCO3" s="3"/>
      <c r="JCP3" s="3"/>
      <c r="JCQ3" s="3"/>
      <c r="JCR3" s="3"/>
      <c r="JCS3" s="3"/>
      <c r="JCT3" s="3"/>
      <c r="JCU3" s="3"/>
      <c r="JCV3" s="3"/>
      <c r="JCW3" s="3"/>
      <c r="JCX3" s="3"/>
      <c r="JCY3" s="3"/>
      <c r="JCZ3" s="3"/>
      <c r="JDA3" s="3"/>
      <c r="JDB3" s="3"/>
      <c r="JDC3" s="3"/>
      <c r="JDD3" s="3"/>
      <c r="JDE3" s="3"/>
      <c r="JDF3" s="3"/>
      <c r="JDG3" s="3"/>
      <c r="JDH3" s="3"/>
      <c r="JDI3" s="3"/>
      <c r="JDJ3" s="3"/>
      <c r="JDK3" s="3"/>
      <c r="JDL3" s="3"/>
      <c r="JDM3" s="3"/>
      <c r="JDN3" s="3"/>
      <c r="JDO3" s="3"/>
      <c r="JDP3" s="3"/>
      <c r="JDQ3" s="3"/>
      <c r="JDR3" s="3"/>
      <c r="JDS3" s="3"/>
      <c r="JDT3" s="3"/>
      <c r="JDU3" s="3"/>
      <c r="JDV3" s="3"/>
      <c r="JDW3" s="3"/>
      <c r="JDX3" s="3"/>
      <c r="JDY3" s="3"/>
      <c r="JDZ3" s="3"/>
      <c r="JEA3" s="3"/>
      <c r="JEB3" s="3"/>
      <c r="JEC3" s="3"/>
      <c r="JED3" s="3"/>
      <c r="JEE3" s="3"/>
      <c r="JEF3" s="3"/>
      <c r="JEG3" s="3"/>
      <c r="JEH3" s="3"/>
      <c r="JEI3" s="3"/>
      <c r="JEJ3" s="3"/>
      <c r="JEK3" s="3"/>
      <c r="JEL3" s="3"/>
      <c r="JEM3" s="3"/>
      <c r="JEN3" s="3"/>
      <c r="JEO3" s="3"/>
      <c r="JEP3" s="3"/>
      <c r="JEQ3" s="3"/>
      <c r="JER3" s="3"/>
      <c r="JES3" s="3"/>
      <c r="JET3" s="3"/>
      <c r="JEU3" s="3"/>
      <c r="JEV3" s="3"/>
      <c r="JEW3" s="3"/>
      <c r="JEX3" s="3"/>
      <c r="JEY3" s="3"/>
      <c r="JEZ3" s="3"/>
      <c r="JFA3" s="3"/>
      <c r="JFB3" s="3"/>
      <c r="JFC3" s="3"/>
      <c r="JFD3" s="3"/>
      <c r="JFE3" s="3"/>
      <c r="JFF3" s="3"/>
      <c r="JFG3" s="3"/>
      <c r="JFH3" s="3"/>
      <c r="JFI3" s="3"/>
      <c r="JFJ3" s="3"/>
      <c r="JFK3" s="3"/>
      <c r="JFL3" s="3"/>
      <c r="JFM3" s="3"/>
      <c r="JFN3" s="3"/>
      <c r="JFO3" s="3"/>
      <c r="JFP3" s="3"/>
      <c r="JFQ3" s="3"/>
      <c r="JFR3" s="3"/>
      <c r="JFS3" s="3"/>
      <c r="JFT3" s="3"/>
      <c r="JFU3" s="3"/>
      <c r="JFV3" s="3"/>
      <c r="JFW3" s="3"/>
      <c r="JFX3" s="3"/>
      <c r="JFY3" s="3"/>
      <c r="JFZ3" s="3"/>
      <c r="JGA3" s="3"/>
      <c r="JGB3" s="3"/>
      <c r="JGC3" s="3"/>
      <c r="JGD3" s="3"/>
      <c r="JGE3" s="3"/>
      <c r="JGF3" s="3"/>
      <c r="JGG3" s="3"/>
      <c r="JGH3" s="3"/>
      <c r="JGI3" s="3"/>
      <c r="JGJ3" s="3"/>
      <c r="JGK3" s="3"/>
      <c r="JGL3" s="3"/>
      <c r="JGM3" s="3"/>
      <c r="JGN3" s="3"/>
      <c r="JGO3" s="3"/>
      <c r="JGP3" s="3"/>
      <c r="JGQ3" s="3"/>
      <c r="JGR3" s="3"/>
      <c r="JGS3" s="3"/>
      <c r="JGT3" s="3"/>
      <c r="JGU3" s="3"/>
      <c r="JGV3" s="3"/>
      <c r="JGW3" s="3"/>
      <c r="JGX3" s="3"/>
      <c r="JGY3" s="3"/>
      <c r="JGZ3" s="3"/>
      <c r="JHA3" s="3"/>
      <c r="JHB3" s="3"/>
      <c r="JHC3" s="3"/>
      <c r="JHD3" s="3"/>
      <c r="JHE3" s="3"/>
      <c r="JHF3" s="3"/>
      <c r="JHG3" s="3"/>
      <c r="JHH3" s="3"/>
      <c r="JHI3" s="3"/>
      <c r="JHJ3" s="3"/>
      <c r="JHK3" s="3"/>
      <c r="JHL3" s="3"/>
      <c r="JHM3" s="3"/>
      <c r="JHN3" s="3"/>
      <c r="JHO3" s="3"/>
      <c r="JHP3" s="3"/>
      <c r="JHQ3" s="3"/>
      <c r="JHR3" s="3"/>
      <c r="JHS3" s="3"/>
      <c r="JHT3" s="3"/>
      <c r="JHU3" s="3"/>
      <c r="JHV3" s="3"/>
      <c r="JHW3" s="3"/>
      <c r="JHX3" s="3"/>
      <c r="JHY3" s="3"/>
      <c r="JHZ3" s="3"/>
      <c r="JIA3" s="3"/>
      <c r="JIB3" s="3"/>
      <c r="JIC3" s="3"/>
      <c r="JID3" s="3"/>
      <c r="JIE3" s="3"/>
      <c r="JIF3" s="3"/>
      <c r="JIG3" s="3"/>
      <c r="JIH3" s="3"/>
      <c r="JII3" s="3"/>
      <c r="JIJ3" s="3"/>
      <c r="JIK3" s="3"/>
      <c r="JIL3" s="3"/>
      <c r="JIM3" s="3"/>
      <c r="JIN3" s="3"/>
      <c r="JIO3" s="3"/>
      <c r="JIP3" s="3"/>
      <c r="JIQ3" s="3"/>
      <c r="JIR3" s="3"/>
      <c r="JIS3" s="3"/>
      <c r="JIT3" s="3"/>
      <c r="JIU3" s="3"/>
      <c r="JIV3" s="3"/>
      <c r="JIW3" s="3"/>
      <c r="JIX3" s="3"/>
      <c r="JIY3" s="3"/>
      <c r="JIZ3" s="3"/>
      <c r="JJA3" s="3"/>
      <c r="JJB3" s="3"/>
      <c r="JJC3" s="3"/>
      <c r="JJD3" s="3"/>
      <c r="JJE3" s="3"/>
      <c r="JJF3" s="3"/>
      <c r="JJG3" s="3"/>
      <c r="JJH3" s="3"/>
      <c r="JJI3" s="3"/>
      <c r="JJJ3" s="3"/>
      <c r="JJK3" s="3"/>
      <c r="JJL3" s="3"/>
      <c r="JJM3" s="3"/>
      <c r="JJN3" s="3"/>
      <c r="JJO3" s="3"/>
      <c r="JJP3" s="3"/>
      <c r="JJQ3" s="3"/>
      <c r="JJR3" s="3"/>
      <c r="JJS3" s="3"/>
      <c r="JJT3" s="3"/>
      <c r="JJU3" s="3"/>
      <c r="JJV3" s="3"/>
      <c r="JJW3" s="3"/>
      <c r="JJX3" s="3"/>
      <c r="JJY3" s="3"/>
      <c r="JJZ3" s="3"/>
      <c r="JKA3" s="3"/>
      <c r="JKB3" s="3"/>
      <c r="JKC3" s="3"/>
      <c r="JKD3" s="3"/>
      <c r="JKE3" s="3"/>
      <c r="JKF3" s="3"/>
      <c r="JKG3" s="3"/>
      <c r="JKH3" s="3"/>
      <c r="JKI3" s="3"/>
      <c r="JKJ3" s="3"/>
      <c r="JKK3" s="3"/>
      <c r="JKL3" s="3"/>
      <c r="JKM3" s="3"/>
      <c r="JKN3" s="3"/>
      <c r="JKO3" s="3"/>
      <c r="JKP3" s="3"/>
      <c r="JKQ3" s="3"/>
      <c r="JKR3" s="3"/>
      <c r="JKS3" s="3"/>
      <c r="JKT3" s="3"/>
      <c r="JKU3" s="3"/>
      <c r="JKV3" s="3"/>
      <c r="JKW3" s="3"/>
      <c r="JKX3" s="3"/>
      <c r="JKY3" s="3"/>
      <c r="JKZ3" s="3"/>
      <c r="JLA3" s="3"/>
      <c r="JLB3" s="3"/>
      <c r="JLC3" s="3"/>
      <c r="JLD3" s="3"/>
      <c r="JLE3" s="3"/>
      <c r="JLF3" s="3"/>
      <c r="JLG3" s="3"/>
      <c r="JLH3" s="3"/>
      <c r="JLI3" s="3"/>
      <c r="JLJ3" s="3"/>
      <c r="JLK3" s="3"/>
      <c r="JLL3" s="3"/>
      <c r="JLM3" s="3"/>
      <c r="JLN3" s="3"/>
      <c r="JLO3" s="3"/>
      <c r="JLP3" s="3"/>
      <c r="JLQ3" s="3"/>
      <c r="JLR3" s="3"/>
      <c r="JLS3" s="3"/>
      <c r="JLT3" s="3"/>
      <c r="JLU3" s="3"/>
      <c r="JLV3" s="3"/>
      <c r="JLW3" s="3"/>
      <c r="JLX3" s="3"/>
      <c r="JLY3" s="3"/>
      <c r="JLZ3" s="3"/>
      <c r="JMA3" s="3"/>
      <c r="JMB3" s="3"/>
      <c r="JMC3" s="3"/>
      <c r="JMD3" s="3"/>
      <c r="JME3" s="3"/>
      <c r="JMF3" s="3"/>
      <c r="JMG3" s="3"/>
      <c r="JMH3" s="3"/>
      <c r="JMI3" s="3"/>
      <c r="JMJ3" s="3"/>
      <c r="JMK3" s="3"/>
      <c r="JML3" s="3"/>
      <c r="JMM3" s="3"/>
      <c r="JMN3" s="3"/>
      <c r="JMO3" s="3"/>
      <c r="JMP3" s="3"/>
      <c r="JMQ3" s="3"/>
      <c r="JMR3" s="3"/>
      <c r="JMS3" s="3"/>
      <c r="JMT3" s="3"/>
      <c r="JMU3" s="3"/>
      <c r="JMV3" s="3"/>
      <c r="JMW3" s="3"/>
      <c r="JMX3" s="3"/>
      <c r="JMY3" s="3"/>
      <c r="JMZ3" s="3"/>
      <c r="JNA3" s="3"/>
      <c r="JNB3" s="3"/>
      <c r="JNC3" s="3"/>
      <c r="JND3" s="3"/>
      <c r="JNE3" s="3"/>
      <c r="JNF3" s="3"/>
      <c r="JNG3" s="3"/>
      <c r="JNH3" s="3"/>
      <c r="JNI3" s="3"/>
      <c r="JNJ3" s="3"/>
      <c r="JNK3" s="3"/>
      <c r="JNL3" s="3"/>
      <c r="JNM3" s="3"/>
      <c r="JNN3" s="3"/>
      <c r="JNO3" s="3"/>
      <c r="JNP3" s="3"/>
      <c r="JNQ3" s="3"/>
      <c r="JNR3" s="3"/>
      <c r="JNS3" s="3"/>
      <c r="JNT3" s="3"/>
      <c r="JNU3" s="3"/>
      <c r="JNV3" s="3"/>
      <c r="JNW3" s="3"/>
      <c r="JNX3" s="3"/>
      <c r="JNY3" s="3"/>
      <c r="JNZ3" s="3"/>
      <c r="JOA3" s="3"/>
      <c r="JOB3" s="3"/>
      <c r="JOC3" s="3"/>
      <c r="JOD3" s="3"/>
      <c r="JOE3" s="3"/>
      <c r="JOF3" s="3"/>
      <c r="JOG3" s="3"/>
      <c r="JOH3" s="3"/>
      <c r="JOI3" s="3"/>
      <c r="JOJ3" s="3"/>
      <c r="JOK3" s="3"/>
      <c r="JOL3" s="3"/>
      <c r="JOM3" s="3"/>
      <c r="JON3" s="3"/>
      <c r="JOO3" s="3"/>
      <c r="JOP3" s="3"/>
      <c r="JOQ3" s="3"/>
      <c r="JOR3" s="3"/>
      <c r="JOS3" s="3"/>
      <c r="JOT3" s="3"/>
      <c r="JOU3" s="3"/>
      <c r="JOV3" s="3"/>
      <c r="JOW3" s="3"/>
      <c r="JOX3" s="3"/>
      <c r="JOY3" s="3"/>
      <c r="JOZ3" s="3"/>
      <c r="JPA3" s="3"/>
      <c r="JPB3" s="3"/>
      <c r="JPC3" s="3"/>
      <c r="JPD3" s="3"/>
      <c r="JPE3" s="3"/>
      <c r="JPF3" s="3"/>
      <c r="JPG3" s="3"/>
      <c r="JPH3" s="3"/>
      <c r="JPI3" s="3"/>
      <c r="JPJ3" s="3"/>
      <c r="JPK3" s="3"/>
      <c r="JPL3" s="3"/>
      <c r="JPM3" s="3"/>
      <c r="JPN3" s="3"/>
      <c r="JPO3" s="3"/>
      <c r="JPP3" s="3"/>
      <c r="JPQ3" s="3"/>
      <c r="JPR3" s="3"/>
      <c r="JPS3" s="3"/>
      <c r="JPT3" s="3"/>
      <c r="JPU3" s="3"/>
      <c r="JPV3" s="3"/>
      <c r="JPW3" s="3"/>
      <c r="JPX3" s="3"/>
      <c r="JPY3" s="3"/>
      <c r="JPZ3" s="3"/>
      <c r="JQA3" s="3"/>
      <c r="JQB3" s="3"/>
      <c r="JQC3" s="3"/>
      <c r="JQD3" s="3"/>
      <c r="JQE3" s="3"/>
      <c r="JQF3" s="3"/>
      <c r="JQG3" s="3"/>
      <c r="JQH3" s="3"/>
      <c r="JQI3" s="3"/>
      <c r="JQJ3" s="3"/>
      <c r="JQK3" s="3"/>
      <c r="JQL3" s="3"/>
      <c r="JQM3" s="3"/>
      <c r="JQN3" s="3"/>
      <c r="JQO3" s="3"/>
      <c r="JQP3" s="3"/>
      <c r="JQQ3" s="3"/>
      <c r="JQR3" s="3"/>
      <c r="JQS3" s="3"/>
      <c r="JQT3" s="3"/>
      <c r="JQU3" s="3"/>
      <c r="JQV3" s="3"/>
      <c r="JQW3" s="3"/>
      <c r="JQX3" s="3"/>
      <c r="JQY3" s="3"/>
      <c r="JQZ3" s="3"/>
      <c r="JRA3" s="3"/>
      <c r="JRB3" s="3"/>
      <c r="JRC3" s="3"/>
      <c r="JRD3" s="3"/>
      <c r="JRE3" s="3"/>
      <c r="JRF3" s="3"/>
      <c r="JRG3" s="3"/>
      <c r="JRH3" s="3"/>
      <c r="JRI3" s="3"/>
      <c r="JRJ3" s="3"/>
      <c r="JRK3" s="3"/>
      <c r="JRL3" s="3"/>
      <c r="JRM3" s="3"/>
      <c r="JRN3" s="3"/>
      <c r="JRO3" s="3"/>
      <c r="JRP3" s="3"/>
      <c r="JRQ3" s="3"/>
      <c r="JRR3" s="3"/>
      <c r="JRS3" s="3"/>
      <c r="JRT3" s="3"/>
      <c r="JRU3" s="3"/>
      <c r="JRV3" s="3"/>
      <c r="JRW3" s="3"/>
      <c r="JRX3" s="3"/>
      <c r="JRY3" s="3"/>
      <c r="JRZ3" s="3"/>
      <c r="JSA3" s="3"/>
      <c r="JSB3" s="3"/>
      <c r="JSC3" s="3"/>
      <c r="JSD3" s="3"/>
      <c r="JSE3" s="3"/>
      <c r="JSF3" s="3"/>
      <c r="JSG3" s="3"/>
      <c r="JSH3" s="3"/>
      <c r="JSI3" s="3"/>
      <c r="JSJ3" s="3"/>
      <c r="JSK3" s="3"/>
      <c r="JSL3" s="3"/>
      <c r="JSM3" s="3"/>
      <c r="JSN3" s="3"/>
      <c r="JSO3" s="3"/>
      <c r="JSP3" s="3"/>
      <c r="JSQ3" s="3"/>
      <c r="JSR3" s="3"/>
      <c r="JSS3" s="3"/>
      <c r="JST3" s="3"/>
      <c r="JSU3" s="3"/>
      <c r="JSV3" s="3"/>
      <c r="JSW3" s="3"/>
      <c r="JSX3" s="3"/>
      <c r="JSY3" s="3"/>
      <c r="JSZ3" s="3"/>
      <c r="JTA3" s="3"/>
      <c r="JTB3" s="3"/>
      <c r="JTC3" s="3"/>
      <c r="JTD3" s="3"/>
      <c r="JTE3" s="3"/>
      <c r="JTF3" s="3"/>
      <c r="JTG3" s="3"/>
      <c r="JTH3" s="3"/>
      <c r="JTI3" s="3"/>
      <c r="JTJ3" s="3"/>
      <c r="JTK3" s="3"/>
      <c r="JTL3" s="3"/>
      <c r="JTM3" s="3"/>
      <c r="JTN3" s="3"/>
      <c r="JTO3" s="3"/>
      <c r="JTP3" s="3"/>
      <c r="JTQ3" s="3"/>
      <c r="JTR3" s="3"/>
      <c r="JTS3" s="3"/>
      <c r="JTT3" s="3"/>
      <c r="JTU3" s="3"/>
      <c r="JTV3" s="3"/>
      <c r="JTW3" s="3"/>
      <c r="JTX3" s="3"/>
      <c r="JTY3" s="3"/>
      <c r="JTZ3" s="3"/>
      <c r="JUA3" s="3"/>
      <c r="JUB3" s="3"/>
      <c r="JUC3" s="3"/>
      <c r="JUD3" s="3"/>
      <c r="JUE3" s="3"/>
      <c r="JUF3" s="3"/>
      <c r="JUG3" s="3"/>
      <c r="JUH3" s="3"/>
      <c r="JUI3" s="3"/>
      <c r="JUJ3" s="3"/>
      <c r="JUK3" s="3"/>
      <c r="JUL3" s="3"/>
      <c r="JUM3" s="3"/>
      <c r="JUN3" s="3"/>
      <c r="JUO3" s="3"/>
      <c r="JUP3" s="3"/>
      <c r="JUQ3" s="3"/>
      <c r="JUR3" s="3"/>
      <c r="JUS3" s="3"/>
      <c r="JUT3" s="3"/>
      <c r="JUU3" s="3"/>
      <c r="JUV3" s="3"/>
      <c r="JUW3" s="3"/>
      <c r="JUX3" s="3"/>
      <c r="JUY3" s="3"/>
      <c r="JUZ3" s="3"/>
      <c r="JVA3" s="3"/>
      <c r="JVB3" s="3"/>
      <c r="JVC3" s="3"/>
      <c r="JVD3" s="3"/>
      <c r="JVE3" s="3"/>
      <c r="JVF3" s="3"/>
      <c r="JVG3" s="3"/>
      <c r="JVH3" s="3"/>
      <c r="JVI3" s="3"/>
      <c r="JVJ3" s="3"/>
      <c r="JVK3" s="3"/>
      <c r="JVL3" s="3"/>
      <c r="JVM3" s="3"/>
      <c r="JVN3" s="3"/>
      <c r="JVO3" s="3"/>
      <c r="JVP3" s="3"/>
      <c r="JVQ3" s="3"/>
      <c r="JVR3" s="3"/>
      <c r="JVS3" s="3"/>
      <c r="JVT3" s="3"/>
      <c r="JVU3" s="3"/>
      <c r="JVV3" s="3"/>
      <c r="JVW3" s="3"/>
      <c r="JVX3" s="3"/>
      <c r="JVY3" s="3"/>
      <c r="JVZ3" s="3"/>
      <c r="JWA3" s="3"/>
      <c r="JWB3" s="3"/>
      <c r="JWC3" s="3"/>
      <c r="JWD3" s="3"/>
      <c r="JWE3" s="3"/>
      <c r="JWF3" s="3"/>
      <c r="JWG3" s="3"/>
      <c r="JWH3" s="3"/>
      <c r="JWI3" s="3"/>
      <c r="JWJ3" s="3"/>
      <c r="JWK3" s="3"/>
      <c r="JWL3" s="3"/>
      <c r="JWM3" s="3"/>
      <c r="JWN3" s="3"/>
      <c r="JWO3" s="3"/>
      <c r="JWP3" s="3"/>
      <c r="JWQ3" s="3"/>
      <c r="JWR3" s="3"/>
      <c r="JWS3" s="3"/>
      <c r="JWT3" s="3"/>
      <c r="JWU3" s="3"/>
      <c r="JWV3" s="3"/>
      <c r="JWW3" s="3"/>
      <c r="JWX3" s="3"/>
      <c r="JWY3" s="3"/>
      <c r="JWZ3" s="3"/>
      <c r="JXA3" s="3"/>
      <c r="JXB3" s="3"/>
      <c r="JXC3" s="3"/>
      <c r="JXD3" s="3"/>
      <c r="JXE3" s="3"/>
      <c r="JXF3" s="3"/>
      <c r="JXG3" s="3"/>
      <c r="JXH3" s="3"/>
      <c r="JXI3" s="3"/>
      <c r="JXJ3" s="3"/>
      <c r="JXK3" s="3"/>
      <c r="JXL3" s="3"/>
      <c r="JXM3" s="3"/>
      <c r="JXN3" s="3"/>
      <c r="JXO3" s="3"/>
      <c r="JXP3" s="3"/>
      <c r="JXQ3" s="3"/>
      <c r="JXR3" s="3"/>
      <c r="JXS3" s="3"/>
      <c r="JXT3" s="3"/>
      <c r="JXU3" s="3"/>
      <c r="JXV3" s="3"/>
      <c r="JXW3" s="3"/>
      <c r="JXX3" s="3"/>
      <c r="JXY3" s="3"/>
      <c r="JXZ3" s="3"/>
      <c r="JYA3" s="3"/>
      <c r="JYB3" s="3"/>
      <c r="JYC3" s="3"/>
      <c r="JYD3" s="3"/>
      <c r="JYE3" s="3"/>
      <c r="JYF3" s="3"/>
      <c r="JYG3" s="3"/>
      <c r="JYH3" s="3"/>
      <c r="JYI3" s="3"/>
      <c r="JYJ3" s="3"/>
      <c r="JYK3" s="3"/>
      <c r="JYL3" s="3"/>
      <c r="JYM3" s="3"/>
      <c r="JYN3" s="3"/>
      <c r="JYO3" s="3"/>
      <c r="JYP3" s="3"/>
      <c r="JYQ3" s="3"/>
      <c r="JYR3" s="3"/>
      <c r="JYS3" s="3"/>
      <c r="JYT3" s="3"/>
      <c r="JYU3" s="3"/>
      <c r="JYV3" s="3"/>
      <c r="JYW3" s="3"/>
      <c r="JYX3" s="3"/>
      <c r="JYY3" s="3"/>
      <c r="JYZ3" s="3"/>
      <c r="JZA3" s="3"/>
      <c r="JZB3" s="3"/>
      <c r="JZC3" s="3"/>
      <c r="JZD3" s="3"/>
      <c r="JZE3" s="3"/>
      <c r="JZF3" s="3"/>
      <c r="JZG3" s="3"/>
      <c r="JZH3" s="3"/>
      <c r="JZI3" s="3"/>
      <c r="JZJ3" s="3"/>
      <c r="JZK3" s="3"/>
      <c r="JZL3" s="3"/>
      <c r="JZM3" s="3"/>
      <c r="JZN3" s="3"/>
      <c r="JZO3" s="3"/>
      <c r="JZP3" s="3"/>
      <c r="JZQ3" s="3"/>
      <c r="JZR3" s="3"/>
      <c r="JZS3" s="3"/>
      <c r="JZT3" s="3"/>
      <c r="JZU3" s="3"/>
      <c r="JZV3" s="3"/>
      <c r="JZW3" s="3"/>
      <c r="JZX3" s="3"/>
      <c r="JZY3" s="3"/>
      <c r="JZZ3" s="3"/>
      <c r="KAA3" s="3"/>
      <c r="KAB3" s="3"/>
      <c r="KAC3" s="3"/>
      <c r="KAD3" s="3"/>
      <c r="KAE3" s="3"/>
      <c r="KAF3" s="3"/>
      <c r="KAG3" s="3"/>
      <c r="KAH3" s="3"/>
      <c r="KAI3" s="3"/>
      <c r="KAJ3" s="3"/>
      <c r="KAK3" s="3"/>
      <c r="KAL3" s="3"/>
      <c r="KAM3" s="3"/>
      <c r="KAN3" s="3"/>
      <c r="KAO3" s="3"/>
      <c r="KAP3" s="3"/>
      <c r="KAQ3" s="3"/>
      <c r="KAR3" s="3"/>
      <c r="KAS3" s="3"/>
      <c r="KAT3" s="3"/>
      <c r="KAU3" s="3"/>
      <c r="KAV3" s="3"/>
      <c r="KAW3" s="3"/>
      <c r="KAX3" s="3"/>
      <c r="KAY3" s="3"/>
      <c r="KAZ3" s="3"/>
      <c r="KBA3" s="3"/>
      <c r="KBB3" s="3"/>
      <c r="KBC3" s="3"/>
      <c r="KBD3" s="3"/>
      <c r="KBE3" s="3"/>
      <c r="KBF3" s="3"/>
      <c r="KBG3" s="3"/>
      <c r="KBH3" s="3"/>
      <c r="KBI3" s="3"/>
      <c r="KBJ3" s="3"/>
      <c r="KBK3" s="3"/>
      <c r="KBL3" s="3"/>
      <c r="KBM3" s="3"/>
      <c r="KBN3" s="3"/>
      <c r="KBO3" s="3"/>
      <c r="KBP3" s="3"/>
      <c r="KBQ3" s="3"/>
      <c r="KBR3" s="3"/>
      <c r="KBS3" s="3"/>
      <c r="KBT3" s="3"/>
      <c r="KBU3" s="3"/>
      <c r="KBV3" s="3"/>
      <c r="KBW3" s="3"/>
      <c r="KBX3" s="3"/>
      <c r="KBY3" s="3"/>
      <c r="KBZ3" s="3"/>
      <c r="KCA3" s="3"/>
      <c r="KCB3" s="3"/>
      <c r="KCC3" s="3"/>
      <c r="KCD3" s="3"/>
      <c r="KCE3" s="3"/>
      <c r="KCF3" s="3"/>
      <c r="KCG3" s="3"/>
      <c r="KCH3" s="3"/>
      <c r="KCI3" s="3"/>
      <c r="KCJ3" s="3"/>
      <c r="KCK3" s="3"/>
      <c r="KCL3" s="3"/>
      <c r="KCM3" s="3"/>
      <c r="KCN3" s="3"/>
      <c r="KCO3" s="3"/>
      <c r="KCP3" s="3"/>
      <c r="KCQ3" s="3"/>
      <c r="KCR3" s="3"/>
      <c r="KCS3" s="3"/>
      <c r="KCT3" s="3"/>
      <c r="KCU3" s="3"/>
      <c r="KCV3" s="3"/>
      <c r="KCW3" s="3"/>
      <c r="KCX3" s="3"/>
      <c r="KCY3" s="3"/>
      <c r="KCZ3" s="3"/>
      <c r="KDA3" s="3"/>
      <c r="KDB3" s="3"/>
      <c r="KDC3" s="3"/>
      <c r="KDD3" s="3"/>
      <c r="KDE3" s="3"/>
      <c r="KDF3" s="3"/>
      <c r="KDG3" s="3"/>
      <c r="KDH3" s="3"/>
      <c r="KDI3" s="3"/>
      <c r="KDJ3" s="3"/>
      <c r="KDK3" s="3"/>
      <c r="KDL3" s="3"/>
      <c r="KDM3" s="3"/>
      <c r="KDN3" s="3"/>
      <c r="KDO3" s="3"/>
      <c r="KDP3" s="3"/>
      <c r="KDQ3" s="3"/>
      <c r="KDR3" s="3"/>
      <c r="KDS3" s="3"/>
      <c r="KDT3" s="3"/>
      <c r="KDU3" s="3"/>
      <c r="KDV3" s="3"/>
      <c r="KDW3" s="3"/>
      <c r="KDX3" s="3"/>
      <c r="KDY3" s="3"/>
      <c r="KDZ3" s="3"/>
      <c r="KEA3" s="3"/>
      <c r="KEB3" s="3"/>
      <c r="KEC3" s="3"/>
      <c r="KED3" s="3"/>
      <c r="KEE3" s="3"/>
      <c r="KEF3" s="3"/>
      <c r="KEG3" s="3"/>
      <c r="KEH3" s="3"/>
      <c r="KEI3" s="3"/>
      <c r="KEJ3" s="3"/>
      <c r="KEK3" s="3"/>
      <c r="KEL3" s="3"/>
      <c r="KEM3" s="3"/>
      <c r="KEN3" s="3"/>
      <c r="KEO3" s="3"/>
      <c r="KEP3" s="3"/>
      <c r="KEQ3" s="3"/>
      <c r="KER3" s="3"/>
      <c r="KES3" s="3"/>
      <c r="KET3" s="3"/>
      <c r="KEU3" s="3"/>
      <c r="KEV3" s="3"/>
      <c r="KEW3" s="3"/>
      <c r="KEX3" s="3"/>
      <c r="KEY3" s="3"/>
      <c r="KEZ3" s="3"/>
      <c r="KFA3" s="3"/>
      <c r="KFB3" s="3"/>
      <c r="KFC3" s="3"/>
      <c r="KFD3" s="3"/>
      <c r="KFE3" s="3"/>
      <c r="KFF3" s="3"/>
      <c r="KFG3" s="3"/>
      <c r="KFH3" s="3"/>
      <c r="KFI3" s="3"/>
      <c r="KFJ3" s="3"/>
      <c r="KFK3" s="3"/>
      <c r="KFL3" s="3"/>
      <c r="KFM3" s="3"/>
      <c r="KFN3" s="3"/>
      <c r="KFO3" s="3"/>
      <c r="KFP3" s="3"/>
      <c r="KFQ3" s="3"/>
      <c r="KFR3" s="3"/>
      <c r="KFS3" s="3"/>
      <c r="KFT3" s="3"/>
      <c r="KFU3" s="3"/>
      <c r="KFV3" s="3"/>
      <c r="KFW3" s="3"/>
      <c r="KFX3" s="3"/>
      <c r="KFY3" s="3"/>
      <c r="KFZ3" s="3"/>
      <c r="KGA3" s="3"/>
      <c r="KGB3" s="3"/>
      <c r="KGC3" s="3"/>
      <c r="KGD3" s="3"/>
      <c r="KGE3" s="3"/>
      <c r="KGF3" s="3"/>
      <c r="KGG3" s="3"/>
      <c r="KGH3" s="3"/>
      <c r="KGI3" s="3"/>
      <c r="KGJ3" s="3"/>
      <c r="KGK3" s="3"/>
      <c r="KGL3" s="3"/>
      <c r="KGM3" s="3"/>
      <c r="KGN3" s="3"/>
      <c r="KGO3" s="3"/>
      <c r="KGP3" s="3"/>
      <c r="KGQ3" s="3"/>
      <c r="KGR3" s="3"/>
      <c r="KGS3" s="3"/>
      <c r="KGT3" s="3"/>
      <c r="KGU3" s="3"/>
      <c r="KGV3" s="3"/>
      <c r="KGW3" s="3"/>
      <c r="KGX3" s="3"/>
      <c r="KGY3" s="3"/>
      <c r="KGZ3" s="3"/>
      <c r="KHA3" s="3"/>
      <c r="KHB3" s="3"/>
      <c r="KHC3" s="3"/>
      <c r="KHD3" s="3"/>
      <c r="KHE3" s="3"/>
      <c r="KHF3" s="3"/>
      <c r="KHG3" s="3"/>
      <c r="KHH3" s="3"/>
      <c r="KHI3" s="3"/>
      <c r="KHJ3" s="3"/>
      <c r="KHK3" s="3"/>
      <c r="KHL3" s="3"/>
      <c r="KHM3" s="3"/>
      <c r="KHN3" s="3"/>
      <c r="KHO3" s="3"/>
      <c r="KHP3" s="3"/>
      <c r="KHQ3" s="3"/>
      <c r="KHR3" s="3"/>
      <c r="KHS3" s="3"/>
      <c r="KHT3" s="3"/>
      <c r="KHU3" s="3"/>
      <c r="KHV3" s="3"/>
      <c r="KHW3" s="3"/>
      <c r="KHX3" s="3"/>
      <c r="KHY3" s="3"/>
      <c r="KHZ3" s="3"/>
      <c r="KIA3" s="3"/>
      <c r="KIB3" s="3"/>
      <c r="KIC3" s="3"/>
      <c r="KID3" s="3"/>
      <c r="KIE3" s="3"/>
      <c r="KIF3" s="3"/>
      <c r="KIG3" s="3"/>
      <c r="KIH3" s="3"/>
      <c r="KII3" s="3"/>
      <c r="KIJ3" s="3"/>
      <c r="KIK3" s="3"/>
      <c r="KIL3" s="3"/>
      <c r="KIM3" s="3"/>
      <c r="KIN3" s="3"/>
      <c r="KIO3" s="3"/>
      <c r="KIP3" s="3"/>
      <c r="KIQ3" s="3"/>
      <c r="KIR3" s="3"/>
      <c r="KIS3" s="3"/>
      <c r="KIT3" s="3"/>
      <c r="KIU3" s="3"/>
      <c r="KIV3" s="3"/>
      <c r="KIW3" s="3"/>
      <c r="KIX3" s="3"/>
      <c r="KIY3" s="3"/>
      <c r="KIZ3" s="3"/>
      <c r="KJA3" s="3"/>
      <c r="KJB3" s="3"/>
      <c r="KJC3" s="3"/>
      <c r="KJD3" s="3"/>
      <c r="KJE3" s="3"/>
      <c r="KJF3" s="3"/>
      <c r="KJG3" s="3"/>
      <c r="KJH3" s="3"/>
      <c r="KJI3" s="3"/>
      <c r="KJJ3" s="3"/>
      <c r="KJK3" s="3"/>
      <c r="KJL3" s="3"/>
      <c r="KJM3" s="3"/>
      <c r="KJN3" s="3"/>
      <c r="KJO3" s="3"/>
      <c r="KJP3" s="3"/>
      <c r="KJQ3" s="3"/>
      <c r="KJR3" s="3"/>
      <c r="KJS3" s="3"/>
      <c r="KJT3" s="3"/>
      <c r="KJU3" s="3"/>
      <c r="KJV3" s="3"/>
      <c r="KJW3" s="3"/>
      <c r="KJX3" s="3"/>
      <c r="KJY3" s="3"/>
      <c r="KJZ3" s="3"/>
      <c r="KKA3" s="3"/>
      <c r="KKB3" s="3"/>
      <c r="KKC3" s="3"/>
      <c r="KKD3" s="3"/>
      <c r="KKE3" s="3"/>
      <c r="KKF3" s="3"/>
      <c r="KKG3" s="3"/>
      <c r="KKH3" s="3"/>
      <c r="KKI3" s="3"/>
      <c r="KKJ3" s="3"/>
      <c r="KKK3" s="3"/>
      <c r="KKL3" s="3"/>
      <c r="KKM3" s="3"/>
      <c r="KKN3" s="3"/>
      <c r="KKO3" s="3"/>
      <c r="KKP3" s="3"/>
      <c r="KKQ3" s="3"/>
      <c r="KKR3" s="3"/>
      <c r="KKS3" s="3"/>
      <c r="KKT3" s="3"/>
      <c r="KKU3" s="3"/>
      <c r="KKV3" s="3"/>
      <c r="KKW3" s="3"/>
      <c r="KKX3" s="3"/>
      <c r="KKY3" s="3"/>
      <c r="KKZ3" s="3"/>
      <c r="KLA3" s="3"/>
      <c r="KLB3" s="3"/>
      <c r="KLC3" s="3"/>
      <c r="KLD3" s="3"/>
      <c r="KLE3" s="3"/>
      <c r="KLF3" s="3"/>
      <c r="KLG3" s="3"/>
      <c r="KLH3" s="3"/>
      <c r="KLI3" s="3"/>
      <c r="KLJ3" s="3"/>
      <c r="KLK3" s="3"/>
      <c r="KLL3" s="3"/>
      <c r="KLM3" s="3"/>
      <c r="KLN3" s="3"/>
      <c r="KLO3" s="3"/>
      <c r="KLP3" s="3"/>
      <c r="KLQ3" s="3"/>
      <c r="KLR3" s="3"/>
      <c r="KLS3" s="3"/>
      <c r="KLT3" s="3"/>
      <c r="KLU3" s="3"/>
      <c r="KLV3" s="3"/>
      <c r="KLW3" s="3"/>
      <c r="KLX3" s="3"/>
      <c r="KLY3" s="3"/>
      <c r="KLZ3" s="3"/>
      <c r="KMA3" s="3"/>
      <c r="KMB3" s="3"/>
      <c r="KMC3" s="3"/>
      <c r="KMD3" s="3"/>
      <c r="KME3" s="3"/>
      <c r="KMF3" s="3"/>
      <c r="KMG3" s="3"/>
      <c r="KMH3" s="3"/>
      <c r="KMI3" s="3"/>
      <c r="KMJ3" s="3"/>
      <c r="KMK3" s="3"/>
      <c r="KML3" s="3"/>
      <c r="KMM3" s="3"/>
      <c r="KMN3" s="3"/>
      <c r="KMO3" s="3"/>
      <c r="KMP3" s="3"/>
      <c r="KMQ3" s="3"/>
      <c r="KMR3" s="3"/>
      <c r="KMS3" s="3"/>
      <c r="KMT3" s="3"/>
      <c r="KMU3" s="3"/>
      <c r="KMV3" s="3"/>
      <c r="KMW3" s="3"/>
      <c r="KMX3" s="3"/>
      <c r="KMY3" s="3"/>
      <c r="KMZ3" s="3"/>
      <c r="KNA3" s="3"/>
      <c r="KNB3" s="3"/>
      <c r="KNC3" s="3"/>
      <c r="KND3" s="3"/>
      <c r="KNE3" s="3"/>
      <c r="KNF3" s="3"/>
      <c r="KNG3" s="3"/>
      <c r="KNH3" s="3"/>
      <c r="KNI3" s="3"/>
      <c r="KNJ3" s="3"/>
      <c r="KNK3" s="3"/>
      <c r="KNL3" s="3"/>
      <c r="KNM3" s="3"/>
      <c r="KNN3" s="3"/>
      <c r="KNO3" s="3"/>
      <c r="KNP3" s="3"/>
      <c r="KNQ3" s="3"/>
      <c r="KNR3" s="3"/>
      <c r="KNS3" s="3"/>
      <c r="KNT3" s="3"/>
      <c r="KNU3" s="3"/>
      <c r="KNV3" s="3"/>
      <c r="KNW3" s="3"/>
      <c r="KNX3" s="3"/>
      <c r="KNY3" s="3"/>
      <c r="KNZ3" s="3"/>
      <c r="KOA3" s="3"/>
      <c r="KOB3" s="3"/>
      <c r="KOC3" s="3"/>
      <c r="KOD3" s="3"/>
      <c r="KOE3" s="3"/>
      <c r="KOF3" s="3"/>
      <c r="KOG3" s="3"/>
      <c r="KOH3" s="3"/>
      <c r="KOI3" s="3"/>
      <c r="KOJ3" s="3"/>
      <c r="KOK3" s="3"/>
      <c r="KOL3" s="3"/>
      <c r="KOM3" s="3"/>
      <c r="KON3" s="3"/>
      <c r="KOO3" s="3"/>
      <c r="KOP3" s="3"/>
      <c r="KOQ3" s="3"/>
      <c r="KOR3" s="3"/>
      <c r="KOS3" s="3"/>
      <c r="KOT3" s="3"/>
      <c r="KOU3" s="3"/>
      <c r="KOV3" s="3"/>
      <c r="KOW3" s="3"/>
      <c r="KOX3" s="3"/>
      <c r="KOY3" s="3"/>
      <c r="KOZ3" s="3"/>
      <c r="KPA3" s="3"/>
      <c r="KPB3" s="3"/>
      <c r="KPC3" s="3"/>
      <c r="KPD3" s="3"/>
      <c r="KPE3" s="3"/>
      <c r="KPF3" s="3"/>
      <c r="KPG3" s="3"/>
      <c r="KPH3" s="3"/>
      <c r="KPI3" s="3"/>
      <c r="KPJ3" s="3"/>
      <c r="KPK3" s="3"/>
      <c r="KPL3" s="3"/>
      <c r="KPM3" s="3"/>
      <c r="KPN3" s="3"/>
      <c r="KPO3" s="3"/>
      <c r="KPP3" s="3"/>
      <c r="KPQ3" s="3"/>
      <c r="KPR3" s="3"/>
      <c r="KPS3" s="3"/>
      <c r="KPT3" s="3"/>
      <c r="KPU3" s="3"/>
      <c r="KPV3" s="3"/>
      <c r="KPW3" s="3"/>
      <c r="KPX3" s="3"/>
      <c r="KPY3" s="3"/>
      <c r="KPZ3" s="3"/>
      <c r="KQA3" s="3"/>
      <c r="KQB3" s="3"/>
      <c r="KQC3" s="3"/>
      <c r="KQD3" s="3"/>
      <c r="KQE3" s="3"/>
      <c r="KQF3" s="3"/>
      <c r="KQG3" s="3"/>
      <c r="KQH3" s="3"/>
      <c r="KQI3" s="3"/>
      <c r="KQJ3" s="3"/>
      <c r="KQK3" s="3"/>
      <c r="KQL3" s="3"/>
      <c r="KQM3" s="3"/>
      <c r="KQN3" s="3"/>
      <c r="KQO3" s="3"/>
      <c r="KQP3" s="3"/>
      <c r="KQQ3" s="3"/>
      <c r="KQR3" s="3"/>
      <c r="KQS3" s="3"/>
      <c r="KQT3" s="3"/>
      <c r="KQU3" s="3"/>
      <c r="KQV3" s="3"/>
      <c r="KQW3" s="3"/>
      <c r="KQX3" s="3"/>
      <c r="KQY3" s="3"/>
      <c r="KQZ3" s="3"/>
      <c r="KRA3" s="3"/>
      <c r="KRB3" s="3"/>
      <c r="KRC3" s="3"/>
      <c r="KRD3" s="3"/>
      <c r="KRE3" s="3"/>
      <c r="KRF3" s="3"/>
      <c r="KRG3" s="3"/>
      <c r="KRH3" s="3"/>
      <c r="KRI3" s="3"/>
      <c r="KRJ3" s="3"/>
      <c r="KRK3" s="3"/>
      <c r="KRL3" s="3"/>
      <c r="KRM3" s="3"/>
      <c r="KRN3" s="3"/>
      <c r="KRO3" s="3"/>
      <c r="KRP3" s="3"/>
      <c r="KRQ3" s="3"/>
      <c r="KRR3" s="3"/>
      <c r="KRS3" s="3"/>
      <c r="KRT3" s="3"/>
      <c r="KRU3" s="3"/>
      <c r="KRV3" s="3"/>
      <c r="KRW3" s="3"/>
      <c r="KRX3" s="3"/>
      <c r="KRY3" s="3"/>
      <c r="KRZ3" s="3"/>
      <c r="KSA3" s="3"/>
      <c r="KSB3" s="3"/>
      <c r="KSC3" s="3"/>
      <c r="KSD3" s="3"/>
      <c r="KSE3" s="3"/>
      <c r="KSF3" s="3"/>
      <c r="KSG3" s="3"/>
      <c r="KSH3" s="3"/>
      <c r="KSI3" s="3"/>
      <c r="KSJ3" s="3"/>
      <c r="KSK3" s="3"/>
      <c r="KSL3" s="3"/>
      <c r="KSM3" s="3"/>
      <c r="KSN3" s="3"/>
      <c r="KSO3" s="3"/>
      <c r="KSP3" s="3"/>
      <c r="KSQ3" s="3"/>
      <c r="KSR3" s="3"/>
      <c r="KSS3" s="3"/>
      <c r="KST3" s="3"/>
      <c r="KSU3" s="3"/>
      <c r="KSV3" s="3"/>
      <c r="KSW3" s="3"/>
      <c r="KSX3" s="3"/>
      <c r="KSY3" s="3"/>
      <c r="KSZ3" s="3"/>
      <c r="KTA3" s="3"/>
      <c r="KTB3" s="3"/>
      <c r="KTC3" s="3"/>
      <c r="KTD3" s="3"/>
      <c r="KTE3" s="3"/>
      <c r="KTF3" s="3"/>
      <c r="KTG3" s="3"/>
      <c r="KTH3" s="3"/>
      <c r="KTI3" s="3"/>
      <c r="KTJ3" s="3"/>
      <c r="KTK3" s="3"/>
      <c r="KTL3" s="3"/>
      <c r="KTM3" s="3"/>
      <c r="KTN3" s="3"/>
      <c r="KTO3" s="3"/>
      <c r="KTP3" s="3"/>
      <c r="KTQ3" s="3"/>
      <c r="KTR3" s="3"/>
      <c r="KTS3" s="3"/>
      <c r="KTT3" s="3"/>
      <c r="KTU3" s="3"/>
      <c r="KTV3" s="3"/>
      <c r="KTW3" s="3"/>
      <c r="KTX3" s="3"/>
      <c r="KTY3" s="3"/>
      <c r="KTZ3" s="3"/>
      <c r="KUA3" s="3"/>
      <c r="KUB3" s="3"/>
      <c r="KUC3" s="3"/>
      <c r="KUD3" s="3"/>
      <c r="KUE3" s="3"/>
      <c r="KUF3" s="3"/>
      <c r="KUG3" s="3"/>
      <c r="KUH3" s="3"/>
      <c r="KUI3" s="3"/>
      <c r="KUJ3" s="3"/>
      <c r="KUK3" s="3"/>
      <c r="KUL3" s="3"/>
      <c r="KUM3" s="3"/>
      <c r="KUN3" s="3"/>
      <c r="KUO3" s="3"/>
      <c r="KUP3" s="3"/>
      <c r="KUQ3" s="3"/>
      <c r="KUR3" s="3"/>
      <c r="KUS3" s="3"/>
      <c r="KUT3" s="3"/>
      <c r="KUU3" s="3"/>
      <c r="KUV3" s="3"/>
      <c r="KUW3" s="3"/>
      <c r="KUX3" s="3"/>
      <c r="KUY3" s="3"/>
      <c r="KUZ3" s="3"/>
      <c r="KVA3" s="3"/>
      <c r="KVB3" s="3"/>
      <c r="KVC3" s="3"/>
      <c r="KVD3" s="3"/>
      <c r="KVE3" s="3"/>
      <c r="KVF3" s="3"/>
      <c r="KVG3" s="3"/>
      <c r="KVH3" s="3"/>
      <c r="KVI3" s="3"/>
      <c r="KVJ3" s="3"/>
      <c r="KVK3" s="3"/>
      <c r="KVL3" s="3"/>
      <c r="KVM3" s="3"/>
      <c r="KVN3" s="3"/>
      <c r="KVO3" s="3"/>
      <c r="KVP3" s="3"/>
      <c r="KVQ3" s="3"/>
      <c r="KVR3" s="3"/>
      <c r="KVS3" s="3"/>
      <c r="KVT3" s="3"/>
      <c r="KVU3" s="3"/>
      <c r="KVV3" s="3"/>
      <c r="KVW3" s="3"/>
      <c r="KVX3" s="3"/>
      <c r="KVY3" s="3"/>
      <c r="KVZ3" s="3"/>
      <c r="KWA3" s="3"/>
      <c r="KWB3" s="3"/>
      <c r="KWC3" s="3"/>
      <c r="KWD3" s="3"/>
      <c r="KWE3" s="3"/>
      <c r="KWF3" s="3"/>
      <c r="KWG3" s="3"/>
      <c r="KWH3" s="3"/>
      <c r="KWI3" s="3"/>
      <c r="KWJ3" s="3"/>
      <c r="KWK3" s="3"/>
      <c r="KWL3" s="3"/>
      <c r="KWM3" s="3"/>
      <c r="KWN3" s="3"/>
      <c r="KWO3" s="3"/>
      <c r="KWP3" s="3"/>
      <c r="KWQ3" s="3"/>
      <c r="KWR3" s="3"/>
      <c r="KWS3" s="3"/>
      <c r="KWT3" s="3"/>
      <c r="KWU3" s="3"/>
      <c r="KWV3" s="3"/>
      <c r="KWW3" s="3"/>
      <c r="KWX3" s="3"/>
      <c r="KWY3" s="3"/>
      <c r="KWZ3" s="3"/>
      <c r="KXA3" s="3"/>
      <c r="KXB3" s="3"/>
      <c r="KXC3" s="3"/>
      <c r="KXD3" s="3"/>
      <c r="KXE3" s="3"/>
      <c r="KXF3" s="3"/>
      <c r="KXG3" s="3"/>
      <c r="KXH3" s="3"/>
      <c r="KXI3" s="3"/>
      <c r="KXJ3" s="3"/>
      <c r="KXK3" s="3"/>
      <c r="KXL3" s="3"/>
      <c r="KXM3" s="3"/>
      <c r="KXN3" s="3"/>
      <c r="KXO3" s="3"/>
      <c r="KXP3" s="3"/>
      <c r="KXQ3" s="3"/>
      <c r="KXR3" s="3"/>
      <c r="KXS3" s="3"/>
      <c r="KXT3" s="3"/>
      <c r="KXU3" s="3"/>
      <c r="KXV3" s="3"/>
      <c r="KXW3" s="3"/>
      <c r="KXX3" s="3"/>
      <c r="KXY3" s="3"/>
      <c r="KXZ3" s="3"/>
      <c r="KYA3" s="3"/>
      <c r="KYB3" s="3"/>
      <c r="KYC3" s="3"/>
      <c r="KYD3" s="3"/>
      <c r="KYE3" s="3"/>
      <c r="KYF3" s="3"/>
      <c r="KYG3" s="3"/>
      <c r="KYH3" s="3"/>
      <c r="KYI3" s="3"/>
      <c r="KYJ3" s="3"/>
      <c r="KYK3" s="3"/>
      <c r="KYL3" s="3"/>
      <c r="KYM3" s="3"/>
      <c r="KYN3" s="3"/>
      <c r="KYO3" s="3"/>
      <c r="KYP3" s="3"/>
      <c r="KYQ3" s="3"/>
      <c r="KYR3" s="3"/>
      <c r="KYS3" s="3"/>
      <c r="KYT3" s="3"/>
      <c r="KYU3" s="3"/>
      <c r="KYV3" s="3"/>
      <c r="KYW3" s="3"/>
      <c r="KYX3" s="3"/>
      <c r="KYY3" s="3"/>
      <c r="KYZ3" s="3"/>
      <c r="KZA3" s="3"/>
      <c r="KZB3" s="3"/>
      <c r="KZC3" s="3"/>
      <c r="KZD3" s="3"/>
      <c r="KZE3" s="3"/>
      <c r="KZF3" s="3"/>
      <c r="KZG3" s="3"/>
      <c r="KZH3" s="3"/>
      <c r="KZI3" s="3"/>
      <c r="KZJ3" s="3"/>
      <c r="KZK3" s="3"/>
      <c r="KZL3" s="3"/>
      <c r="KZM3" s="3"/>
      <c r="KZN3" s="3"/>
      <c r="KZO3" s="3"/>
      <c r="KZP3" s="3"/>
      <c r="KZQ3" s="3"/>
      <c r="KZR3" s="3"/>
      <c r="KZS3" s="3"/>
      <c r="KZT3" s="3"/>
      <c r="KZU3" s="3"/>
      <c r="KZV3" s="3"/>
      <c r="KZW3" s="3"/>
      <c r="KZX3" s="3"/>
      <c r="KZY3" s="3"/>
      <c r="KZZ3" s="3"/>
      <c r="LAA3" s="3"/>
      <c r="LAB3" s="3"/>
      <c r="LAC3" s="3"/>
      <c r="LAD3" s="3"/>
      <c r="LAE3" s="3"/>
      <c r="LAF3" s="3"/>
      <c r="LAG3" s="3"/>
      <c r="LAH3" s="3"/>
      <c r="LAI3" s="3"/>
      <c r="LAJ3" s="3"/>
      <c r="LAK3" s="3"/>
      <c r="LAL3" s="3"/>
      <c r="LAM3" s="3"/>
      <c r="LAN3" s="3"/>
      <c r="LAO3" s="3"/>
      <c r="LAP3" s="3"/>
      <c r="LAQ3" s="3"/>
      <c r="LAR3" s="3"/>
      <c r="LAS3" s="3"/>
      <c r="LAT3" s="3"/>
      <c r="LAU3" s="3"/>
      <c r="LAV3" s="3"/>
      <c r="LAW3" s="3"/>
      <c r="LAX3" s="3"/>
      <c r="LAY3" s="3"/>
      <c r="LAZ3" s="3"/>
      <c r="LBA3" s="3"/>
      <c r="LBB3" s="3"/>
      <c r="LBC3" s="3"/>
      <c r="LBD3" s="3"/>
      <c r="LBE3" s="3"/>
      <c r="LBF3" s="3"/>
      <c r="LBG3" s="3"/>
      <c r="LBH3" s="3"/>
      <c r="LBI3" s="3"/>
      <c r="LBJ3" s="3"/>
      <c r="LBK3" s="3"/>
      <c r="LBL3" s="3"/>
      <c r="LBM3" s="3"/>
      <c r="LBN3" s="3"/>
      <c r="LBO3" s="3"/>
      <c r="LBP3" s="3"/>
      <c r="LBQ3" s="3"/>
      <c r="LBR3" s="3"/>
      <c r="LBS3" s="3"/>
      <c r="LBT3" s="3"/>
      <c r="LBU3" s="3"/>
      <c r="LBV3" s="3"/>
      <c r="LBW3" s="3"/>
      <c r="LBX3" s="3"/>
      <c r="LBY3" s="3"/>
      <c r="LBZ3" s="3"/>
      <c r="LCA3" s="3"/>
      <c r="LCB3" s="3"/>
      <c r="LCC3" s="3"/>
      <c r="LCD3" s="3"/>
      <c r="LCE3" s="3"/>
      <c r="LCF3" s="3"/>
      <c r="LCG3" s="3"/>
      <c r="LCH3" s="3"/>
      <c r="LCI3" s="3"/>
      <c r="LCJ3" s="3"/>
      <c r="LCK3" s="3"/>
      <c r="LCL3" s="3"/>
      <c r="LCM3" s="3"/>
      <c r="LCN3" s="3"/>
      <c r="LCO3" s="3"/>
      <c r="LCP3" s="3"/>
      <c r="LCQ3" s="3"/>
      <c r="LCR3" s="3"/>
      <c r="LCS3" s="3"/>
      <c r="LCT3" s="3"/>
      <c r="LCU3" s="3"/>
      <c r="LCV3" s="3"/>
      <c r="LCW3" s="3"/>
      <c r="LCX3" s="3"/>
      <c r="LCY3" s="3"/>
      <c r="LCZ3" s="3"/>
      <c r="LDA3" s="3"/>
      <c r="LDB3" s="3"/>
      <c r="LDC3" s="3"/>
      <c r="LDD3" s="3"/>
      <c r="LDE3" s="3"/>
      <c r="LDF3" s="3"/>
      <c r="LDG3" s="3"/>
      <c r="LDH3" s="3"/>
      <c r="LDI3" s="3"/>
      <c r="LDJ3" s="3"/>
      <c r="LDK3" s="3"/>
      <c r="LDL3" s="3"/>
      <c r="LDM3" s="3"/>
      <c r="LDN3" s="3"/>
      <c r="LDO3" s="3"/>
      <c r="LDP3" s="3"/>
      <c r="LDQ3" s="3"/>
      <c r="LDR3" s="3"/>
      <c r="LDS3" s="3"/>
      <c r="LDT3" s="3"/>
      <c r="LDU3" s="3"/>
      <c r="LDV3" s="3"/>
      <c r="LDW3" s="3"/>
      <c r="LDX3" s="3"/>
      <c r="LDY3" s="3"/>
      <c r="LDZ3" s="3"/>
      <c r="LEA3" s="3"/>
      <c r="LEB3" s="3"/>
      <c r="LEC3" s="3"/>
      <c r="LED3" s="3"/>
      <c r="LEE3" s="3"/>
      <c r="LEF3" s="3"/>
      <c r="LEG3" s="3"/>
      <c r="LEH3" s="3"/>
      <c r="LEI3" s="3"/>
      <c r="LEJ3" s="3"/>
      <c r="LEK3" s="3"/>
      <c r="LEL3" s="3"/>
      <c r="LEM3" s="3"/>
      <c r="LEN3" s="3"/>
      <c r="LEO3" s="3"/>
      <c r="LEP3" s="3"/>
      <c r="LEQ3" s="3"/>
      <c r="LER3" s="3"/>
      <c r="LES3" s="3"/>
      <c r="LET3" s="3"/>
      <c r="LEU3" s="3"/>
      <c r="LEV3" s="3"/>
      <c r="LEW3" s="3"/>
      <c r="LEX3" s="3"/>
      <c r="LEY3" s="3"/>
      <c r="LEZ3" s="3"/>
      <c r="LFA3" s="3"/>
      <c r="LFB3" s="3"/>
      <c r="LFC3" s="3"/>
      <c r="LFD3" s="3"/>
      <c r="LFE3" s="3"/>
      <c r="LFF3" s="3"/>
      <c r="LFG3" s="3"/>
      <c r="LFH3" s="3"/>
      <c r="LFI3" s="3"/>
      <c r="LFJ3" s="3"/>
      <c r="LFK3" s="3"/>
      <c r="LFL3" s="3"/>
      <c r="LFM3" s="3"/>
      <c r="LFN3" s="3"/>
      <c r="LFO3" s="3"/>
      <c r="LFP3" s="3"/>
      <c r="LFQ3" s="3"/>
      <c r="LFR3" s="3"/>
      <c r="LFS3" s="3"/>
      <c r="LFT3" s="3"/>
      <c r="LFU3" s="3"/>
      <c r="LFV3" s="3"/>
      <c r="LFW3" s="3"/>
      <c r="LFX3" s="3"/>
      <c r="LFY3" s="3"/>
      <c r="LFZ3" s="3"/>
      <c r="LGA3" s="3"/>
      <c r="LGB3" s="3"/>
      <c r="LGC3" s="3"/>
      <c r="LGD3" s="3"/>
      <c r="LGE3" s="3"/>
      <c r="LGF3" s="3"/>
      <c r="LGG3" s="3"/>
      <c r="LGH3" s="3"/>
      <c r="LGI3" s="3"/>
      <c r="LGJ3" s="3"/>
      <c r="LGK3" s="3"/>
      <c r="LGL3" s="3"/>
      <c r="LGM3" s="3"/>
      <c r="LGN3" s="3"/>
      <c r="LGO3" s="3"/>
      <c r="LGP3" s="3"/>
      <c r="LGQ3" s="3"/>
      <c r="LGR3" s="3"/>
      <c r="LGS3" s="3"/>
      <c r="LGT3" s="3"/>
      <c r="LGU3" s="3"/>
      <c r="LGV3" s="3"/>
      <c r="LGW3" s="3"/>
      <c r="LGX3" s="3"/>
      <c r="LGY3" s="3"/>
      <c r="LGZ3" s="3"/>
      <c r="LHA3" s="3"/>
      <c r="LHB3" s="3"/>
      <c r="LHC3" s="3"/>
      <c r="LHD3" s="3"/>
      <c r="LHE3" s="3"/>
      <c r="LHF3" s="3"/>
      <c r="LHG3" s="3"/>
      <c r="LHH3" s="3"/>
      <c r="LHI3" s="3"/>
      <c r="LHJ3" s="3"/>
      <c r="LHK3" s="3"/>
      <c r="LHL3" s="3"/>
      <c r="LHM3" s="3"/>
      <c r="LHN3" s="3"/>
      <c r="LHO3" s="3"/>
      <c r="LHP3" s="3"/>
      <c r="LHQ3" s="3"/>
      <c r="LHR3" s="3"/>
      <c r="LHS3" s="3"/>
      <c r="LHT3" s="3"/>
      <c r="LHU3" s="3"/>
      <c r="LHV3" s="3"/>
      <c r="LHW3" s="3"/>
      <c r="LHX3" s="3"/>
      <c r="LHY3" s="3"/>
      <c r="LHZ3" s="3"/>
      <c r="LIA3" s="3"/>
      <c r="LIB3" s="3"/>
      <c r="LIC3" s="3"/>
      <c r="LID3" s="3"/>
      <c r="LIE3" s="3"/>
      <c r="LIF3" s="3"/>
      <c r="LIG3" s="3"/>
      <c r="LIH3" s="3"/>
      <c r="LII3" s="3"/>
      <c r="LIJ3" s="3"/>
      <c r="LIK3" s="3"/>
      <c r="LIL3" s="3"/>
      <c r="LIM3" s="3"/>
      <c r="LIN3" s="3"/>
      <c r="LIO3" s="3"/>
      <c r="LIP3" s="3"/>
      <c r="LIQ3" s="3"/>
      <c r="LIR3" s="3"/>
      <c r="LIS3" s="3"/>
      <c r="LIT3" s="3"/>
      <c r="LIU3" s="3"/>
      <c r="LIV3" s="3"/>
      <c r="LIW3" s="3"/>
      <c r="LIX3" s="3"/>
      <c r="LIY3" s="3"/>
      <c r="LIZ3" s="3"/>
      <c r="LJA3" s="3"/>
      <c r="LJB3" s="3"/>
      <c r="LJC3" s="3"/>
      <c r="LJD3" s="3"/>
      <c r="LJE3" s="3"/>
      <c r="LJF3" s="3"/>
      <c r="LJG3" s="3"/>
      <c r="LJH3" s="3"/>
      <c r="LJI3" s="3"/>
      <c r="LJJ3" s="3"/>
      <c r="LJK3" s="3"/>
      <c r="LJL3" s="3"/>
      <c r="LJM3" s="3"/>
      <c r="LJN3" s="3"/>
      <c r="LJO3" s="3"/>
      <c r="LJP3" s="3"/>
      <c r="LJQ3" s="3"/>
      <c r="LJR3" s="3"/>
      <c r="LJS3" s="3"/>
      <c r="LJT3" s="3"/>
      <c r="LJU3" s="3"/>
      <c r="LJV3" s="3"/>
      <c r="LJW3" s="3"/>
      <c r="LJX3" s="3"/>
      <c r="LJY3" s="3"/>
      <c r="LJZ3" s="3"/>
      <c r="LKA3" s="3"/>
      <c r="LKB3" s="3"/>
      <c r="LKC3" s="3"/>
      <c r="LKD3" s="3"/>
      <c r="LKE3" s="3"/>
      <c r="LKF3" s="3"/>
      <c r="LKG3" s="3"/>
      <c r="LKH3" s="3"/>
      <c r="LKI3" s="3"/>
      <c r="LKJ3" s="3"/>
      <c r="LKK3" s="3"/>
      <c r="LKL3" s="3"/>
      <c r="LKM3" s="3"/>
      <c r="LKN3" s="3"/>
      <c r="LKO3" s="3"/>
      <c r="LKP3" s="3"/>
      <c r="LKQ3" s="3"/>
      <c r="LKR3" s="3"/>
      <c r="LKS3" s="3"/>
      <c r="LKT3" s="3"/>
      <c r="LKU3" s="3"/>
      <c r="LKV3" s="3"/>
      <c r="LKW3" s="3"/>
      <c r="LKX3" s="3"/>
      <c r="LKY3" s="3"/>
      <c r="LKZ3" s="3"/>
      <c r="LLA3" s="3"/>
      <c r="LLB3" s="3"/>
      <c r="LLC3" s="3"/>
      <c r="LLD3" s="3"/>
      <c r="LLE3" s="3"/>
      <c r="LLF3" s="3"/>
      <c r="LLG3" s="3"/>
      <c r="LLH3" s="3"/>
      <c r="LLI3" s="3"/>
      <c r="LLJ3" s="3"/>
      <c r="LLK3" s="3"/>
      <c r="LLL3" s="3"/>
      <c r="LLM3" s="3"/>
      <c r="LLN3" s="3"/>
      <c r="LLO3" s="3"/>
      <c r="LLP3" s="3"/>
      <c r="LLQ3" s="3"/>
      <c r="LLR3" s="3"/>
      <c r="LLS3" s="3"/>
      <c r="LLT3" s="3"/>
      <c r="LLU3" s="3"/>
      <c r="LLV3" s="3"/>
      <c r="LLW3" s="3"/>
      <c r="LLX3" s="3"/>
      <c r="LLY3" s="3"/>
      <c r="LLZ3" s="3"/>
      <c r="LMA3" s="3"/>
      <c r="LMB3" s="3"/>
      <c r="LMC3" s="3"/>
      <c r="LMD3" s="3"/>
      <c r="LME3" s="3"/>
      <c r="LMF3" s="3"/>
      <c r="LMG3" s="3"/>
      <c r="LMH3" s="3"/>
      <c r="LMI3" s="3"/>
      <c r="LMJ3" s="3"/>
      <c r="LMK3" s="3"/>
      <c r="LML3" s="3"/>
      <c r="LMM3" s="3"/>
      <c r="LMN3" s="3"/>
      <c r="LMO3" s="3"/>
      <c r="LMP3" s="3"/>
      <c r="LMQ3" s="3"/>
      <c r="LMR3" s="3"/>
      <c r="LMS3" s="3"/>
      <c r="LMT3" s="3"/>
      <c r="LMU3" s="3"/>
      <c r="LMV3" s="3"/>
      <c r="LMW3" s="3"/>
      <c r="LMX3" s="3"/>
      <c r="LMY3" s="3"/>
      <c r="LMZ3" s="3"/>
      <c r="LNA3" s="3"/>
      <c r="LNB3" s="3"/>
      <c r="LNC3" s="3"/>
      <c r="LND3" s="3"/>
      <c r="LNE3" s="3"/>
      <c r="LNF3" s="3"/>
      <c r="LNG3" s="3"/>
      <c r="LNH3" s="3"/>
      <c r="LNI3" s="3"/>
      <c r="LNJ3" s="3"/>
      <c r="LNK3" s="3"/>
      <c r="LNL3" s="3"/>
      <c r="LNM3" s="3"/>
      <c r="LNN3" s="3"/>
      <c r="LNO3" s="3"/>
      <c r="LNP3" s="3"/>
      <c r="LNQ3" s="3"/>
      <c r="LNR3" s="3"/>
      <c r="LNS3" s="3"/>
      <c r="LNT3" s="3"/>
      <c r="LNU3" s="3"/>
      <c r="LNV3" s="3"/>
      <c r="LNW3" s="3"/>
      <c r="LNX3" s="3"/>
      <c r="LNY3" s="3"/>
      <c r="LNZ3" s="3"/>
      <c r="LOA3" s="3"/>
      <c r="LOB3" s="3"/>
      <c r="LOC3" s="3"/>
      <c r="LOD3" s="3"/>
      <c r="LOE3" s="3"/>
      <c r="LOF3" s="3"/>
      <c r="LOG3" s="3"/>
      <c r="LOH3" s="3"/>
      <c r="LOI3" s="3"/>
      <c r="LOJ3" s="3"/>
      <c r="LOK3" s="3"/>
      <c r="LOL3" s="3"/>
      <c r="LOM3" s="3"/>
      <c r="LON3" s="3"/>
      <c r="LOO3" s="3"/>
      <c r="LOP3" s="3"/>
      <c r="LOQ3" s="3"/>
      <c r="LOR3" s="3"/>
      <c r="LOS3" s="3"/>
      <c r="LOT3" s="3"/>
      <c r="LOU3" s="3"/>
      <c r="LOV3" s="3"/>
      <c r="LOW3" s="3"/>
      <c r="LOX3" s="3"/>
      <c r="LOY3" s="3"/>
      <c r="LOZ3" s="3"/>
      <c r="LPA3" s="3"/>
      <c r="LPB3" s="3"/>
      <c r="LPC3" s="3"/>
      <c r="LPD3" s="3"/>
      <c r="LPE3" s="3"/>
      <c r="LPF3" s="3"/>
      <c r="LPG3" s="3"/>
      <c r="LPH3" s="3"/>
      <c r="LPI3" s="3"/>
      <c r="LPJ3" s="3"/>
      <c r="LPK3" s="3"/>
      <c r="LPL3" s="3"/>
      <c r="LPM3" s="3"/>
      <c r="LPN3" s="3"/>
      <c r="LPO3" s="3"/>
      <c r="LPP3" s="3"/>
      <c r="LPQ3" s="3"/>
      <c r="LPR3" s="3"/>
      <c r="LPS3" s="3"/>
      <c r="LPT3" s="3"/>
      <c r="LPU3" s="3"/>
      <c r="LPV3" s="3"/>
      <c r="LPW3" s="3"/>
      <c r="LPX3" s="3"/>
      <c r="LPY3" s="3"/>
      <c r="LPZ3" s="3"/>
      <c r="LQA3" s="3"/>
      <c r="LQB3" s="3"/>
      <c r="LQC3" s="3"/>
      <c r="LQD3" s="3"/>
      <c r="LQE3" s="3"/>
      <c r="LQF3" s="3"/>
      <c r="LQG3" s="3"/>
      <c r="LQH3" s="3"/>
      <c r="LQI3" s="3"/>
      <c r="LQJ3" s="3"/>
      <c r="LQK3" s="3"/>
      <c r="LQL3" s="3"/>
      <c r="LQM3" s="3"/>
      <c r="LQN3" s="3"/>
      <c r="LQO3" s="3"/>
      <c r="LQP3" s="3"/>
      <c r="LQQ3" s="3"/>
      <c r="LQR3" s="3"/>
      <c r="LQS3" s="3"/>
      <c r="LQT3" s="3"/>
      <c r="LQU3" s="3"/>
      <c r="LQV3" s="3"/>
      <c r="LQW3" s="3"/>
      <c r="LQX3" s="3"/>
      <c r="LQY3" s="3"/>
      <c r="LQZ3" s="3"/>
      <c r="LRA3" s="3"/>
      <c r="LRB3" s="3"/>
      <c r="LRC3" s="3"/>
      <c r="LRD3" s="3"/>
      <c r="LRE3" s="3"/>
      <c r="LRF3" s="3"/>
      <c r="LRG3" s="3"/>
      <c r="LRH3" s="3"/>
      <c r="LRI3" s="3"/>
      <c r="LRJ3" s="3"/>
      <c r="LRK3" s="3"/>
      <c r="LRL3" s="3"/>
      <c r="LRM3" s="3"/>
      <c r="LRN3" s="3"/>
      <c r="LRO3" s="3"/>
      <c r="LRP3" s="3"/>
      <c r="LRQ3" s="3"/>
      <c r="LRR3" s="3"/>
      <c r="LRS3" s="3"/>
      <c r="LRT3" s="3"/>
      <c r="LRU3" s="3"/>
      <c r="LRV3" s="3"/>
      <c r="LRW3" s="3"/>
      <c r="LRX3" s="3"/>
      <c r="LRY3" s="3"/>
      <c r="LRZ3" s="3"/>
      <c r="LSA3" s="3"/>
      <c r="LSB3" s="3"/>
      <c r="LSC3" s="3"/>
      <c r="LSD3" s="3"/>
      <c r="LSE3" s="3"/>
      <c r="LSF3" s="3"/>
      <c r="LSG3" s="3"/>
      <c r="LSH3" s="3"/>
      <c r="LSI3" s="3"/>
      <c r="LSJ3" s="3"/>
      <c r="LSK3" s="3"/>
      <c r="LSL3" s="3"/>
      <c r="LSM3" s="3"/>
      <c r="LSN3" s="3"/>
      <c r="LSO3" s="3"/>
      <c r="LSP3" s="3"/>
      <c r="LSQ3" s="3"/>
      <c r="LSR3" s="3"/>
      <c r="LSS3" s="3"/>
      <c r="LST3" s="3"/>
      <c r="LSU3" s="3"/>
      <c r="LSV3" s="3"/>
      <c r="LSW3" s="3"/>
      <c r="LSX3" s="3"/>
      <c r="LSY3" s="3"/>
      <c r="LSZ3" s="3"/>
      <c r="LTA3" s="3"/>
      <c r="LTB3" s="3"/>
      <c r="LTC3" s="3"/>
      <c r="LTD3" s="3"/>
      <c r="LTE3" s="3"/>
      <c r="LTF3" s="3"/>
      <c r="LTG3" s="3"/>
      <c r="LTH3" s="3"/>
      <c r="LTI3" s="3"/>
      <c r="LTJ3" s="3"/>
      <c r="LTK3" s="3"/>
      <c r="LTL3" s="3"/>
      <c r="LTM3" s="3"/>
      <c r="LTN3" s="3"/>
      <c r="LTO3" s="3"/>
      <c r="LTP3" s="3"/>
      <c r="LTQ3" s="3"/>
      <c r="LTR3" s="3"/>
      <c r="LTS3" s="3"/>
      <c r="LTT3" s="3"/>
      <c r="LTU3" s="3"/>
      <c r="LTV3" s="3"/>
      <c r="LTW3" s="3"/>
      <c r="LTX3" s="3"/>
      <c r="LTY3" s="3"/>
      <c r="LTZ3" s="3"/>
      <c r="LUA3" s="3"/>
      <c r="LUB3" s="3"/>
      <c r="LUC3" s="3"/>
      <c r="LUD3" s="3"/>
      <c r="LUE3" s="3"/>
      <c r="LUF3" s="3"/>
      <c r="LUG3" s="3"/>
      <c r="LUH3" s="3"/>
      <c r="LUI3" s="3"/>
      <c r="LUJ3" s="3"/>
      <c r="LUK3" s="3"/>
      <c r="LUL3" s="3"/>
      <c r="LUM3" s="3"/>
      <c r="LUN3" s="3"/>
      <c r="LUO3" s="3"/>
      <c r="LUP3" s="3"/>
      <c r="LUQ3" s="3"/>
      <c r="LUR3" s="3"/>
      <c r="LUS3" s="3"/>
      <c r="LUT3" s="3"/>
      <c r="LUU3" s="3"/>
      <c r="LUV3" s="3"/>
      <c r="LUW3" s="3"/>
      <c r="LUX3" s="3"/>
      <c r="LUY3" s="3"/>
      <c r="LUZ3" s="3"/>
      <c r="LVA3" s="3"/>
      <c r="LVB3" s="3"/>
      <c r="LVC3" s="3"/>
      <c r="LVD3" s="3"/>
      <c r="LVE3" s="3"/>
      <c r="LVF3" s="3"/>
      <c r="LVG3" s="3"/>
      <c r="LVH3" s="3"/>
      <c r="LVI3" s="3"/>
      <c r="LVJ3" s="3"/>
      <c r="LVK3" s="3"/>
      <c r="LVL3" s="3"/>
      <c r="LVM3" s="3"/>
      <c r="LVN3" s="3"/>
      <c r="LVO3" s="3"/>
      <c r="LVP3" s="3"/>
      <c r="LVQ3" s="3"/>
      <c r="LVR3" s="3"/>
      <c r="LVS3" s="3"/>
      <c r="LVT3" s="3"/>
      <c r="LVU3" s="3"/>
      <c r="LVV3" s="3"/>
      <c r="LVW3" s="3"/>
      <c r="LVX3" s="3"/>
      <c r="LVY3" s="3"/>
      <c r="LVZ3" s="3"/>
      <c r="LWA3" s="3"/>
      <c r="LWB3" s="3"/>
      <c r="LWC3" s="3"/>
      <c r="LWD3" s="3"/>
      <c r="LWE3" s="3"/>
      <c r="LWF3" s="3"/>
      <c r="LWG3" s="3"/>
      <c r="LWH3" s="3"/>
      <c r="LWI3" s="3"/>
      <c r="LWJ3" s="3"/>
      <c r="LWK3" s="3"/>
      <c r="LWL3" s="3"/>
      <c r="LWM3" s="3"/>
      <c r="LWN3" s="3"/>
      <c r="LWO3" s="3"/>
      <c r="LWP3" s="3"/>
      <c r="LWQ3" s="3"/>
      <c r="LWR3" s="3"/>
      <c r="LWS3" s="3"/>
      <c r="LWT3" s="3"/>
      <c r="LWU3" s="3"/>
      <c r="LWV3" s="3"/>
      <c r="LWW3" s="3"/>
      <c r="LWX3" s="3"/>
      <c r="LWY3" s="3"/>
      <c r="LWZ3" s="3"/>
      <c r="LXA3" s="3"/>
      <c r="LXB3" s="3"/>
      <c r="LXC3" s="3"/>
      <c r="LXD3" s="3"/>
      <c r="LXE3" s="3"/>
      <c r="LXF3" s="3"/>
      <c r="LXG3" s="3"/>
      <c r="LXH3" s="3"/>
      <c r="LXI3" s="3"/>
      <c r="LXJ3" s="3"/>
      <c r="LXK3" s="3"/>
      <c r="LXL3" s="3"/>
      <c r="LXM3" s="3"/>
      <c r="LXN3" s="3"/>
      <c r="LXO3" s="3"/>
      <c r="LXP3" s="3"/>
      <c r="LXQ3" s="3"/>
      <c r="LXR3" s="3"/>
      <c r="LXS3" s="3"/>
      <c r="LXT3" s="3"/>
      <c r="LXU3" s="3"/>
      <c r="LXV3" s="3"/>
      <c r="LXW3" s="3"/>
      <c r="LXX3" s="3"/>
      <c r="LXY3" s="3"/>
      <c r="LXZ3" s="3"/>
      <c r="LYA3" s="3"/>
      <c r="LYB3" s="3"/>
      <c r="LYC3" s="3"/>
      <c r="LYD3" s="3"/>
      <c r="LYE3" s="3"/>
      <c r="LYF3" s="3"/>
      <c r="LYG3" s="3"/>
      <c r="LYH3" s="3"/>
      <c r="LYI3" s="3"/>
      <c r="LYJ3" s="3"/>
      <c r="LYK3" s="3"/>
      <c r="LYL3" s="3"/>
      <c r="LYM3" s="3"/>
      <c r="LYN3" s="3"/>
      <c r="LYO3" s="3"/>
      <c r="LYP3" s="3"/>
      <c r="LYQ3" s="3"/>
      <c r="LYR3" s="3"/>
      <c r="LYS3" s="3"/>
      <c r="LYT3" s="3"/>
      <c r="LYU3" s="3"/>
      <c r="LYV3" s="3"/>
      <c r="LYW3" s="3"/>
      <c r="LYX3" s="3"/>
      <c r="LYY3" s="3"/>
      <c r="LYZ3" s="3"/>
      <c r="LZA3" s="3"/>
      <c r="LZB3" s="3"/>
      <c r="LZC3" s="3"/>
      <c r="LZD3" s="3"/>
      <c r="LZE3" s="3"/>
      <c r="LZF3" s="3"/>
      <c r="LZG3" s="3"/>
      <c r="LZH3" s="3"/>
      <c r="LZI3" s="3"/>
      <c r="LZJ3" s="3"/>
      <c r="LZK3" s="3"/>
      <c r="LZL3" s="3"/>
      <c r="LZM3" s="3"/>
      <c r="LZN3" s="3"/>
      <c r="LZO3" s="3"/>
      <c r="LZP3" s="3"/>
      <c r="LZQ3" s="3"/>
      <c r="LZR3" s="3"/>
      <c r="LZS3" s="3"/>
      <c r="LZT3" s="3"/>
      <c r="LZU3" s="3"/>
      <c r="LZV3" s="3"/>
      <c r="LZW3" s="3"/>
      <c r="LZX3" s="3"/>
      <c r="LZY3" s="3"/>
      <c r="LZZ3" s="3"/>
      <c r="MAA3" s="3"/>
      <c r="MAB3" s="3"/>
      <c r="MAC3" s="3"/>
      <c r="MAD3" s="3"/>
      <c r="MAE3" s="3"/>
      <c r="MAF3" s="3"/>
      <c r="MAG3" s="3"/>
      <c r="MAH3" s="3"/>
      <c r="MAI3" s="3"/>
      <c r="MAJ3" s="3"/>
      <c r="MAK3" s="3"/>
      <c r="MAL3" s="3"/>
      <c r="MAM3" s="3"/>
      <c r="MAN3" s="3"/>
      <c r="MAO3" s="3"/>
      <c r="MAP3" s="3"/>
      <c r="MAQ3" s="3"/>
      <c r="MAR3" s="3"/>
      <c r="MAS3" s="3"/>
      <c r="MAT3" s="3"/>
      <c r="MAU3" s="3"/>
      <c r="MAV3" s="3"/>
      <c r="MAW3" s="3"/>
      <c r="MAX3" s="3"/>
      <c r="MAY3" s="3"/>
      <c r="MAZ3" s="3"/>
      <c r="MBA3" s="3"/>
      <c r="MBB3" s="3"/>
      <c r="MBC3" s="3"/>
      <c r="MBD3" s="3"/>
      <c r="MBE3" s="3"/>
      <c r="MBF3" s="3"/>
      <c r="MBG3" s="3"/>
      <c r="MBH3" s="3"/>
      <c r="MBI3" s="3"/>
      <c r="MBJ3" s="3"/>
      <c r="MBK3" s="3"/>
      <c r="MBL3" s="3"/>
      <c r="MBM3" s="3"/>
      <c r="MBN3" s="3"/>
      <c r="MBO3" s="3"/>
      <c r="MBP3" s="3"/>
      <c r="MBQ3" s="3"/>
      <c r="MBR3" s="3"/>
      <c r="MBS3" s="3"/>
      <c r="MBT3" s="3"/>
      <c r="MBU3" s="3"/>
      <c r="MBV3" s="3"/>
      <c r="MBW3" s="3"/>
      <c r="MBX3" s="3"/>
      <c r="MBY3" s="3"/>
      <c r="MBZ3" s="3"/>
      <c r="MCA3" s="3"/>
      <c r="MCB3" s="3"/>
      <c r="MCC3" s="3"/>
      <c r="MCD3" s="3"/>
      <c r="MCE3" s="3"/>
      <c r="MCF3" s="3"/>
      <c r="MCG3" s="3"/>
      <c r="MCH3" s="3"/>
      <c r="MCI3" s="3"/>
      <c r="MCJ3" s="3"/>
      <c r="MCK3" s="3"/>
      <c r="MCL3" s="3"/>
      <c r="MCM3" s="3"/>
      <c r="MCN3" s="3"/>
      <c r="MCO3" s="3"/>
      <c r="MCP3" s="3"/>
      <c r="MCQ3" s="3"/>
      <c r="MCR3" s="3"/>
      <c r="MCS3" s="3"/>
      <c r="MCT3" s="3"/>
      <c r="MCU3" s="3"/>
      <c r="MCV3" s="3"/>
      <c r="MCW3" s="3"/>
      <c r="MCX3" s="3"/>
      <c r="MCY3" s="3"/>
      <c r="MCZ3" s="3"/>
      <c r="MDA3" s="3"/>
      <c r="MDB3" s="3"/>
      <c r="MDC3" s="3"/>
      <c r="MDD3" s="3"/>
      <c r="MDE3" s="3"/>
      <c r="MDF3" s="3"/>
      <c r="MDG3" s="3"/>
      <c r="MDH3" s="3"/>
      <c r="MDI3" s="3"/>
      <c r="MDJ3" s="3"/>
      <c r="MDK3" s="3"/>
      <c r="MDL3" s="3"/>
      <c r="MDM3" s="3"/>
      <c r="MDN3" s="3"/>
      <c r="MDO3" s="3"/>
      <c r="MDP3" s="3"/>
      <c r="MDQ3" s="3"/>
      <c r="MDR3" s="3"/>
      <c r="MDS3" s="3"/>
      <c r="MDT3" s="3"/>
      <c r="MDU3" s="3"/>
      <c r="MDV3" s="3"/>
      <c r="MDW3" s="3"/>
      <c r="MDX3" s="3"/>
      <c r="MDY3" s="3"/>
      <c r="MDZ3" s="3"/>
      <c r="MEA3" s="3"/>
      <c r="MEB3" s="3"/>
      <c r="MEC3" s="3"/>
      <c r="MED3" s="3"/>
      <c r="MEE3" s="3"/>
      <c r="MEF3" s="3"/>
      <c r="MEG3" s="3"/>
      <c r="MEH3" s="3"/>
      <c r="MEI3" s="3"/>
      <c r="MEJ3" s="3"/>
      <c r="MEK3" s="3"/>
      <c r="MEL3" s="3"/>
      <c r="MEM3" s="3"/>
      <c r="MEN3" s="3"/>
      <c r="MEO3" s="3"/>
      <c r="MEP3" s="3"/>
      <c r="MEQ3" s="3"/>
      <c r="MER3" s="3"/>
      <c r="MES3" s="3"/>
      <c r="MET3" s="3"/>
      <c r="MEU3" s="3"/>
      <c r="MEV3" s="3"/>
      <c r="MEW3" s="3"/>
      <c r="MEX3" s="3"/>
      <c r="MEY3" s="3"/>
      <c r="MEZ3" s="3"/>
      <c r="MFA3" s="3"/>
      <c r="MFB3" s="3"/>
      <c r="MFC3" s="3"/>
      <c r="MFD3" s="3"/>
      <c r="MFE3" s="3"/>
      <c r="MFF3" s="3"/>
      <c r="MFG3" s="3"/>
      <c r="MFH3" s="3"/>
      <c r="MFI3" s="3"/>
      <c r="MFJ3" s="3"/>
      <c r="MFK3" s="3"/>
      <c r="MFL3" s="3"/>
      <c r="MFM3" s="3"/>
      <c r="MFN3" s="3"/>
      <c r="MFO3" s="3"/>
      <c r="MFP3" s="3"/>
      <c r="MFQ3" s="3"/>
      <c r="MFR3" s="3"/>
      <c r="MFS3" s="3"/>
      <c r="MFT3" s="3"/>
      <c r="MFU3" s="3"/>
      <c r="MFV3" s="3"/>
      <c r="MFW3" s="3"/>
      <c r="MFX3" s="3"/>
      <c r="MFY3" s="3"/>
      <c r="MFZ3" s="3"/>
      <c r="MGA3" s="3"/>
      <c r="MGB3" s="3"/>
      <c r="MGC3" s="3"/>
      <c r="MGD3" s="3"/>
      <c r="MGE3" s="3"/>
      <c r="MGF3" s="3"/>
      <c r="MGG3" s="3"/>
      <c r="MGH3" s="3"/>
      <c r="MGI3" s="3"/>
      <c r="MGJ3" s="3"/>
      <c r="MGK3" s="3"/>
      <c r="MGL3" s="3"/>
      <c r="MGM3" s="3"/>
      <c r="MGN3" s="3"/>
      <c r="MGO3" s="3"/>
      <c r="MGP3" s="3"/>
      <c r="MGQ3" s="3"/>
      <c r="MGR3" s="3"/>
      <c r="MGS3" s="3"/>
      <c r="MGT3" s="3"/>
      <c r="MGU3" s="3"/>
      <c r="MGV3" s="3"/>
      <c r="MGW3" s="3"/>
      <c r="MGX3" s="3"/>
      <c r="MGY3" s="3"/>
      <c r="MGZ3" s="3"/>
      <c r="MHA3" s="3"/>
      <c r="MHB3" s="3"/>
      <c r="MHC3" s="3"/>
      <c r="MHD3" s="3"/>
      <c r="MHE3" s="3"/>
      <c r="MHF3" s="3"/>
      <c r="MHG3" s="3"/>
      <c r="MHH3" s="3"/>
      <c r="MHI3" s="3"/>
      <c r="MHJ3" s="3"/>
      <c r="MHK3" s="3"/>
      <c r="MHL3" s="3"/>
      <c r="MHM3" s="3"/>
      <c r="MHN3" s="3"/>
      <c r="MHO3" s="3"/>
      <c r="MHP3" s="3"/>
      <c r="MHQ3" s="3"/>
      <c r="MHR3" s="3"/>
      <c r="MHS3" s="3"/>
      <c r="MHT3" s="3"/>
      <c r="MHU3" s="3"/>
      <c r="MHV3" s="3"/>
      <c r="MHW3" s="3"/>
      <c r="MHX3" s="3"/>
      <c r="MHY3" s="3"/>
      <c r="MHZ3" s="3"/>
      <c r="MIA3" s="3"/>
      <c r="MIB3" s="3"/>
      <c r="MIC3" s="3"/>
      <c r="MID3" s="3"/>
      <c r="MIE3" s="3"/>
      <c r="MIF3" s="3"/>
      <c r="MIG3" s="3"/>
      <c r="MIH3" s="3"/>
      <c r="MII3" s="3"/>
      <c r="MIJ3" s="3"/>
      <c r="MIK3" s="3"/>
      <c r="MIL3" s="3"/>
      <c r="MIM3" s="3"/>
      <c r="MIN3" s="3"/>
      <c r="MIO3" s="3"/>
      <c r="MIP3" s="3"/>
      <c r="MIQ3" s="3"/>
      <c r="MIR3" s="3"/>
      <c r="MIS3" s="3"/>
      <c r="MIT3" s="3"/>
      <c r="MIU3" s="3"/>
      <c r="MIV3" s="3"/>
      <c r="MIW3" s="3"/>
      <c r="MIX3" s="3"/>
      <c r="MIY3" s="3"/>
      <c r="MIZ3" s="3"/>
      <c r="MJA3" s="3"/>
      <c r="MJB3" s="3"/>
      <c r="MJC3" s="3"/>
      <c r="MJD3" s="3"/>
      <c r="MJE3" s="3"/>
      <c r="MJF3" s="3"/>
      <c r="MJG3" s="3"/>
      <c r="MJH3" s="3"/>
      <c r="MJI3" s="3"/>
      <c r="MJJ3" s="3"/>
      <c r="MJK3" s="3"/>
      <c r="MJL3" s="3"/>
      <c r="MJM3" s="3"/>
      <c r="MJN3" s="3"/>
      <c r="MJO3" s="3"/>
      <c r="MJP3" s="3"/>
      <c r="MJQ3" s="3"/>
      <c r="MJR3" s="3"/>
      <c r="MJS3" s="3"/>
      <c r="MJT3" s="3"/>
      <c r="MJU3" s="3"/>
      <c r="MJV3" s="3"/>
      <c r="MJW3" s="3"/>
      <c r="MJX3" s="3"/>
      <c r="MJY3" s="3"/>
      <c r="MJZ3" s="3"/>
      <c r="MKA3" s="3"/>
      <c r="MKB3" s="3"/>
      <c r="MKC3" s="3"/>
      <c r="MKD3" s="3"/>
      <c r="MKE3" s="3"/>
      <c r="MKF3" s="3"/>
      <c r="MKG3" s="3"/>
      <c r="MKH3" s="3"/>
      <c r="MKI3" s="3"/>
      <c r="MKJ3" s="3"/>
      <c r="MKK3" s="3"/>
      <c r="MKL3" s="3"/>
      <c r="MKM3" s="3"/>
      <c r="MKN3" s="3"/>
      <c r="MKO3" s="3"/>
      <c r="MKP3" s="3"/>
      <c r="MKQ3" s="3"/>
      <c r="MKR3" s="3"/>
      <c r="MKS3" s="3"/>
      <c r="MKT3" s="3"/>
      <c r="MKU3" s="3"/>
      <c r="MKV3" s="3"/>
      <c r="MKW3" s="3"/>
      <c r="MKX3" s="3"/>
      <c r="MKY3" s="3"/>
      <c r="MKZ3" s="3"/>
      <c r="MLA3" s="3"/>
      <c r="MLB3" s="3"/>
      <c r="MLC3" s="3"/>
      <c r="MLD3" s="3"/>
      <c r="MLE3" s="3"/>
      <c r="MLF3" s="3"/>
      <c r="MLG3" s="3"/>
      <c r="MLH3" s="3"/>
      <c r="MLI3" s="3"/>
      <c r="MLJ3" s="3"/>
      <c r="MLK3" s="3"/>
      <c r="MLL3" s="3"/>
      <c r="MLM3" s="3"/>
      <c r="MLN3" s="3"/>
      <c r="MLO3" s="3"/>
      <c r="MLP3" s="3"/>
      <c r="MLQ3" s="3"/>
      <c r="MLR3" s="3"/>
      <c r="MLS3" s="3"/>
      <c r="MLT3" s="3"/>
      <c r="MLU3" s="3"/>
      <c r="MLV3" s="3"/>
      <c r="MLW3" s="3"/>
      <c r="MLX3" s="3"/>
      <c r="MLY3" s="3"/>
      <c r="MLZ3" s="3"/>
      <c r="MMA3" s="3"/>
      <c r="MMB3" s="3"/>
      <c r="MMC3" s="3"/>
      <c r="MMD3" s="3"/>
      <c r="MME3" s="3"/>
      <c r="MMF3" s="3"/>
      <c r="MMG3" s="3"/>
      <c r="MMH3" s="3"/>
      <c r="MMI3" s="3"/>
      <c r="MMJ3" s="3"/>
      <c r="MMK3" s="3"/>
      <c r="MML3" s="3"/>
      <c r="MMM3" s="3"/>
      <c r="MMN3" s="3"/>
      <c r="MMO3" s="3"/>
      <c r="MMP3" s="3"/>
      <c r="MMQ3" s="3"/>
      <c r="MMR3" s="3"/>
      <c r="MMS3" s="3"/>
      <c r="MMT3" s="3"/>
      <c r="MMU3" s="3"/>
      <c r="MMV3" s="3"/>
      <c r="MMW3" s="3"/>
      <c r="MMX3" s="3"/>
      <c r="MMY3" s="3"/>
      <c r="MMZ3" s="3"/>
      <c r="MNA3" s="3"/>
      <c r="MNB3" s="3"/>
      <c r="MNC3" s="3"/>
      <c r="MND3" s="3"/>
      <c r="MNE3" s="3"/>
      <c r="MNF3" s="3"/>
      <c r="MNG3" s="3"/>
      <c r="MNH3" s="3"/>
      <c r="MNI3" s="3"/>
      <c r="MNJ3" s="3"/>
      <c r="MNK3" s="3"/>
      <c r="MNL3" s="3"/>
      <c r="MNM3" s="3"/>
      <c r="MNN3" s="3"/>
      <c r="MNO3" s="3"/>
      <c r="MNP3" s="3"/>
      <c r="MNQ3" s="3"/>
      <c r="MNR3" s="3"/>
      <c r="MNS3" s="3"/>
      <c r="MNT3" s="3"/>
      <c r="MNU3" s="3"/>
      <c r="MNV3" s="3"/>
      <c r="MNW3" s="3"/>
      <c r="MNX3" s="3"/>
      <c r="MNY3" s="3"/>
      <c r="MNZ3" s="3"/>
      <c r="MOA3" s="3"/>
      <c r="MOB3" s="3"/>
      <c r="MOC3" s="3"/>
      <c r="MOD3" s="3"/>
      <c r="MOE3" s="3"/>
      <c r="MOF3" s="3"/>
      <c r="MOG3" s="3"/>
      <c r="MOH3" s="3"/>
      <c r="MOI3" s="3"/>
      <c r="MOJ3" s="3"/>
      <c r="MOK3" s="3"/>
      <c r="MOL3" s="3"/>
      <c r="MOM3" s="3"/>
      <c r="MON3" s="3"/>
      <c r="MOO3" s="3"/>
      <c r="MOP3" s="3"/>
      <c r="MOQ3" s="3"/>
      <c r="MOR3" s="3"/>
      <c r="MOS3" s="3"/>
      <c r="MOT3" s="3"/>
      <c r="MOU3" s="3"/>
      <c r="MOV3" s="3"/>
      <c r="MOW3" s="3"/>
      <c r="MOX3" s="3"/>
      <c r="MOY3" s="3"/>
      <c r="MOZ3" s="3"/>
      <c r="MPA3" s="3"/>
      <c r="MPB3" s="3"/>
      <c r="MPC3" s="3"/>
      <c r="MPD3" s="3"/>
      <c r="MPE3" s="3"/>
      <c r="MPF3" s="3"/>
      <c r="MPG3" s="3"/>
      <c r="MPH3" s="3"/>
      <c r="MPI3" s="3"/>
      <c r="MPJ3" s="3"/>
      <c r="MPK3" s="3"/>
      <c r="MPL3" s="3"/>
      <c r="MPM3" s="3"/>
      <c r="MPN3" s="3"/>
      <c r="MPO3" s="3"/>
      <c r="MPP3" s="3"/>
      <c r="MPQ3" s="3"/>
      <c r="MPR3" s="3"/>
      <c r="MPS3" s="3"/>
      <c r="MPT3" s="3"/>
      <c r="MPU3" s="3"/>
      <c r="MPV3" s="3"/>
      <c r="MPW3" s="3"/>
      <c r="MPX3" s="3"/>
      <c r="MPY3" s="3"/>
      <c r="MPZ3" s="3"/>
      <c r="MQA3" s="3"/>
      <c r="MQB3" s="3"/>
      <c r="MQC3" s="3"/>
      <c r="MQD3" s="3"/>
      <c r="MQE3" s="3"/>
      <c r="MQF3" s="3"/>
      <c r="MQG3" s="3"/>
      <c r="MQH3" s="3"/>
      <c r="MQI3" s="3"/>
      <c r="MQJ3" s="3"/>
      <c r="MQK3" s="3"/>
      <c r="MQL3" s="3"/>
      <c r="MQM3" s="3"/>
      <c r="MQN3" s="3"/>
      <c r="MQO3" s="3"/>
      <c r="MQP3" s="3"/>
      <c r="MQQ3" s="3"/>
      <c r="MQR3" s="3"/>
      <c r="MQS3" s="3"/>
      <c r="MQT3" s="3"/>
      <c r="MQU3" s="3"/>
      <c r="MQV3" s="3"/>
      <c r="MQW3" s="3"/>
      <c r="MQX3" s="3"/>
      <c r="MQY3" s="3"/>
      <c r="MQZ3" s="3"/>
      <c r="MRA3" s="3"/>
      <c r="MRB3" s="3"/>
      <c r="MRC3" s="3"/>
      <c r="MRD3" s="3"/>
      <c r="MRE3" s="3"/>
      <c r="MRF3" s="3"/>
      <c r="MRG3" s="3"/>
      <c r="MRH3" s="3"/>
      <c r="MRI3" s="3"/>
      <c r="MRJ3" s="3"/>
      <c r="MRK3" s="3"/>
      <c r="MRL3" s="3"/>
      <c r="MRM3" s="3"/>
      <c r="MRN3" s="3"/>
      <c r="MRO3" s="3"/>
      <c r="MRP3" s="3"/>
      <c r="MRQ3" s="3"/>
      <c r="MRR3" s="3"/>
      <c r="MRS3" s="3"/>
      <c r="MRT3" s="3"/>
      <c r="MRU3" s="3"/>
      <c r="MRV3" s="3"/>
      <c r="MRW3" s="3"/>
      <c r="MRX3" s="3"/>
      <c r="MRY3" s="3"/>
      <c r="MRZ3" s="3"/>
      <c r="MSA3" s="3"/>
      <c r="MSB3" s="3"/>
      <c r="MSC3" s="3"/>
      <c r="MSD3" s="3"/>
      <c r="MSE3" s="3"/>
      <c r="MSF3" s="3"/>
      <c r="MSG3" s="3"/>
      <c r="MSH3" s="3"/>
      <c r="MSI3" s="3"/>
      <c r="MSJ3" s="3"/>
      <c r="MSK3" s="3"/>
      <c r="MSL3" s="3"/>
      <c r="MSM3" s="3"/>
      <c r="MSN3" s="3"/>
      <c r="MSO3" s="3"/>
      <c r="MSP3" s="3"/>
      <c r="MSQ3" s="3"/>
      <c r="MSR3" s="3"/>
      <c r="MSS3" s="3"/>
      <c r="MST3" s="3"/>
      <c r="MSU3" s="3"/>
      <c r="MSV3" s="3"/>
      <c r="MSW3" s="3"/>
      <c r="MSX3" s="3"/>
      <c r="MSY3" s="3"/>
      <c r="MSZ3" s="3"/>
      <c r="MTA3" s="3"/>
      <c r="MTB3" s="3"/>
      <c r="MTC3" s="3"/>
      <c r="MTD3" s="3"/>
      <c r="MTE3" s="3"/>
      <c r="MTF3" s="3"/>
      <c r="MTG3" s="3"/>
      <c r="MTH3" s="3"/>
      <c r="MTI3" s="3"/>
      <c r="MTJ3" s="3"/>
      <c r="MTK3" s="3"/>
      <c r="MTL3" s="3"/>
      <c r="MTM3" s="3"/>
      <c r="MTN3" s="3"/>
      <c r="MTO3" s="3"/>
      <c r="MTP3" s="3"/>
      <c r="MTQ3" s="3"/>
      <c r="MTR3" s="3"/>
      <c r="MTS3" s="3"/>
      <c r="MTT3" s="3"/>
      <c r="MTU3" s="3"/>
      <c r="MTV3" s="3"/>
      <c r="MTW3" s="3"/>
      <c r="MTX3" s="3"/>
      <c r="MTY3" s="3"/>
      <c r="MTZ3" s="3"/>
      <c r="MUA3" s="3"/>
      <c r="MUB3" s="3"/>
      <c r="MUC3" s="3"/>
      <c r="MUD3" s="3"/>
      <c r="MUE3" s="3"/>
      <c r="MUF3" s="3"/>
      <c r="MUG3" s="3"/>
      <c r="MUH3" s="3"/>
      <c r="MUI3" s="3"/>
      <c r="MUJ3" s="3"/>
      <c r="MUK3" s="3"/>
      <c r="MUL3" s="3"/>
      <c r="MUM3" s="3"/>
      <c r="MUN3" s="3"/>
      <c r="MUO3" s="3"/>
      <c r="MUP3" s="3"/>
      <c r="MUQ3" s="3"/>
      <c r="MUR3" s="3"/>
      <c r="MUS3" s="3"/>
      <c r="MUT3" s="3"/>
      <c r="MUU3" s="3"/>
      <c r="MUV3" s="3"/>
      <c r="MUW3" s="3"/>
      <c r="MUX3" s="3"/>
      <c r="MUY3" s="3"/>
      <c r="MUZ3" s="3"/>
      <c r="MVA3" s="3"/>
      <c r="MVB3" s="3"/>
      <c r="MVC3" s="3"/>
      <c r="MVD3" s="3"/>
      <c r="MVE3" s="3"/>
      <c r="MVF3" s="3"/>
      <c r="MVG3" s="3"/>
      <c r="MVH3" s="3"/>
      <c r="MVI3" s="3"/>
      <c r="MVJ3" s="3"/>
      <c r="MVK3" s="3"/>
      <c r="MVL3" s="3"/>
      <c r="MVM3" s="3"/>
      <c r="MVN3" s="3"/>
      <c r="MVO3" s="3"/>
      <c r="MVP3" s="3"/>
      <c r="MVQ3" s="3"/>
      <c r="MVR3" s="3"/>
      <c r="MVS3" s="3"/>
      <c r="MVT3" s="3"/>
      <c r="MVU3" s="3"/>
      <c r="MVV3" s="3"/>
      <c r="MVW3" s="3"/>
      <c r="MVX3" s="3"/>
      <c r="MVY3" s="3"/>
      <c r="MVZ3" s="3"/>
      <c r="MWA3" s="3"/>
      <c r="MWB3" s="3"/>
      <c r="MWC3" s="3"/>
      <c r="MWD3" s="3"/>
      <c r="MWE3" s="3"/>
      <c r="MWF3" s="3"/>
      <c r="MWG3" s="3"/>
      <c r="MWH3" s="3"/>
      <c r="MWI3" s="3"/>
      <c r="MWJ3" s="3"/>
      <c r="MWK3" s="3"/>
      <c r="MWL3" s="3"/>
      <c r="MWM3" s="3"/>
      <c r="MWN3" s="3"/>
      <c r="MWO3" s="3"/>
      <c r="MWP3" s="3"/>
      <c r="MWQ3" s="3"/>
      <c r="MWR3" s="3"/>
      <c r="MWS3" s="3"/>
      <c r="MWT3" s="3"/>
      <c r="MWU3" s="3"/>
      <c r="MWV3" s="3"/>
      <c r="MWW3" s="3"/>
      <c r="MWX3" s="3"/>
      <c r="MWY3" s="3"/>
      <c r="MWZ3" s="3"/>
      <c r="MXA3" s="3"/>
      <c r="MXB3" s="3"/>
      <c r="MXC3" s="3"/>
      <c r="MXD3" s="3"/>
      <c r="MXE3" s="3"/>
      <c r="MXF3" s="3"/>
      <c r="MXG3" s="3"/>
      <c r="MXH3" s="3"/>
      <c r="MXI3" s="3"/>
      <c r="MXJ3" s="3"/>
      <c r="MXK3" s="3"/>
      <c r="MXL3" s="3"/>
      <c r="MXM3" s="3"/>
      <c r="MXN3" s="3"/>
      <c r="MXO3" s="3"/>
      <c r="MXP3" s="3"/>
      <c r="MXQ3" s="3"/>
      <c r="MXR3" s="3"/>
      <c r="MXS3" s="3"/>
      <c r="MXT3" s="3"/>
      <c r="MXU3" s="3"/>
      <c r="MXV3" s="3"/>
      <c r="MXW3" s="3"/>
      <c r="MXX3" s="3"/>
      <c r="MXY3" s="3"/>
      <c r="MXZ3" s="3"/>
      <c r="MYA3" s="3"/>
      <c r="MYB3" s="3"/>
      <c r="MYC3" s="3"/>
      <c r="MYD3" s="3"/>
      <c r="MYE3" s="3"/>
      <c r="MYF3" s="3"/>
      <c r="MYG3" s="3"/>
      <c r="MYH3" s="3"/>
      <c r="MYI3" s="3"/>
      <c r="MYJ3" s="3"/>
      <c r="MYK3" s="3"/>
      <c r="MYL3" s="3"/>
      <c r="MYM3" s="3"/>
      <c r="MYN3" s="3"/>
      <c r="MYO3" s="3"/>
      <c r="MYP3" s="3"/>
      <c r="MYQ3" s="3"/>
      <c r="MYR3" s="3"/>
      <c r="MYS3" s="3"/>
      <c r="MYT3" s="3"/>
      <c r="MYU3" s="3"/>
      <c r="MYV3" s="3"/>
      <c r="MYW3" s="3"/>
      <c r="MYX3" s="3"/>
      <c r="MYY3" s="3"/>
      <c r="MYZ3" s="3"/>
      <c r="MZA3" s="3"/>
      <c r="MZB3" s="3"/>
      <c r="MZC3" s="3"/>
      <c r="MZD3" s="3"/>
      <c r="MZE3" s="3"/>
      <c r="MZF3" s="3"/>
      <c r="MZG3" s="3"/>
      <c r="MZH3" s="3"/>
      <c r="MZI3" s="3"/>
      <c r="MZJ3" s="3"/>
      <c r="MZK3" s="3"/>
      <c r="MZL3" s="3"/>
      <c r="MZM3" s="3"/>
      <c r="MZN3" s="3"/>
      <c r="MZO3" s="3"/>
      <c r="MZP3" s="3"/>
      <c r="MZQ3" s="3"/>
      <c r="MZR3" s="3"/>
      <c r="MZS3" s="3"/>
      <c r="MZT3" s="3"/>
      <c r="MZU3" s="3"/>
      <c r="MZV3" s="3"/>
      <c r="MZW3" s="3"/>
      <c r="MZX3" s="3"/>
      <c r="MZY3" s="3"/>
      <c r="MZZ3" s="3"/>
      <c r="NAA3" s="3"/>
      <c r="NAB3" s="3"/>
      <c r="NAC3" s="3"/>
      <c r="NAD3" s="3"/>
      <c r="NAE3" s="3"/>
      <c r="NAF3" s="3"/>
      <c r="NAG3" s="3"/>
      <c r="NAH3" s="3"/>
      <c r="NAI3" s="3"/>
      <c r="NAJ3" s="3"/>
      <c r="NAK3" s="3"/>
      <c r="NAL3" s="3"/>
      <c r="NAM3" s="3"/>
      <c r="NAN3" s="3"/>
      <c r="NAO3" s="3"/>
      <c r="NAP3" s="3"/>
      <c r="NAQ3" s="3"/>
      <c r="NAR3" s="3"/>
      <c r="NAS3" s="3"/>
      <c r="NAT3" s="3"/>
      <c r="NAU3" s="3"/>
      <c r="NAV3" s="3"/>
      <c r="NAW3" s="3"/>
      <c r="NAX3" s="3"/>
      <c r="NAY3" s="3"/>
      <c r="NAZ3" s="3"/>
      <c r="NBA3" s="3"/>
      <c r="NBB3" s="3"/>
      <c r="NBC3" s="3"/>
      <c r="NBD3" s="3"/>
      <c r="NBE3" s="3"/>
      <c r="NBF3" s="3"/>
      <c r="NBG3" s="3"/>
      <c r="NBH3" s="3"/>
      <c r="NBI3" s="3"/>
      <c r="NBJ3" s="3"/>
      <c r="NBK3" s="3"/>
      <c r="NBL3" s="3"/>
      <c r="NBM3" s="3"/>
      <c r="NBN3" s="3"/>
      <c r="NBO3" s="3"/>
      <c r="NBP3" s="3"/>
      <c r="NBQ3" s="3"/>
      <c r="NBR3" s="3"/>
      <c r="NBS3" s="3"/>
      <c r="NBT3" s="3"/>
      <c r="NBU3" s="3"/>
      <c r="NBV3" s="3"/>
      <c r="NBW3" s="3"/>
      <c r="NBX3" s="3"/>
      <c r="NBY3" s="3"/>
      <c r="NBZ3" s="3"/>
      <c r="NCA3" s="3"/>
      <c r="NCB3" s="3"/>
      <c r="NCC3" s="3"/>
      <c r="NCD3" s="3"/>
      <c r="NCE3" s="3"/>
      <c r="NCF3" s="3"/>
      <c r="NCG3" s="3"/>
      <c r="NCH3" s="3"/>
      <c r="NCI3" s="3"/>
      <c r="NCJ3" s="3"/>
      <c r="NCK3" s="3"/>
      <c r="NCL3" s="3"/>
      <c r="NCM3" s="3"/>
      <c r="NCN3" s="3"/>
      <c r="NCO3" s="3"/>
      <c r="NCP3" s="3"/>
      <c r="NCQ3" s="3"/>
      <c r="NCR3" s="3"/>
      <c r="NCS3" s="3"/>
      <c r="NCT3" s="3"/>
      <c r="NCU3" s="3"/>
      <c r="NCV3" s="3"/>
      <c r="NCW3" s="3"/>
      <c r="NCX3" s="3"/>
      <c r="NCY3" s="3"/>
      <c r="NCZ3" s="3"/>
      <c r="NDA3" s="3"/>
      <c r="NDB3" s="3"/>
      <c r="NDC3" s="3"/>
      <c r="NDD3" s="3"/>
      <c r="NDE3" s="3"/>
      <c r="NDF3" s="3"/>
      <c r="NDG3" s="3"/>
      <c r="NDH3" s="3"/>
      <c r="NDI3" s="3"/>
      <c r="NDJ3" s="3"/>
      <c r="NDK3" s="3"/>
      <c r="NDL3" s="3"/>
      <c r="NDM3" s="3"/>
      <c r="NDN3" s="3"/>
      <c r="NDO3" s="3"/>
      <c r="NDP3" s="3"/>
      <c r="NDQ3" s="3"/>
      <c r="NDR3" s="3"/>
      <c r="NDS3" s="3"/>
      <c r="NDT3" s="3"/>
      <c r="NDU3" s="3"/>
      <c r="NDV3" s="3"/>
      <c r="NDW3" s="3"/>
      <c r="NDX3" s="3"/>
      <c r="NDY3" s="3"/>
      <c r="NDZ3" s="3"/>
      <c r="NEA3" s="3"/>
      <c r="NEB3" s="3"/>
      <c r="NEC3" s="3"/>
      <c r="NED3" s="3"/>
      <c r="NEE3" s="3"/>
      <c r="NEF3" s="3"/>
      <c r="NEG3" s="3"/>
      <c r="NEH3" s="3"/>
      <c r="NEI3" s="3"/>
      <c r="NEJ3" s="3"/>
      <c r="NEK3" s="3"/>
      <c r="NEL3" s="3"/>
      <c r="NEM3" s="3"/>
      <c r="NEN3" s="3"/>
      <c r="NEO3" s="3"/>
      <c r="NEP3" s="3"/>
      <c r="NEQ3" s="3"/>
      <c r="NER3" s="3"/>
      <c r="NES3" s="3"/>
      <c r="NET3" s="3"/>
      <c r="NEU3" s="3"/>
      <c r="NEV3" s="3"/>
      <c r="NEW3" s="3"/>
      <c r="NEX3" s="3"/>
      <c r="NEY3" s="3"/>
      <c r="NEZ3" s="3"/>
      <c r="NFA3" s="3"/>
      <c r="NFB3" s="3"/>
      <c r="NFC3" s="3"/>
      <c r="NFD3" s="3"/>
      <c r="NFE3" s="3"/>
      <c r="NFF3" s="3"/>
      <c r="NFG3" s="3"/>
      <c r="NFH3" s="3"/>
      <c r="NFI3" s="3"/>
      <c r="NFJ3" s="3"/>
      <c r="NFK3" s="3"/>
      <c r="NFL3" s="3"/>
      <c r="NFM3" s="3"/>
      <c r="NFN3" s="3"/>
      <c r="NFO3" s="3"/>
      <c r="NFP3" s="3"/>
      <c r="NFQ3" s="3"/>
      <c r="NFR3" s="3"/>
      <c r="NFS3" s="3"/>
      <c r="NFT3" s="3"/>
      <c r="NFU3" s="3"/>
      <c r="NFV3" s="3"/>
      <c r="NFW3" s="3"/>
      <c r="NFX3" s="3"/>
      <c r="NFY3" s="3"/>
      <c r="NFZ3" s="3"/>
      <c r="NGA3" s="3"/>
      <c r="NGB3" s="3"/>
      <c r="NGC3" s="3"/>
      <c r="NGD3" s="3"/>
      <c r="NGE3" s="3"/>
      <c r="NGF3" s="3"/>
      <c r="NGG3" s="3"/>
      <c r="NGH3" s="3"/>
      <c r="NGI3" s="3"/>
      <c r="NGJ3" s="3"/>
      <c r="NGK3" s="3"/>
      <c r="NGL3" s="3"/>
      <c r="NGM3" s="3"/>
      <c r="NGN3" s="3"/>
      <c r="NGO3" s="3"/>
      <c r="NGP3" s="3"/>
      <c r="NGQ3" s="3"/>
      <c r="NGR3" s="3"/>
      <c r="NGS3" s="3"/>
      <c r="NGT3" s="3"/>
      <c r="NGU3" s="3"/>
      <c r="NGV3" s="3"/>
      <c r="NGW3" s="3"/>
      <c r="NGX3" s="3"/>
      <c r="NGY3" s="3"/>
      <c r="NGZ3" s="3"/>
      <c r="NHA3" s="3"/>
      <c r="NHB3" s="3"/>
      <c r="NHC3" s="3"/>
      <c r="NHD3" s="3"/>
      <c r="NHE3" s="3"/>
      <c r="NHF3" s="3"/>
      <c r="NHG3" s="3"/>
      <c r="NHH3" s="3"/>
      <c r="NHI3" s="3"/>
      <c r="NHJ3" s="3"/>
      <c r="NHK3" s="3"/>
      <c r="NHL3" s="3"/>
      <c r="NHM3" s="3"/>
      <c r="NHN3" s="3"/>
      <c r="NHO3" s="3"/>
      <c r="NHP3" s="3"/>
      <c r="NHQ3" s="3"/>
      <c r="NHR3" s="3"/>
      <c r="NHS3" s="3"/>
      <c r="NHT3" s="3"/>
      <c r="NHU3" s="3"/>
      <c r="NHV3" s="3"/>
      <c r="NHW3" s="3"/>
      <c r="NHX3" s="3"/>
      <c r="NHY3" s="3"/>
      <c r="NHZ3" s="3"/>
      <c r="NIA3" s="3"/>
      <c r="NIB3" s="3"/>
      <c r="NIC3" s="3"/>
      <c r="NID3" s="3"/>
      <c r="NIE3" s="3"/>
      <c r="NIF3" s="3"/>
      <c r="NIG3" s="3"/>
      <c r="NIH3" s="3"/>
      <c r="NII3" s="3"/>
      <c r="NIJ3" s="3"/>
      <c r="NIK3" s="3"/>
      <c r="NIL3" s="3"/>
      <c r="NIM3" s="3"/>
      <c r="NIN3" s="3"/>
      <c r="NIO3" s="3"/>
      <c r="NIP3" s="3"/>
      <c r="NIQ3" s="3"/>
      <c r="NIR3" s="3"/>
      <c r="NIS3" s="3"/>
      <c r="NIT3" s="3"/>
      <c r="NIU3" s="3"/>
      <c r="NIV3" s="3"/>
      <c r="NIW3" s="3"/>
      <c r="NIX3" s="3"/>
      <c r="NIY3" s="3"/>
      <c r="NIZ3" s="3"/>
      <c r="NJA3" s="3"/>
      <c r="NJB3" s="3"/>
      <c r="NJC3" s="3"/>
      <c r="NJD3" s="3"/>
      <c r="NJE3" s="3"/>
      <c r="NJF3" s="3"/>
      <c r="NJG3" s="3"/>
      <c r="NJH3" s="3"/>
      <c r="NJI3" s="3"/>
      <c r="NJJ3" s="3"/>
      <c r="NJK3" s="3"/>
      <c r="NJL3" s="3"/>
      <c r="NJM3" s="3"/>
      <c r="NJN3" s="3"/>
      <c r="NJO3" s="3"/>
      <c r="NJP3" s="3"/>
      <c r="NJQ3" s="3"/>
      <c r="NJR3" s="3"/>
      <c r="NJS3" s="3"/>
      <c r="NJT3" s="3"/>
      <c r="NJU3" s="3"/>
      <c r="NJV3" s="3"/>
      <c r="NJW3" s="3"/>
      <c r="NJX3" s="3"/>
      <c r="NJY3" s="3"/>
      <c r="NJZ3" s="3"/>
      <c r="NKA3" s="3"/>
      <c r="NKB3" s="3"/>
      <c r="NKC3" s="3"/>
      <c r="NKD3" s="3"/>
      <c r="NKE3" s="3"/>
      <c r="NKF3" s="3"/>
      <c r="NKG3" s="3"/>
      <c r="NKH3" s="3"/>
      <c r="NKI3" s="3"/>
      <c r="NKJ3" s="3"/>
      <c r="NKK3" s="3"/>
      <c r="NKL3" s="3"/>
      <c r="NKM3" s="3"/>
      <c r="NKN3" s="3"/>
      <c r="NKO3" s="3"/>
      <c r="NKP3" s="3"/>
      <c r="NKQ3" s="3"/>
      <c r="NKR3" s="3"/>
      <c r="NKS3" s="3"/>
      <c r="NKT3" s="3"/>
      <c r="NKU3" s="3"/>
      <c r="NKV3" s="3"/>
      <c r="NKW3" s="3"/>
      <c r="NKX3" s="3"/>
      <c r="NKY3" s="3"/>
      <c r="NKZ3" s="3"/>
      <c r="NLA3" s="3"/>
      <c r="NLB3" s="3"/>
      <c r="NLC3" s="3"/>
      <c r="NLD3" s="3"/>
      <c r="NLE3" s="3"/>
      <c r="NLF3" s="3"/>
      <c r="NLG3" s="3"/>
      <c r="NLH3" s="3"/>
      <c r="NLI3" s="3"/>
      <c r="NLJ3" s="3"/>
      <c r="NLK3" s="3"/>
      <c r="NLL3" s="3"/>
      <c r="NLM3" s="3"/>
      <c r="NLN3" s="3"/>
      <c r="NLO3" s="3"/>
      <c r="NLP3" s="3"/>
      <c r="NLQ3" s="3"/>
      <c r="NLR3" s="3"/>
      <c r="NLS3" s="3"/>
      <c r="NLT3" s="3"/>
      <c r="NLU3" s="3"/>
      <c r="NLV3" s="3"/>
      <c r="NLW3" s="3"/>
      <c r="NLX3" s="3"/>
      <c r="NLY3" s="3"/>
      <c r="NLZ3" s="3"/>
      <c r="NMA3" s="3"/>
      <c r="NMB3" s="3"/>
      <c r="NMC3" s="3"/>
      <c r="NMD3" s="3"/>
      <c r="NME3" s="3"/>
      <c r="NMF3" s="3"/>
      <c r="NMG3" s="3"/>
      <c r="NMH3" s="3"/>
      <c r="NMI3" s="3"/>
      <c r="NMJ3" s="3"/>
      <c r="NMK3" s="3"/>
      <c r="NML3" s="3"/>
      <c r="NMM3" s="3"/>
      <c r="NMN3" s="3"/>
      <c r="NMO3" s="3"/>
      <c r="NMP3" s="3"/>
      <c r="NMQ3" s="3"/>
      <c r="NMR3" s="3"/>
      <c r="NMS3" s="3"/>
      <c r="NMT3" s="3"/>
      <c r="NMU3" s="3"/>
      <c r="NMV3" s="3"/>
      <c r="NMW3" s="3"/>
      <c r="NMX3" s="3"/>
      <c r="NMY3" s="3"/>
      <c r="NMZ3" s="3"/>
      <c r="NNA3" s="3"/>
      <c r="NNB3" s="3"/>
      <c r="NNC3" s="3"/>
      <c r="NND3" s="3"/>
      <c r="NNE3" s="3"/>
      <c r="NNF3" s="3"/>
      <c r="NNG3" s="3"/>
      <c r="NNH3" s="3"/>
      <c r="NNI3" s="3"/>
      <c r="NNJ3" s="3"/>
      <c r="NNK3" s="3"/>
      <c r="NNL3" s="3"/>
      <c r="NNM3" s="3"/>
      <c r="NNN3" s="3"/>
      <c r="NNO3" s="3"/>
      <c r="NNP3" s="3"/>
      <c r="NNQ3" s="3"/>
      <c r="NNR3" s="3"/>
      <c r="NNS3" s="3"/>
      <c r="NNT3" s="3"/>
      <c r="NNU3" s="3"/>
      <c r="NNV3" s="3"/>
      <c r="NNW3" s="3"/>
      <c r="NNX3" s="3"/>
      <c r="NNY3" s="3"/>
      <c r="NNZ3" s="3"/>
      <c r="NOA3" s="3"/>
      <c r="NOB3" s="3"/>
      <c r="NOC3" s="3"/>
      <c r="NOD3" s="3"/>
      <c r="NOE3" s="3"/>
      <c r="NOF3" s="3"/>
      <c r="NOG3" s="3"/>
      <c r="NOH3" s="3"/>
      <c r="NOI3" s="3"/>
      <c r="NOJ3" s="3"/>
      <c r="NOK3" s="3"/>
      <c r="NOL3" s="3"/>
      <c r="NOM3" s="3"/>
      <c r="NON3" s="3"/>
      <c r="NOO3" s="3"/>
      <c r="NOP3" s="3"/>
      <c r="NOQ3" s="3"/>
      <c r="NOR3" s="3"/>
      <c r="NOS3" s="3"/>
      <c r="NOT3" s="3"/>
      <c r="NOU3" s="3"/>
      <c r="NOV3" s="3"/>
      <c r="NOW3" s="3"/>
      <c r="NOX3" s="3"/>
      <c r="NOY3" s="3"/>
      <c r="NOZ3" s="3"/>
      <c r="NPA3" s="3"/>
      <c r="NPB3" s="3"/>
      <c r="NPC3" s="3"/>
      <c r="NPD3" s="3"/>
      <c r="NPE3" s="3"/>
      <c r="NPF3" s="3"/>
      <c r="NPG3" s="3"/>
      <c r="NPH3" s="3"/>
      <c r="NPI3" s="3"/>
      <c r="NPJ3" s="3"/>
      <c r="NPK3" s="3"/>
      <c r="NPL3" s="3"/>
      <c r="NPM3" s="3"/>
      <c r="NPN3" s="3"/>
      <c r="NPO3" s="3"/>
      <c r="NPP3" s="3"/>
      <c r="NPQ3" s="3"/>
      <c r="NPR3" s="3"/>
      <c r="NPS3" s="3"/>
      <c r="NPT3" s="3"/>
      <c r="NPU3" s="3"/>
      <c r="NPV3" s="3"/>
      <c r="NPW3" s="3"/>
      <c r="NPX3" s="3"/>
      <c r="NPY3" s="3"/>
      <c r="NPZ3" s="3"/>
      <c r="NQA3" s="3"/>
      <c r="NQB3" s="3"/>
      <c r="NQC3" s="3"/>
      <c r="NQD3" s="3"/>
      <c r="NQE3" s="3"/>
      <c r="NQF3" s="3"/>
      <c r="NQG3" s="3"/>
      <c r="NQH3" s="3"/>
      <c r="NQI3" s="3"/>
      <c r="NQJ3" s="3"/>
      <c r="NQK3" s="3"/>
      <c r="NQL3" s="3"/>
      <c r="NQM3" s="3"/>
      <c r="NQN3" s="3"/>
      <c r="NQO3" s="3"/>
      <c r="NQP3" s="3"/>
      <c r="NQQ3" s="3"/>
      <c r="NQR3" s="3"/>
      <c r="NQS3" s="3"/>
      <c r="NQT3" s="3"/>
      <c r="NQU3" s="3"/>
      <c r="NQV3" s="3"/>
      <c r="NQW3" s="3"/>
      <c r="NQX3" s="3"/>
      <c r="NQY3" s="3"/>
      <c r="NQZ3" s="3"/>
      <c r="NRA3" s="3"/>
      <c r="NRB3" s="3"/>
      <c r="NRC3" s="3"/>
      <c r="NRD3" s="3"/>
      <c r="NRE3" s="3"/>
      <c r="NRF3" s="3"/>
      <c r="NRG3" s="3"/>
      <c r="NRH3" s="3"/>
      <c r="NRI3" s="3"/>
      <c r="NRJ3" s="3"/>
      <c r="NRK3" s="3"/>
      <c r="NRL3" s="3"/>
      <c r="NRM3" s="3"/>
      <c r="NRN3" s="3"/>
      <c r="NRO3" s="3"/>
      <c r="NRP3" s="3"/>
      <c r="NRQ3" s="3"/>
      <c r="NRR3" s="3"/>
      <c r="NRS3" s="3"/>
      <c r="NRT3" s="3"/>
      <c r="NRU3" s="3"/>
      <c r="NRV3" s="3"/>
      <c r="NRW3" s="3"/>
      <c r="NRX3" s="3"/>
      <c r="NRY3" s="3"/>
      <c r="NRZ3" s="3"/>
      <c r="NSA3" s="3"/>
      <c r="NSB3" s="3"/>
      <c r="NSC3" s="3"/>
      <c r="NSD3" s="3"/>
      <c r="NSE3" s="3"/>
      <c r="NSF3" s="3"/>
      <c r="NSG3" s="3"/>
      <c r="NSH3" s="3"/>
      <c r="NSI3" s="3"/>
      <c r="NSJ3" s="3"/>
      <c r="NSK3" s="3"/>
      <c r="NSL3" s="3"/>
      <c r="NSM3" s="3"/>
      <c r="NSN3" s="3"/>
      <c r="NSO3" s="3"/>
      <c r="NSP3" s="3"/>
      <c r="NSQ3" s="3"/>
      <c r="NSR3" s="3"/>
      <c r="NSS3" s="3"/>
      <c r="NST3" s="3"/>
      <c r="NSU3" s="3"/>
      <c r="NSV3" s="3"/>
      <c r="NSW3" s="3"/>
      <c r="NSX3" s="3"/>
      <c r="NSY3" s="3"/>
      <c r="NSZ3" s="3"/>
      <c r="NTA3" s="3"/>
      <c r="NTB3" s="3"/>
      <c r="NTC3" s="3"/>
      <c r="NTD3" s="3"/>
      <c r="NTE3" s="3"/>
      <c r="NTF3" s="3"/>
      <c r="NTG3" s="3"/>
      <c r="NTH3" s="3"/>
      <c r="NTI3" s="3"/>
      <c r="NTJ3" s="3"/>
      <c r="NTK3" s="3"/>
      <c r="NTL3" s="3"/>
      <c r="NTM3" s="3"/>
      <c r="NTN3" s="3"/>
      <c r="NTO3" s="3"/>
      <c r="NTP3" s="3"/>
      <c r="NTQ3" s="3"/>
      <c r="NTR3" s="3"/>
      <c r="NTS3" s="3"/>
      <c r="NTT3" s="3"/>
      <c r="NTU3" s="3"/>
      <c r="NTV3" s="3"/>
      <c r="NTW3" s="3"/>
      <c r="NTX3" s="3"/>
      <c r="NTY3" s="3"/>
      <c r="NTZ3" s="3"/>
      <c r="NUA3" s="3"/>
      <c r="NUB3" s="3"/>
      <c r="NUC3" s="3"/>
      <c r="NUD3" s="3"/>
      <c r="NUE3" s="3"/>
      <c r="NUF3" s="3"/>
      <c r="NUG3" s="3"/>
      <c r="NUH3" s="3"/>
      <c r="NUI3" s="3"/>
      <c r="NUJ3" s="3"/>
      <c r="NUK3" s="3"/>
      <c r="NUL3" s="3"/>
      <c r="NUM3" s="3"/>
      <c r="NUN3" s="3"/>
      <c r="NUO3" s="3"/>
      <c r="NUP3" s="3"/>
      <c r="NUQ3" s="3"/>
      <c r="NUR3" s="3"/>
      <c r="NUS3" s="3"/>
      <c r="NUT3" s="3"/>
      <c r="NUU3" s="3"/>
      <c r="NUV3" s="3"/>
      <c r="NUW3" s="3"/>
      <c r="NUX3" s="3"/>
      <c r="NUY3" s="3"/>
      <c r="NUZ3" s="3"/>
      <c r="NVA3" s="3"/>
      <c r="NVB3" s="3"/>
      <c r="NVC3" s="3"/>
      <c r="NVD3" s="3"/>
      <c r="NVE3" s="3"/>
      <c r="NVF3" s="3"/>
      <c r="NVG3" s="3"/>
      <c r="NVH3" s="3"/>
      <c r="NVI3" s="3"/>
      <c r="NVJ3" s="3"/>
      <c r="NVK3" s="3"/>
      <c r="NVL3" s="3"/>
      <c r="NVM3" s="3"/>
      <c r="NVN3" s="3"/>
      <c r="NVO3" s="3"/>
      <c r="NVP3" s="3"/>
      <c r="NVQ3" s="3"/>
      <c r="NVR3" s="3"/>
      <c r="NVS3" s="3"/>
      <c r="NVT3" s="3"/>
      <c r="NVU3" s="3"/>
      <c r="NVV3" s="3"/>
      <c r="NVW3" s="3"/>
      <c r="NVX3" s="3"/>
      <c r="NVY3" s="3"/>
      <c r="NVZ3" s="3"/>
      <c r="NWA3" s="3"/>
      <c r="NWB3" s="3"/>
      <c r="NWC3" s="3"/>
      <c r="NWD3" s="3"/>
      <c r="NWE3" s="3"/>
      <c r="NWF3" s="3"/>
      <c r="NWG3" s="3"/>
      <c r="NWH3" s="3"/>
      <c r="NWI3" s="3"/>
      <c r="NWJ3" s="3"/>
      <c r="NWK3" s="3"/>
      <c r="NWL3" s="3"/>
      <c r="NWM3" s="3"/>
      <c r="NWN3" s="3"/>
      <c r="NWO3" s="3"/>
      <c r="NWP3" s="3"/>
      <c r="NWQ3" s="3"/>
      <c r="NWR3" s="3"/>
      <c r="NWS3" s="3"/>
      <c r="NWT3" s="3"/>
      <c r="NWU3" s="3"/>
      <c r="NWV3" s="3"/>
      <c r="NWW3" s="3"/>
      <c r="NWX3" s="3"/>
      <c r="NWY3" s="3"/>
      <c r="NWZ3" s="3"/>
      <c r="NXA3" s="3"/>
      <c r="NXB3" s="3"/>
      <c r="NXC3" s="3"/>
      <c r="NXD3" s="3"/>
      <c r="NXE3" s="3"/>
      <c r="NXF3" s="3"/>
      <c r="NXG3" s="3"/>
      <c r="NXH3" s="3"/>
      <c r="NXI3" s="3"/>
      <c r="NXJ3" s="3"/>
      <c r="NXK3" s="3"/>
      <c r="NXL3" s="3"/>
      <c r="NXM3" s="3"/>
      <c r="NXN3" s="3"/>
      <c r="NXO3" s="3"/>
      <c r="NXP3" s="3"/>
      <c r="NXQ3" s="3"/>
      <c r="NXR3" s="3"/>
      <c r="NXS3" s="3"/>
      <c r="NXT3" s="3"/>
      <c r="NXU3" s="3"/>
      <c r="NXV3" s="3"/>
      <c r="NXW3" s="3"/>
      <c r="NXX3" s="3"/>
      <c r="NXY3" s="3"/>
      <c r="NXZ3" s="3"/>
      <c r="NYA3" s="3"/>
      <c r="NYB3" s="3"/>
      <c r="NYC3" s="3"/>
      <c r="NYD3" s="3"/>
      <c r="NYE3" s="3"/>
      <c r="NYF3" s="3"/>
      <c r="NYG3" s="3"/>
      <c r="NYH3" s="3"/>
      <c r="NYI3" s="3"/>
      <c r="NYJ3" s="3"/>
      <c r="NYK3" s="3"/>
      <c r="NYL3" s="3"/>
      <c r="NYM3" s="3"/>
      <c r="NYN3" s="3"/>
      <c r="NYO3" s="3"/>
      <c r="NYP3" s="3"/>
      <c r="NYQ3" s="3"/>
      <c r="NYR3" s="3"/>
      <c r="NYS3" s="3"/>
      <c r="NYT3" s="3"/>
      <c r="NYU3" s="3"/>
      <c r="NYV3" s="3"/>
      <c r="NYW3" s="3"/>
      <c r="NYX3" s="3"/>
      <c r="NYY3" s="3"/>
      <c r="NYZ3" s="3"/>
      <c r="NZA3" s="3"/>
      <c r="NZB3" s="3"/>
      <c r="NZC3" s="3"/>
      <c r="NZD3" s="3"/>
      <c r="NZE3" s="3"/>
      <c r="NZF3" s="3"/>
      <c r="NZG3" s="3"/>
      <c r="NZH3" s="3"/>
      <c r="NZI3" s="3"/>
      <c r="NZJ3" s="3"/>
      <c r="NZK3" s="3"/>
      <c r="NZL3" s="3"/>
      <c r="NZM3" s="3"/>
      <c r="NZN3" s="3"/>
      <c r="NZO3" s="3"/>
      <c r="NZP3" s="3"/>
      <c r="NZQ3" s="3"/>
      <c r="NZR3" s="3"/>
      <c r="NZS3" s="3"/>
      <c r="NZT3" s="3"/>
      <c r="NZU3" s="3"/>
      <c r="NZV3" s="3"/>
      <c r="NZW3" s="3"/>
      <c r="NZX3" s="3"/>
      <c r="NZY3" s="3"/>
      <c r="NZZ3" s="3"/>
      <c r="OAA3" s="3"/>
      <c r="OAB3" s="3"/>
      <c r="OAC3" s="3"/>
      <c r="OAD3" s="3"/>
      <c r="OAE3" s="3"/>
      <c r="OAF3" s="3"/>
      <c r="OAG3" s="3"/>
      <c r="OAH3" s="3"/>
      <c r="OAI3" s="3"/>
      <c r="OAJ3" s="3"/>
      <c r="OAK3" s="3"/>
      <c r="OAL3" s="3"/>
      <c r="OAM3" s="3"/>
      <c r="OAN3" s="3"/>
      <c r="OAO3" s="3"/>
      <c r="OAP3" s="3"/>
      <c r="OAQ3" s="3"/>
      <c r="OAR3" s="3"/>
      <c r="OAS3" s="3"/>
      <c r="OAT3" s="3"/>
      <c r="OAU3" s="3"/>
      <c r="OAV3" s="3"/>
      <c r="OAW3" s="3"/>
      <c r="OAX3" s="3"/>
      <c r="OAY3" s="3"/>
      <c r="OAZ3" s="3"/>
      <c r="OBA3" s="3"/>
      <c r="OBB3" s="3"/>
      <c r="OBC3" s="3"/>
      <c r="OBD3" s="3"/>
      <c r="OBE3" s="3"/>
      <c r="OBF3" s="3"/>
      <c r="OBG3" s="3"/>
      <c r="OBH3" s="3"/>
      <c r="OBI3" s="3"/>
      <c r="OBJ3" s="3"/>
      <c r="OBK3" s="3"/>
      <c r="OBL3" s="3"/>
      <c r="OBM3" s="3"/>
      <c r="OBN3" s="3"/>
      <c r="OBO3" s="3"/>
      <c r="OBP3" s="3"/>
      <c r="OBQ3" s="3"/>
      <c r="OBR3" s="3"/>
      <c r="OBS3" s="3"/>
      <c r="OBT3" s="3"/>
      <c r="OBU3" s="3"/>
      <c r="OBV3" s="3"/>
      <c r="OBW3" s="3"/>
      <c r="OBX3" s="3"/>
      <c r="OBY3" s="3"/>
      <c r="OBZ3" s="3"/>
      <c r="OCA3" s="3"/>
      <c r="OCB3" s="3"/>
      <c r="OCC3" s="3"/>
      <c r="OCD3" s="3"/>
      <c r="OCE3" s="3"/>
      <c r="OCF3" s="3"/>
      <c r="OCG3" s="3"/>
      <c r="OCH3" s="3"/>
      <c r="OCI3" s="3"/>
      <c r="OCJ3" s="3"/>
      <c r="OCK3" s="3"/>
      <c r="OCL3" s="3"/>
      <c r="OCM3" s="3"/>
      <c r="OCN3" s="3"/>
      <c r="OCO3" s="3"/>
      <c r="OCP3" s="3"/>
      <c r="OCQ3" s="3"/>
      <c r="OCR3" s="3"/>
      <c r="OCS3" s="3"/>
      <c r="OCT3" s="3"/>
      <c r="OCU3" s="3"/>
      <c r="OCV3" s="3"/>
      <c r="OCW3" s="3"/>
      <c r="OCX3" s="3"/>
      <c r="OCY3" s="3"/>
      <c r="OCZ3" s="3"/>
      <c r="ODA3" s="3"/>
      <c r="ODB3" s="3"/>
      <c r="ODC3" s="3"/>
      <c r="ODD3" s="3"/>
      <c r="ODE3" s="3"/>
      <c r="ODF3" s="3"/>
      <c r="ODG3" s="3"/>
      <c r="ODH3" s="3"/>
      <c r="ODI3" s="3"/>
      <c r="ODJ3" s="3"/>
      <c r="ODK3" s="3"/>
      <c r="ODL3" s="3"/>
      <c r="ODM3" s="3"/>
      <c r="ODN3" s="3"/>
      <c r="ODO3" s="3"/>
      <c r="ODP3" s="3"/>
      <c r="ODQ3" s="3"/>
      <c r="ODR3" s="3"/>
      <c r="ODS3" s="3"/>
      <c r="ODT3" s="3"/>
      <c r="ODU3" s="3"/>
      <c r="ODV3" s="3"/>
      <c r="ODW3" s="3"/>
      <c r="ODX3" s="3"/>
      <c r="ODY3" s="3"/>
      <c r="ODZ3" s="3"/>
      <c r="OEA3" s="3"/>
      <c r="OEB3" s="3"/>
      <c r="OEC3" s="3"/>
      <c r="OED3" s="3"/>
      <c r="OEE3" s="3"/>
      <c r="OEF3" s="3"/>
      <c r="OEG3" s="3"/>
      <c r="OEH3" s="3"/>
      <c r="OEI3" s="3"/>
      <c r="OEJ3" s="3"/>
      <c r="OEK3" s="3"/>
      <c r="OEL3" s="3"/>
      <c r="OEM3" s="3"/>
      <c r="OEN3" s="3"/>
      <c r="OEO3" s="3"/>
      <c r="OEP3" s="3"/>
      <c r="OEQ3" s="3"/>
      <c r="OER3" s="3"/>
      <c r="OES3" s="3"/>
      <c r="OET3" s="3"/>
      <c r="OEU3" s="3"/>
      <c r="OEV3" s="3"/>
      <c r="OEW3" s="3"/>
      <c r="OEX3" s="3"/>
      <c r="OEY3" s="3"/>
      <c r="OEZ3" s="3"/>
      <c r="OFA3" s="3"/>
      <c r="OFB3" s="3"/>
      <c r="OFC3" s="3"/>
      <c r="OFD3" s="3"/>
      <c r="OFE3" s="3"/>
      <c r="OFF3" s="3"/>
      <c r="OFG3" s="3"/>
      <c r="OFH3" s="3"/>
      <c r="OFI3" s="3"/>
      <c r="OFJ3" s="3"/>
      <c r="OFK3" s="3"/>
      <c r="OFL3" s="3"/>
      <c r="OFM3" s="3"/>
      <c r="OFN3" s="3"/>
      <c r="OFO3" s="3"/>
      <c r="OFP3" s="3"/>
      <c r="OFQ3" s="3"/>
      <c r="OFR3" s="3"/>
      <c r="OFS3" s="3"/>
      <c r="OFT3" s="3"/>
      <c r="OFU3" s="3"/>
      <c r="OFV3" s="3"/>
      <c r="OFW3" s="3"/>
      <c r="OFX3" s="3"/>
      <c r="OFY3" s="3"/>
      <c r="OFZ3" s="3"/>
      <c r="OGA3" s="3"/>
      <c r="OGB3" s="3"/>
      <c r="OGC3" s="3"/>
      <c r="OGD3" s="3"/>
      <c r="OGE3" s="3"/>
      <c r="OGF3" s="3"/>
      <c r="OGG3" s="3"/>
      <c r="OGH3" s="3"/>
      <c r="OGI3" s="3"/>
      <c r="OGJ3" s="3"/>
      <c r="OGK3" s="3"/>
      <c r="OGL3" s="3"/>
      <c r="OGM3" s="3"/>
      <c r="OGN3" s="3"/>
      <c r="OGO3" s="3"/>
      <c r="OGP3" s="3"/>
      <c r="OGQ3" s="3"/>
      <c r="OGR3" s="3"/>
      <c r="OGS3" s="3"/>
      <c r="OGT3" s="3"/>
      <c r="OGU3" s="3"/>
      <c r="OGV3" s="3"/>
      <c r="OGW3" s="3"/>
      <c r="OGX3" s="3"/>
      <c r="OGY3" s="3"/>
      <c r="OGZ3" s="3"/>
      <c r="OHA3" s="3"/>
      <c r="OHB3" s="3"/>
      <c r="OHC3" s="3"/>
      <c r="OHD3" s="3"/>
      <c r="OHE3" s="3"/>
      <c r="OHF3" s="3"/>
      <c r="OHG3" s="3"/>
      <c r="OHH3" s="3"/>
      <c r="OHI3" s="3"/>
      <c r="OHJ3" s="3"/>
      <c r="OHK3" s="3"/>
      <c r="OHL3" s="3"/>
      <c r="OHM3" s="3"/>
      <c r="OHN3" s="3"/>
      <c r="OHO3" s="3"/>
      <c r="OHP3" s="3"/>
      <c r="OHQ3" s="3"/>
      <c r="OHR3" s="3"/>
      <c r="OHS3" s="3"/>
      <c r="OHT3" s="3"/>
      <c r="OHU3" s="3"/>
      <c r="OHV3" s="3"/>
      <c r="OHW3" s="3"/>
      <c r="OHX3" s="3"/>
      <c r="OHY3" s="3"/>
      <c r="OHZ3" s="3"/>
      <c r="OIA3" s="3"/>
      <c r="OIB3" s="3"/>
      <c r="OIC3" s="3"/>
      <c r="OID3" s="3"/>
      <c r="OIE3" s="3"/>
      <c r="OIF3" s="3"/>
      <c r="OIG3" s="3"/>
      <c r="OIH3" s="3"/>
      <c r="OII3" s="3"/>
      <c r="OIJ3" s="3"/>
      <c r="OIK3" s="3"/>
      <c r="OIL3" s="3"/>
      <c r="OIM3" s="3"/>
      <c r="OIN3" s="3"/>
      <c r="OIO3" s="3"/>
      <c r="OIP3" s="3"/>
      <c r="OIQ3" s="3"/>
      <c r="OIR3" s="3"/>
      <c r="OIS3" s="3"/>
      <c r="OIT3" s="3"/>
      <c r="OIU3" s="3"/>
      <c r="OIV3" s="3"/>
      <c r="OIW3" s="3"/>
      <c r="OIX3" s="3"/>
      <c r="OIY3" s="3"/>
      <c r="OIZ3" s="3"/>
      <c r="OJA3" s="3"/>
      <c r="OJB3" s="3"/>
      <c r="OJC3" s="3"/>
      <c r="OJD3" s="3"/>
      <c r="OJE3" s="3"/>
      <c r="OJF3" s="3"/>
      <c r="OJG3" s="3"/>
      <c r="OJH3" s="3"/>
      <c r="OJI3" s="3"/>
      <c r="OJJ3" s="3"/>
      <c r="OJK3" s="3"/>
      <c r="OJL3" s="3"/>
      <c r="OJM3" s="3"/>
      <c r="OJN3" s="3"/>
      <c r="OJO3" s="3"/>
      <c r="OJP3" s="3"/>
      <c r="OJQ3" s="3"/>
      <c r="OJR3" s="3"/>
      <c r="OJS3" s="3"/>
      <c r="OJT3" s="3"/>
      <c r="OJU3" s="3"/>
      <c r="OJV3" s="3"/>
      <c r="OJW3" s="3"/>
      <c r="OJX3" s="3"/>
      <c r="OJY3" s="3"/>
      <c r="OJZ3" s="3"/>
      <c r="OKA3" s="3"/>
      <c r="OKB3" s="3"/>
      <c r="OKC3" s="3"/>
      <c r="OKD3" s="3"/>
      <c r="OKE3" s="3"/>
      <c r="OKF3" s="3"/>
      <c r="OKG3" s="3"/>
      <c r="OKH3" s="3"/>
      <c r="OKI3" s="3"/>
      <c r="OKJ3" s="3"/>
      <c r="OKK3" s="3"/>
      <c r="OKL3" s="3"/>
      <c r="OKM3" s="3"/>
      <c r="OKN3" s="3"/>
      <c r="OKO3" s="3"/>
      <c r="OKP3" s="3"/>
      <c r="OKQ3" s="3"/>
      <c r="OKR3" s="3"/>
      <c r="OKS3" s="3"/>
      <c r="OKT3" s="3"/>
      <c r="OKU3" s="3"/>
      <c r="OKV3" s="3"/>
      <c r="OKW3" s="3"/>
      <c r="OKX3" s="3"/>
      <c r="OKY3" s="3"/>
      <c r="OKZ3" s="3"/>
      <c r="OLA3" s="3"/>
      <c r="OLB3" s="3"/>
      <c r="OLC3" s="3"/>
      <c r="OLD3" s="3"/>
      <c r="OLE3" s="3"/>
      <c r="OLF3" s="3"/>
      <c r="OLG3" s="3"/>
      <c r="OLH3" s="3"/>
      <c r="OLI3" s="3"/>
      <c r="OLJ3" s="3"/>
      <c r="OLK3" s="3"/>
      <c r="OLL3" s="3"/>
      <c r="OLM3" s="3"/>
      <c r="OLN3" s="3"/>
      <c r="OLO3" s="3"/>
      <c r="OLP3" s="3"/>
      <c r="OLQ3" s="3"/>
      <c r="OLR3" s="3"/>
      <c r="OLS3" s="3"/>
      <c r="OLT3" s="3"/>
      <c r="OLU3" s="3"/>
      <c r="OLV3" s="3"/>
      <c r="OLW3" s="3"/>
      <c r="OLX3" s="3"/>
      <c r="OLY3" s="3"/>
      <c r="OLZ3" s="3"/>
      <c r="OMA3" s="3"/>
      <c r="OMB3" s="3"/>
      <c r="OMC3" s="3"/>
      <c r="OMD3" s="3"/>
      <c r="OME3" s="3"/>
      <c r="OMF3" s="3"/>
      <c r="OMG3" s="3"/>
      <c r="OMH3" s="3"/>
      <c r="OMI3" s="3"/>
      <c r="OMJ3" s="3"/>
      <c r="OMK3" s="3"/>
      <c r="OML3" s="3"/>
      <c r="OMM3" s="3"/>
      <c r="OMN3" s="3"/>
      <c r="OMO3" s="3"/>
      <c r="OMP3" s="3"/>
      <c r="OMQ3" s="3"/>
      <c r="OMR3" s="3"/>
      <c r="OMS3" s="3"/>
      <c r="OMT3" s="3"/>
      <c r="OMU3" s="3"/>
      <c r="OMV3" s="3"/>
      <c r="OMW3" s="3"/>
      <c r="OMX3" s="3"/>
      <c r="OMY3" s="3"/>
      <c r="OMZ3" s="3"/>
      <c r="ONA3" s="3"/>
      <c r="ONB3" s="3"/>
      <c r="ONC3" s="3"/>
      <c r="OND3" s="3"/>
      <c r="ONE3" s="3"/>
      <c r="ONF3" s="3"/>
      <c r="ONG3" s="3"/>
      <c r="ONH3" s="3"/>
      <c r="ONI3" s="3"/>
      <c r="ONJ3" s="3"/>
      <c r="ONK3" s="3"/>
      <c r="ONL3" s="3"/>
      <c r="ONM3" s="3"/>
      <c r="ONN3" s="3"/>
      <c r="ONO3" s="3"/>
      <c r="ONP3" s="3"/>
      <c r="ONQ3" s="3"/>
      <c r="ONR3" s="3"/>
      <c r="ONS3" s="3"/>
      <c r="ONT3" s="3"/>
      <c r="ONU3" s="3"/>
      <c r="ONV3" s="3"/>
      <c r="ONW3" s="3"/>
      <c r="ONX3" s="3"/>
      <c r="ONY3" s="3"/>
      <c r="ONZ3" s="3"/>
      <c r="OOA3" s="3"/>
      <c r="OOB3" s="3"/>
      <c r="OOC3" s="3"/>
      <c r="OOD3" s="3"/>
      <c r="OOE3" s="3"/>
      <c r="OOF3" s="3"/>
      <c r="OOG3" s="3"/>
      <c r="OOH3" s="3"/>
      <c r="OOI3" s="3"/>
      <c r="OOJ3" s="3"/>
      <c r="OOK3" s="3"/>
      <c r="OOL3" s="3"/>
      <c r="OOM3" s="3"/>
      <c r="OON3" s="3"/>
      <c r="OOO3" s="3"/>
      <c r="OOP3" s="3"/>
      <c r="OOQ3" s="3"/>
      <c r="OOR3" s="3"/>
      <c r="OOS3" s="3"/>
      <c r="OOT3" s="3"/>
      <c r="OOU3" s="3"/>
      <c r="OOV3" s="3"/>
      <c r="OOW3" s="3"/>
      <c r="OOX3" s="3"/>
      <c r="OOY3" s="3"/>
      <c r="OOZ3" s="3"/>
      <c r="OPA3" s="3"/>
      <c r="OPB3" s="3"/>
      <c r="OPC3" s="3"/>
      <c r="OPD3" s="3"/>
      <c r="OPE3" s="3"/>
      <c r="OPF3" s="3"/>
      <c r="OPG3" s="3"/>
      <c r="OPH3" s="3"/>
      <c r="OPI3" s="3"/>
      <c r="OPJ3" s="3"/>
      <c r="OPK3" s="3"/>
      <c r="OPL3" s="3"/>
      <c r="OPM3" s="3"/>
      <c r="OPN3" s="3"/>
      <c r="OPO3" s="3"/>
      <c r="OPP3" s="3"/>
      <c r="OPQ3" s="3"/>
      <c r="OPR3" s="3"/>
      <c r="OPS3" s="3"/>
      <c r="OPT3" s="3"/>
      <c r="OPU3" s="3"/>
      <c r="OPV3" s="3"/>
      <c r="OPW3" s="3"/>
      <c r="OPX3" s="3"/>
      <c r="OPY3" s="3"/>
      <c r="OPZ3" s="3"/>
      <c r="OQA3" s="3"/>
      <c r="OQB3" s="3"/>
      <c r="OQC3" s="3"/>
      <c r="OQD3" s="3"/>
      <c r="OQE3" s="3"/>
      <c r="OQF3" s="3"/>
      <c r="OQG3" s="3"/>
      <c r="OQH3" s="3"/>
      <c r="OQI3" s="3"/>
      <c r="OQJ3" s="3"/>
      <c r="OQK3" s="3"/>
      <c r="OQL3" s="3"/>
      <c r="OQM3" s="3"/>
      <c r="OQN3" s="3"/>
      <c r="OQO3" s="3"/>
      <c r="OQP3" s="3"/>
      <c r="OQQ3" s="3"/>
      <c r="OQR3" s="3"/>
      <c r="OQS3" s="3"/>
      <c r="OQT3" s="3"/>
      <c r="OQU3" s="3"/>
      <c r="OQV3" s="3"/>
      <c r="OQW3" s="3"/>
      <c r="OQX3" s="3"/>
      <c r="OQY3" s="3"/>
      <c r="OQZ3" s="3"/>
      <c r="ORA3" s="3"/>
      <c r="ORB3" s="3"/>
      <c r="ORC3" s="3"/>
      <c r="ORD3" s="3"/>
      <c r="ORE3" s="3"/>
      <c r="ORF3" s="3"/>
      <c r="ORG3" s="3"/>
      <c r="ORH3" s="3"/>
      <c r="ORI3" s="3"/>
      <c r="ORJ3" s="3"/>
      <c r="ORK3" s="3"/>
      <c r="ORL3" s="3"/>
      <c r="ORM3" s="3"/>
      <c r="ORN3" s="3"/>
      <c r="ORO3" s="3"/>
      <c r="ORP3" s="3"/>
      <c r="ORQ3" s="3"/>
      <c r="ORR3" s="3"/>
      <c r="ORS3" s="3"/>
      <c r="ORT3" s="3"/>
      <c r="ORU3" s="3"/>
      <c r="ORV3" s="3"/>
      <c r="ORW3" s="3"/>
      <c r="ORX3" s="3"/>
      <c r="ORY3" s="3"/>
      <c r="ORZ3" s="3"/>
      <c r="OSA3" s="3"/>
      <c r="OSB3" s="3"/>
      <c r="OSC3" s="3"/>
      <c r="OSD3" s="3"/>
      <c r="OSE3" s="3"/>
      <c r="OSF3" s="3"/>
      <c r="OSG3" s="3"/>
      <c r="OSH3" s="3"/>
      <c r="OSI3" s="3"/>
      <c r="OSJ3" s="3"/>
      <c r="OSK3" s="3"/>
      <c r="OSL3" s="3"/>
      <c r="OSM3" s="3"/>
      <c r="OSN3" s="3"/>
      <c r="OSO3" s="3"/>
      <c r="OSP3" s="3"/>
      <c r="OSQ3" s="3"/>
      <c r="OSR3" s="3"/>
      <c r="OSS3" s="3"/>
      <c r="OST3" s="3"/>
      <c r="OSU3" s="3"/>
      <c r="OSV3" s="3"/>
      <c r="OSW3" s="3"/>
      <c r="OSX3" s="3"/>
      <c r="OSY3" s="3"/>
      <c r="OSZ3" s="3"/>
      <c r="OTA3" s="3"/>
      <c r="OTB3" s="3"/>
      <c r="OTC3" s="3"/>
      <c r="OTD3" s="3"/>
      <c r="OTE3" s="3"/>
      <c r="OTF3" s="3"/>
      <c r="OTG3" s="3"/>
      <c r="OTH3" s="3"/>
      <c r="OTI3" s="3"/>
      <c r="OTJ3" s="3"/>
      <c r="OTK3" s="3"/>
      <c r="OTL3" s="3"/>
      <c r="OTM3" s="3"/>
      <c r="OTN3" s="3"/>
      <c r="OTO3" s="3"/>
      <c r="OTP3" s="3"/>
      <c r="OTQ3" s="3"/>
      <c r="OTR3" s="3"/>
      <c r="OTS3" s="3"/>
      <c r="OTT3" s="3"/>
      <c r="OTU3" s="3"/>
      <c r="OTV3" s="3"/>
      <c r="OTW3" s="3"/>
      <c r="OTX3" s="3"/>
      <c r="OTY3" s="3"/>
      <c r="OTZ3" s="3"/>
      <c r="OUA3" s="3"/>
      <c r="OUB3" s="3"/>
      <c r="OUC3" s="3"/>
      <c r="OUD3" s="3"/>
      <c r="OUE3" s="3"/>
      <c r="OUF3" s="3"/>
      <c r="OUG3" s="3"/>
      <c r="OUH3" s="3"/>
      <c r="OUI3" s="3"/>
      <c r="OUJ3" s="3"/>
      <c r="OUK3" s="3"/>
      <c r="OUL3" s="3"/>
      <c r="OUM3" s="3"/>
      <c r="OUN3" s="3"/>
      <c r="OUO3" s="3"/>
      <c r="OUP3" s="3"/>
      <c r="OUQ3" s="3"/>
      <c r="OUR3" s="3"/>
      <c r="OUS3" s="3"/>
      <c r="OUT3" s="3"/>
      <c r="OUU3" s="3"/>
      <c r="OUV3" s="3"/>
      <c r="OUW3" s="3"/>
      <c r="OUX3" s="3"/>
      <c r="OUY3" s="3"/>
      <c r="OUZ3" s="3"/>
      <c r="OVA3" s="3"/>
      <c r="OVB3" s="3"/>
      <c r="OVC3" s="3"/>
      <c r="OVD3" s="3"/>
      <c r="OVE3" s="3"/>
      <c r="OVF3" s="3"/>
      <c r="OVG3" s="3"/>
      <c r="OVH3" s="3"/>
      <c r="OVI3" s="3"/>
      <c r="OVJ3" s="3"/>
      <c r="OVK3" s="3"/>
      <c r="OVL3" s="3"/>
      <c r="OVM3" s="3"/>
      <c r="OVN3" s="3"/>
      <c r="OVO3" s="3"/>
      <c r="OVP3" s="3"/>
      <c r="OVQ3" s="3"/>
      <c r="OVR3" s="3"/>
      <c r="OVS3" s="3"/>
      <c r="OVT3" s="3"/>
      <c r="OVU3" s="3"/>
      <c r="OVV3" s="3"/>
      <c r="OVW3" s="3"/>
      <c r="OVX3" s="3"/>
      <c r="OVY3" s="3"/>
      <c r="OVZ3" s="3"/>
      <c r="OWA3" s="3"/>
      <c r="OWB3" s="3"/>
      <c r="OWC3" s="3"/>
      <c r="OWD3" s="3"/>
      <c r="OWE3" s="3"/>
      <c r="OWF3" s="3"/>
      <c r="OWG3" s="3"/>
      <c r="OWH3" s="3"/>
      <c r="OWI3" s="3"/>
      <c r="OWJ3" s="3"/>
      <c r="OWK3" s="3"/>
      <c r="OWL3" s="3"/>
      <c r="OWM3" s="3"/>
      <c r="OWN3" s="3"/>
      <c r="OWO3" s="3"/>
      <c r="OWP3" s="3"/>
      <c r="OWQ3" s="3"/>
      <c r="OWR3" s="3"/>
      <c r="OWS3" s="3"/>
      <c r="OWT3" s="3"/>
      <c r="OWU3" s="3"/>
      <c r="OWV3" s="3"/>
      <c r="OWW3" s="3"/>
      <c r="OWX3" s="3"/>
      <c r="OWY3" s="3"/>
      <c r="OWZ3" s="3"/>
      <c r="OXA3" s="3"/>
      <c r="OXB3" s="3"/>
      <c r="OXC3" s="3"/>
      <c r="OXD3" s="3"/>
      <c r="OXE3" s="3"/>
      <c r="OXF3" s="3"/>
      <c r="OXG3" s="3"/>
      <c r="OXH3" s="3"/>
      <c r="OXI3" s="3"/>
      <c r="OXJ3" s="3"/>
      <c r="OXK3" s="3"/>
      <c r="OXL3" s="3"/>
      <c r="OXM3" s="3"/>
      <c r="OXN3" s="3"/>
      <c r="OXO3" s="3"/>
      <c r="OXP3" s="3"/>
      <c r="OXQ3" s="3"/>
      <c r="OXR3" s="3"/>
      <c r="OXS3" s="3"/>
      <c r="OXT3" s="3"/>
      <c r="OXU3" s="3"/>
      <c r="OXV3" s="3"/>
      <c r="OXW3" s="3"/>
      <c r="OXX3" s="3"/>
      <c r="OXY3" s="3"/>
      <c r="OXZ3" s="3"/>
      <c r="OYA3" s="3"/>
      <c r="OYB3" s="3"/>
      <c r="OYC3" s="3"/>
      <c r="OYD3" s="3"/>
      <c r="OYE3" s="3"/>
      <c r="OYF3" s="3"/>
      <c r="OYG3" s="3"/>
      <c r="OYH3" s="3"/>
      <c r="OYI3" s="3"/>
      <c r="OYJ3" s="3"/>
      <c r="OYK3" s="3"/>
      <c r="OYL3" s="3"/>
      <c r="OYM3" s="3"/>
      <c r="OYN3" s="3"/>
      <c r="OYO3" s="3"/>
      <c r="OYP3" s="3"/>
      <c r="OYQ3" s="3"/>
      <c r="OYR3" s="3"/>
      <c r="OYS3" s="3"/>
      <c r="OYT3" s="3"/>
      <c r="OYU3" s="3"/>
      <c r="OYV3" s="3"/>
      <c r="OYW3" s="3"/>
      <c r="OYX3" s="3"/>
      <c r="OYY3" s="3"/>
      <c r="OYZ3" s="3"/>
      <c r="OZA3" s="3"/>
      <c r="OZB3" s="3"/>
      <c r="OZC3" s="3"/>
      <c r="OZD3" s="3"/>
      <c r="OZE3" s="3"/>
      <c r="OZF3" s="3"/>
      <c r="OZG3" s="3"/>
      <c r="OZH3" s="3"/>
      <c r="OZI3" s="3"/>
      <c r="OZJ3" s="3"/>
      <c r="OZK3" s="3"/>
      <c r="OZL3" s="3"/>
      <c r="OZM3" s="3"/>
      <c r="OZN3" s="3"/>
      <c r="OZO3" s="3"/>
      <c r="OZP3" s="3"/>
      <c r="OZQ3" s="3"/>
      <c r="OZR3" s="3"/>
      <c r="OZS3" s="3"/>
      <c r="OZT3" s="3"/>
      <c r="OZU3" s="3"/>
      <c r="OZV3" s="3"/>
      <c r="OZW3" s="3"/>
      <c r="OZX3" s="3"/>
      <c r="OZY3" s="3"/>
      <c r="OZZ3" s="3"/>
      <c r="PAA3" s="3"/>
      <c r="PAB3" s="3"/>
      <c r="PAC3" s="3"/>
      <c r="PAD3" s="3"/>
      <c r="PAE3" s="3"/>
      <c r="PAF3" s="3"/>
      <c r="PAG3" s="3"/>
      <c r="PAH3" s="3"/>
      <c r="PAI3" s="3"/>
      <c r="PAJ3" s="3"/>
      <c r="PAK3" s="3"/>
      <c r="PAL3" s="3"/>
      <c r="PAM3" s="3"/>
      <c r="PAN3" s="3"/>
      <c r="PAO3" s="3"/>
      <c r="PAP3" s="3"/>
      <c r="PAQ3" s="3"/>
      <c r="PAR3" s="3"/>
      <c r="PAS3" s="3"/>
      <c r="PAT3" s="3"/>
      <c r="PAU3" s="3"/>
      <c r="PAV3" s="3"/>
      <c r="PAW3" s="3"/>
      <c r="PAX3" s="3"/>
      <c r="PAY3" s="3"/>
      <c r="PAZ3" s="3"/>
      <c r="PBA3" s="3"/>
      <c r="PBB3" s="3"/>
      <c r="PBC3" s="3"/>
      <c r="PBD3" s="3"/>
      <c r="PBE3" s="3"/>
      <c r="PBF3" s="3"/>
      <c r="PBG3" s="3"/>
      <c r="PBH3" s="3"/>
      <c r="PBI3" s="3"/>
      <c r="PBJ3" s="3"/>
      <c r="PBK3" s="3"/>
      <c r="PBL3" s="3"/>
      <c r="PBM3" s="3"/>
      <c r="PBN3" s="3"/>
      <c r="PBO3" s="3"/>
      <c r="PBP3" s="3"/>
      <c r="PBQ3" s="3"/>
      <c r="PBR3" s="3"/>
      <c r="PBS3" s="3"/>
      <c r="PBT3" s="3"/>
      <c r="PBU3" s="3"/>
      <c r="PBV3" s="3"/>
      <c r="PBW3" s="3"/>
      <c r="PBX3" s="3"/>
      <c r="PBY3" s="3"/>
      <c r="PBZ3" s="3"/>
      <c r="PCA3" s="3"/>
      <c r="PCB3" s="3"/>
      <c r="PCC3" s="3"/>
      <c r="PCD3" s="3"/>
      <c r="PCE3" s="3"/>
      <c r="PCF3" s="3"/>
      <c r="PCG3" s="3"/>
      <c r="PCH3" s="3"/>
      <c r="PCI3" s="3"/>
      <c r="PCJ3" s="3"/>
      <c r="PCK3" s="3"/>
      <c r="PCL3" s="3"/>
      <c r="PCM3" s="3"/>
      <c r="PCN3" s="3"/>
      <c r="PCO3" s="3"/>
      <c r="PCP3" s="3"/>
      <c r="PCQ3" s="3"/>
      <c r="PCR3" s="3"/>
      <c r="PCS3" s="3"/>
      <c r="PCT3" s="3"/>
      <c r="PCU3" s="3"/>
      <c r="PCV3" s="3"/>
      <c r="PCW3" s="3"/>
      <c r="PCX3" s="3"/>
      <c r="PCY3" s="3"/>
      <c r="PCZ3" s="3"/>
      <c r="PDA3" s="3"/>
      <c r="PDB3" s="3"/>
      <c r="PDC3" s="3"/>
      <c r="PDD3" s="3"/>
      <c r="PDE3" s="3"/>
      <c r="PDF3" s="3"/>
      <c r="PDG3" s="3"/>
      <c r="PDH3" s="3"/>
      <c r="PDI3" s="3"/>
      <c r="PDJ3" s="3"/>
      <c r="PDK3" s="3"/>
      <c r="PDL3" s="3"/>
      <c r="PDM3" s="3"/>
      <c r="PDN3" s="3"/>
      <c r="PDO3" s="3"/>
      <c r="PDP3" s="3"/>
      <c r="PDQ3" s="3"/>
      <c r="PDR3" s="3"/>
      <c r="PDS3" s="3"/>
      <c r="PDT3" s="3"/>
      <c r="PDU3" s="3"/>
      <c r="PDV3" s="3"/>
      <c r="PDW3" s="3"/>
      <c r="PDX3" s="3"/>
      <c r="PDY3" s="3"/>
      <c r="PDZ3" s="3"/>
      <c r="PEA3" s="3"/>
      <c r="PEB3" s="3"/>
      <c r="PEC3" s="3"/>
      <c r="PED3" s="3"/>
      <c r="PEE3" s="3"/>
      <c r="PEF3" s="3"/>
      <c r="PEG3" s="3"/>
      <c r="PEH3" s="3"/>
      <c r="PEI3" s="3"/>
      <c r="PEJ3" s="3"/>
      <c r="PEK3" s="3"/>
      <c r="PEL3" s="3"/>
      <c r="PEM3" s="3"/>
      <c r="PEN3" s="3"/>
      <c r="PEO3" s="3"/>
      <c r="PEP3" s="3"/>
      <c r="PEQ3" s="3"/>
      <c r="PER3" s="3"/>
      <c r="PES3" s="3"/>
      <c r="PET3" s="3"/>
      <c r="PEU3" s="3"/>
      <c r="PEV3" s="3"/>
      <c r="PEW3" s="3"/>
      <c r="PEX3" s="3"/>
      <c r="PEY3" s="3"/>
      <c r="PEZ3" s="3"/>
      <c r="PFA3" s="3"/>
      <c r="PFB3" s="3"/>
      <c r="PFC3" s="3"/>
      <c r="PFD3" s="3"/>
      <c r="PFE3" s="3"/>
      <c r="PFF3" s="3"/>
      <c r="PFG3" s="3"/>
      <c r="PFH3" s="3"/>
      <c r="PFI3" s="3"/>
      <c r="PFJ3" s="3"/>
      <c r="PFK3" s="3"/>
      <c r="PFL3" s="3"/>
      <c r="PFM3" s="3"/>
      <c r="PFN3" s="3"/>
      <c r="PFO3" s="3"/>
      <c r="PFP3" s="3"/>
      <c r="PFQ3" s="3"/>
      <c r="PFR3" s="3"/>
      <c r="PFS3" s="3"/>
      <c r="PFT3" s="3"/>
      <c r="PFU3" s="3"/>
      <c r="PFV3" s="3"/>
      <c r="PFW3" s="3"/>
      <c r="PFX3" s="3"/>
      <c r="PFY3" s="3"/>
      <c r="PFZ3" s="3"/>
      <c r="PGA3" s="3"/>
      <c r="PGB3" s="3"/>
      <c r="PGC3" s="3"/>
      <c r="PGD3" s="3"/>
      <c r="PGE3" s="3"/>
      <c r="PGF3" s="3"/>
      <c r="PGG3" s="3"/>
      <c r="PGH3" s="3"/>
      <c r="PGI3" s="3"/>
      <c r="PGJ3" s="3"/>
      <c r="PGK3" s="3"/>
      <c r="PGL3" s="3"/>
      <c r="PGM3" s="3"/>
      <c r="PGN3" s="3"/>
      <c r="PGO3" s="3"/>
      <c r="PGP3" s="3"/>
      <c r="PGQ3" s="3"/>
      <c r="PGR3" s="3"/>
      <c r="PGS3" s="3"/>
      <c r="PGT3" s="3"/>
      <c r="PGU3" s="3"/>
      <c r="PGV3" s="3"/>
      <c r="PGW3" s="3"/>
      <c r="PGX3" s="3"/>
      <c r="PGY3" s="3"/>
      <c r="PGZ3" s="3"/>
      <c r="PHA3" s="3"/>
      <c r="PHB3" s="3"/>
      <c r="PHC3" s="3"/>
      <c r="PHD3" s="3"/>
      <c r="PHE3" s="3"/>
      <c r="PHF3" s="3"/>
      <c r="PHG3" s="3"/>
      <c r="PHH3" s="3"/>
      <c r="PHI3" s="3"/>
      <c r="PHJ3" s="3"/>
      <c r="PHK3" s="3"/>
      <c r="PHL3" s="3"/>
      <c r="PHM3" s="3"/>
      <c r="PHN3" s="3"/>
      <c r="PHO3" s="3"/>
      <c r="PHP3" s="3"/>
      <c r="PHQ3" s="3"/>
      <c r="PHR3" s="3"/>
      <c r="PHS3" s="3"/>
      <c r="PHT3" s="3"/>
      <c r="PHU3" s="3"/>
      <c r="PHV3" s="3"/>
      <c r="PHW3" s="3"/>
      <c r="PHX3" s="3"/>
      <c r="PHY3" s="3"/>
      <c r="PHZ3" s="3"/>
      <c r="PIA3" s="3"/>
      <c r="PIB3" s="3"/>
      <c r="PIC3" s="3"/>
      <c r="PID3" s="3"/>
      <c r="PIE3" s="3"/>
      <c r="PIF3" s="3"/>
      <c r="PIG3" s="3"/>
      <c r="PIH3" s="3"/>
      <c r="PII3" s="3"/>
      <c r="PIJ3" s="3"/>
      <c r="PIK3" s="3"/>
      <c r="PIL3" s="3"/>
      <c r="PIM3" s="3"/>
      <c r="PIN3" s="3"/>
      <c r="PIO3" s="3"/>
      <c r="PIP3" s="3"/>
      <c r="PIQ3" s="3"/>
      <c r="PIR3" s="3"/>
      <c r="PIS3" s="3"/>
      <c r="PIT3" s="3"/>
      <c r="PIU3" s="3"/>
      <c r="PIV3" s="3"/>
      <c r="PIW3" s="3"/>
      <c r="PIX3" s="3"/>
      <c r="PIY3" s="3"/>
      <c r="PIZ3" s="3"/>
      <c r="PJA3" s="3"/>
      <c r="PJB3" s="3"/>
      <c r="PJC3" s="3"/>
      <c r="PJD3" s="3"/>
      <c r="PJE3" s="3"/>
      <c r="PJF3" s="3"/>
      <c r="PJG3" s="3"/>
      <c r="PJH3" s="3"/>
      <c r="PJI3" s="3"/>
      <c r="PJJ3" s="3"/>
      <c r="PJK3" s="3"/>
      <c r="PJL3" s="3"/>
      <c r="PJM3" s="3"/>
      <c r="PJN3" s="3"/>
      <c r="PJO3" s="3"/>
      <c r="PJP3" s="3"/>
      <c r="PJQ3" s="3"/>
      <c r="PJR3" s="3"/>
      <c r="PJS3" s="3"/>
      <c r="PJT3" s="3"/>
      <c r="PJU3" s="3"/>
      <c r="PJV3" s="3"/>
      <c r="PJW3" s="3"/>
      <c r="PJX3" s="3"/>
      <c r="PJY3" s="3"/>
      <c r="PJZ3" s="3"/>
      <c r="PKA3" s="3"/>
      <c r="PKB3" s="3"/>
      <c r="PKC3" s="3"/>
      <c r="PKD3" s="3"/>
      <c r="PKE3" s="3"/>
      <c r="PKF3" s="3"/>
      <c r="PKG3" s="3"/>
      <c r="PKH3" s="3"/>
      <c r="PKI3" s="3"/>
      <c r="PKJ3" s="3"/>
      <c r="PKK3" s="3"/>
      <c r="PKL3" s="3"/>
      <c r="PKM3" s="3"/>
      <c r="PKN3" s="3"/>
      <c r="PKO3" s="3"/>
      <c r="PKP3" s="3"/>
      <c r="PKQ3" s="3"/>
      <c r="PKR3" s="3"/>
      <c r="PKS3" s="3"/>
      <c r="PKT3" s="3"/>
      <c r="PKU3" s="3"/>
      <c r="PKV3" s="3"/>
      <c r="PKW3" s="3"/>
      <c r="PKX3" s="3"/>
      <c r="PKY3" s="3"/>
      <c r="PKZ3" s="3"/>
      <c r="PLA3" s="3"/>
      <c r="PLB3" s="3"/>
      <c r="PLC3" s="3"/>
      <c r="PLD3" s="3"/>
      <c r="PLE3" s="3"/>
      <c r="PLF3" s="3"/>
      <c r="PLG3" s="3"/>
      <c r="PLH3" s="3"/>
      <c r="PLI3" s="3"/>
      <c r="PLJ3" s="3"/>
      <c r="PLK3" s="3"/>
      <c r="PLL3" s="3"/>
      <c r="PLM3" s="3"/>
      <c r="PLN3" s="3"/>
      <c r="PLO3" s="3"/>
      <c r="PLP3" s="3"/>
      <c r="PLQ3" s="3"/>
      <c r="PLR3" s="3"/>
      <c r="PLS3" s="3"/>
      <c r="PLT3" s="3"/>
      <c r="PLU3" s="3"/>
      <c r="PLV3" s="3"/>
      <c r="PLW3" s="3"/>
      <c r="PLX3" s="3"/>
      <c r="PLY3" s="3"/>
      <c r="PLZ3" s="3"/>
      <c r="PMA3" s="3"/>
      <c r="PMB3" s="3"/>
      <c r="PMC3" s="3"/>
      <c r="PMD3" s="3"/>
      <c r="PME3" s="3"/>
      <c r="PMF3" s="3"/>
      <c r="PMG3" s="3"/>
      <c r="PMH3" s="3"/>
      <c r="PMI3" s="3"/>
      <c r="PMJ3" s="3"/>
      <c r="PMK3" s="3"/>
      <c r="PML3" s="3"/>
      <c r="PMM3" s="3"/>
      <c r="PMN3" s="3"/>
      <c r="PMO3" s="3"/>
      <c r="PMP3" s="3"/>
      <c r="PMQ3" s="3"/>
      <c r="PMR3" s="3"/>
      <c r="PMS3" s="3"/>
      <c r="PMT3" s="3"/>
      <c r="PMU3" s="3"/>
      <c r="PMV3" s="3"/>
      <c r="PMW3" s="3"/>
      <c r="PMX3" s="3"/>
      <c r="PMY3" s="3"/>
      <c r="PMZ3" s="3"/>
      <c r="PNA3" s="3"/>
      <c r="PNB3" s="3"/>
      <c r="PNC3" s="3"/>
      <c r="PND3" s="3"/>
      <c r="PNE3" s="3"/>
      <c r="PNF3" s="3"/>
      <c r="PNG3" s="3"/>
      <c r="PNH3" s="3"/>
      <c r="PNI3" s="3"/>
      <c r="PNJ3" s="3"/>
      <c r="PNK3" s="3"/>
      <c r="PNL3" s="3"/>
      <c r="PNM3" s="3"/>
      <c r="PNN3" s="3"/>
      <c r="PNO3" s="3"/>
      <c r="PNP3" s="3"/>
      <c r="PNQ3" s="3"/>
      <c r="PNR3" s="3"/>
      <c r="PNS3" s="3"/>
      <c r="PNT3" s="3"/>
      <c r="PNU3" s="3"/>
      <c r="PNV3" s="3"/>
      <c r="PNW3" s="3"/>
      <c r="PNX3" s="3"/>
      <c r="PNY3" s="3"/>
      <c r="PNZ3" s="3"/>
      <c r="POA3" s="3"/>
      <c r="POB3" s="3"/>
      <c r="POC3" s="3"/>
      <c r="POD3" s="3"/>
      <c r="POE3" s="3"/>
      <c r="POF3" s="3"/>
      <c r="POG3" s="3"/>
      <c r="POH3" s="3"/>
      <c r="POI3" s="3"/>
      <c r="POJ3" s="3"/>
      <c r="POK3" s="3"/>
      <c r="POL3" s="3"/>
      <c r="POM3" s="3"/>
      <c r="PON3" s="3"/>
      <c r="POO3" s="3"/>
      <c r="POP3" s="3"/>
      <c r="POQ3" s="3"/>
      <c r="POR3" s="3"/>
      <c r="POS3" s="3"/>
      <c r="POT3" s="3"/>
      <c r="POU3" s="3"/>
      <c r="POV3" s="3"/>
      <c r="POW3" s="3"/>
      <c r="POX3" s="3"/>
      <c r="POY3" s="3"/>
      <c r="POZ3" s="3"/>
      <c r="PPA3" s="3"/>
      <c r="PPB3" s="3"/>
      <c r="PPC3" s="3"/>
      <c r="PPD3" s="3"/>
      <c r="PPE3" s="3"/>
      <c r="PPF3" s="3"/>
      <c r="PPG3" s="3"/>
      <c r="PPH3" s="3"/>
      <c r="PPI3" s="3"/>
      <c r="PPJ3" s="3"/>
      <c r="PPK3" s="3"/>
      <c r="PPL3" s="3"/>
      <c r="PPM3" s="3"/>
      <c r="PPN3" s="3"/>
      <c r="PPO3" s="3"/>
      <c r="PPP3" s="3"/>
      <c r="PPQ3" s="3"/>
      <c r="PPR3" s="3"/>
      <c r="PPS3" s="3"/>
      <c r="PPT3" s="3"/>
      <c r="PPU3" s="3"/>
      <c r="PPV3" s="3"/>
      <c r="PPW3" s="3"/>
      <c r="PPX3" s="3"/>
      <c r="PPY3" s="3"/>
      <c r="PPZ3" s="3"/>
      <c r="PQA3" s="3"/>
      <c r="PQB3" s="3"/>
      <c r="PQC3" s="3"/>
      <c r="PQD3" s="3"/>
      <c r="PQE3" s="3"/>
      <c r="PQF3" s="3"/>
      <c r="PQG3" s="3"/>
      <c r="PQH3" s="3"/>
      <c r="PQI3" s="3"/>
      <c r="PQJ3" s="3"/>
      <c r="PQK3" s="3"/>
      <c r="PQL3" s="3"/>
      <c r="PQM3" s="3"/>
      <c r="PQN3" s="3"/>
      <c r="PQO3" s="3"/>
      <c r="PQP3" s="3"/>
      <c r="PQQ3" s="3"/>
      <c r="PQR3" s="3"/>
      <c r="PQS3" s="3"/>
      <c r="PQT3" s="3"/>
      <c r="PQU3" s="3"/>
      <c r="PQV3" s="3"/>
      <c r="PQW3" s="3"/>
      <c r="PQX3" s="3"/>
      <c r="PQY3" s="3"/>
      <c r="PQZ3" s="3"/>
      <c r="PRA3" s="3"/>
      <c r="PRB3" s="3"/>
      <c r="PRC3" s="3"/>
      <c r="PRD3" s="3"/>
      <c r="PRE3" s="3"/>
      <c r="PRF3" s="3"/>
      <c r="PRG3" s="3"/>
      <c r="PRH3" s="3"/>
      <c r="PRI3" s="3"/>
      <c r="PRJ3" s="3"/>
      <c r="PRK3" s="3"/>
      <c r="PRL3" s="3"/>
      <c r="PRM3" s="3"/>
      <c r="PRN3" s="3"/>
      <c r="PRO3" s="3"/>
      <c r="PRP3" s="3"/>
      <c r="PRQ3" s="3"/>
      <c r="PRR3" s="3"/>
      <c r="PRS3" s="3"/>
      <c r="PRT3" s="3"/>
      <c r="PRU3" s="3"/>
      <c r="PRV3" s="3"/>
      <c r="PRW3" s="3"/>
      <c r="PRX3" s="3"/>
      <c r="PRY3" s="3"/>
      <c r="PRZ3" s="3"/>
      <c r="PSA3" s="3"/>
      <c r="PSB3" s="3"/>
      <c r="PSC3" s="3"/>
      <c r="PSD3" s="3"/>
      <c r="PSE3" s="3"/>
      <c r="PSF3" s="3"/>
      <c r="PSG3" s="3"/>
      <c r="PSH3" s="3"/>
      <c r="PSI3" s="3"/>
      <c r="PSJ3" s="3"/>
      <c r="PSK3" s="3"/>
      <c r="PSL3" s="3"/>
      <c r="PSM3" s="3"/>
      <c r="PSN3" s="3"/>
      <c r="PSO3" s="3"/>
      <c r="PSP3" s="3"/>
      <c r="PSQ3" s="3"/>
      <c r="PSR3" s="3"/>
      <c r="PSS3" s="3"/>
      <c r="PST3" s="3"/>
      <c r="PSU3" s="3"/>
      <c r="PSV3" s="3"/>
      <c r="PSW3" s="3"/>
      <c r="PSX3" s="3"/>
      <c r="PSY3" s="3"/>
      <c r="PSZ3" s="3"/>
      <c r="PTA3" s="3"/>
      <c r="PTB3" s="3"/>
      <c r="PTC3" s="3"/>
      <c r="PTD3" s="3"/>
      <c r="PTE3" s="3"/>
      <c r="PTF3" s="3"/>
      <c r="PTG3" s="3"/>
      <c r="PTH3" s="3"/>
      <c r="PTI3" s="3"/>
      <c r="PTJ3" s="3"/>
      <c r="PTK3" s="3"/>
      <c r="PTL3" s="3"/>
      <c r="PTM3" s="3"/>
      <c r="PTN3" s="3"/>
      <c r="PTO3" s="3"/>
      <c r="PTP3" s="3"/>
      <c r="PTQ3" s="3"/>
      <c r="PTR3" s="3"/>
      <c r="PTS3" s="3"/>
      <c r="PTT3" s="3"/>
      <c r="PTU3" s="3"/>
      <c r="PTV3" s="3"/>
      <c r="PTW3" s="3"/>
      <c r="PTX3" s="3"/>
      <c r="PTY3" s="3"/>
      <c r="PTZ3" s="3"/>
      <c r="PUA3" s="3"/>
      <c r="PUB3" s="3"/>
      <c r="PUC3" s="3"/>
      <c r="PUD3" s="3"/>
      <c r="PUE3" s="3"/>
      <c r="PUF3" s="3"/>
      <c r="PUG3" s="3"/>
      <c r="PUH3" s="3"/>
      <c r="PUI3" s="3"/>
      <c r="PUJ3" s="3"/>
      <c r="PUK3" s="3"/>
      <c r="PUL3" s="3"/>
      <c r="PUM3" s="3"/>
      <c r="PUN3" s="3"/>
      <c r="PUO3" s="3"/>
      <c r="PUP3" s="3"/>
      <c r="PUQ3" s="3"/>
      <c r="PUR3" s="3"/>
      <c r="PUS3" s="3"/>
      <c r="PUT3" s="3"/>
      <c r="PUU3" s="3"/>
      <c r="PUV3" s="3"/>
      <c r="PUW3" s="3"/>
      <c r="PUX3" s="3"/>
      <c r="PUY3" s="3"/>
      <c r="PUZ3" s="3"/>
      <c r="PVA3" s="3"/>
      <c r="PVB3" s="3"/>
      <c r="PVC3" s="3"/>
      <c r="PVD3" s="3"/>
      <c r="PVE3" s="3"/>
      <c r="PVF3" s="3"/>
      <c r="PVG3" s="3"/>
      <c r="PVH3" s="3"/>
      <c r="PVI3" s="3"/>
      <c r="PVJ3" s="3"/>
      <c r="PVK3" s="3"/>
      <c r="PVL3" s="3"/>
      <c r="PVM3" s="3"/>
      <c r="PVN3" s="3"/>
      <c r="PVO3" s="3"/>
      <c r="PVP3" s="3"/>
      <c r="PVQ3" s="3"/>
      <c r="PVR3" s="3"/>
      <c r="PVS3" s="3"/>
      <c r="PVT3" s="3"/>
      <c r="PVU3" s="3"/>
      <c r="PVV3" s="3"/>
      <c r="PVW3" s="3"/>
      <c r="PVX3" s="3"/>
      <c r="PVY3" s="3"/>
      <c r="PVZ3" s="3"/>
      <c r="PWA3" s="3"/>
      <c r="PWB3" s="3"/>
      <c r="PWC3" s="3"/>
      <c r="PWD3" s="3"/>
      <c r="PWE3" s="3"/>
      <c r="PWF3" s="3"/>
      <c r="PWG3" s="3"/>
      <c r="PWH3" s="3"/>
      <c r="PWI3" s="3"/>
      <c r="PWJ3" s="3"/>
      <c r="PWK3" s="3"/>
      <c r="PWL3" s="3"/>
      <c r="PWM3" s="3"/>
      <c r="PWN3" s="3"/>
      <c r="PWO3" s="3"/>
      <c r="PWP3" s="3"/>
      <c r="PWQ3" s="3"/>
      <c r="PWR3" s="3"/>
      <c r="PWS3" s="3"/>
      <c r="PWT3" s="3"/>
      <c r="PWU3" s="3"/>
      <c r="PWV3" s="3"/>
      <c r="PWW3" s="3"/>
      <c r="PWX3" s="3"/>
      <c r="PWY3" s="3"/>
      <c r="PWZ3" s="3"/>
      <c r="PXA3" s="3"/>
      <c r="PXB3" s="3"/>
      <c r="PXC3" s="3"/>
      <c r="PXD3" s="3"/>
      <c r="PXE3" s="3"/>
      <c r="PXF3" s="3"/>
      <c r="PXG3" s="3"/>
      <c r="PXH3" s="3"/>
      <c r="PXI3" s="3"/>
      <c r="PXJ3" s="3"/>
      <c r="PXK3" s="3"/>
      <c r="PXL3" s="3"/>
      <c r="PXM3" s="3"/>
      <c r="PXN3" s="3"/>
      <c r="PXO3" s="3"/>
      <c r="PXP3" s="3"/>
      <c r="PXQ3" s="3"/>
      <c r="PXR3" s="3"/>
      <c r="PXS3" s="3"/>
      <c r="PXT3" s="3"/>
      <c r="PXU3" s="3"/>
      <c r="PXV3" s="3"/>
      <c r="PXW3" s="3"/>
      <c r="PXX3" s="3"/>
      <c r="PXY3" s="3"/>
      <c r="PXZ3" s="3"/>
      <c r="PYA3" s="3"/>
      <c r="PYB3" s="3"/>
      <c r="PYC3" s="3"/>
      <c r="PYD3" s="3"/>
      <c r="PYE3" s="3"/>
      <c r="PYF3" s="3"/>
      <c r="PYG3" s="3"/>
      <c r="PYH3" s="3"/>
      <c r="PYI3" s="3"/>
      <c r="PYJ3" s="3"/>
      <c r="PYK3" s="3"/>
      <c r="PYL3" s="3"/>
      <c r="PYM3" s="3"/>
      <c r="PYN3" s="3"/>
      <c r="PYO3" s="3"/>
      <c r="PYP3" s="3"/>
      <c r="PYQ3" s="3"/>
      <c r="PYR3" s="3"/>
      <c r="PYS3" s="3"/>
      <c r="PYT3" s="3"/>
      <c r="PYU3" s="3"/>
      <c r="PYV3" s="3"/>
      <c r="PYW3" s="3"/>
      <c r="PYX3" s="3"/>
      <c r="PYY3" s="3"/>
      <c r="PYZ3" s="3"/>
      <c r="PZA3" s="3"/>
      <c r="PZB3" s="3"/>
      <c r="PZC3" s="3"/>
      <c r="PZD3" s="3"/>
      <c r="PZE3" s="3"/>
      <c r="PZF3" s="3"/>
      <c r="PZG3" s="3"/>
      <c r="PZH3" s="3"/>
      <c r="PZI3" s="3"/>
      <c r="PZJ3" s="3"/>
      <c r="PZK3" s="3"/>
      <c r="PZL3" s="3"/>
      <c r="PZM3" s="3"/>
      <c r="PZN3" s="3"/>
      <c r="PZO3" s="3"/>
      <c r="PZP3" s="3"/>
      <c r="PZQ3" s="3"/>
      <c r="PZR3" s="3"/>
      <c r="PZS3" s="3"/>
      <c r="PZT3" s="3"/>
      <c r="PZU3" s="3"/>
      <c r="PZV3" s="3"/>
      <c r="PZW3" s="3"/>
      <c r="PZX3" s="3"/>
      <c r="PZY3" s="3"/>
      <c r="PZZ3" s="3"/>
      <c r="QAA3" s="3"/>
      <c r="QAB3" s="3"/>
      <c r="QAC3" s="3"/>
      <c r="QAD3" s="3"/>
      <c r="QAE3" s="3"/>
      <c r="QAF3" s="3"/>
      <c r="QAG3" s="3"/>
      <c r="QAH3" s="3"/>
      <c r="QAI3" s="3"/>
      <c r="QAJ3" s="3"/>
      <c r="QAK3" s="3"/>
      <c r="QAL3" s="3"/>
      <c r="QAM3" s="3"/>
      <c r="QAN3" s="3"/>
      <c r="QAO3" s="3"/>
      <c r="QAP3" s="3"/>
      <c r="QAQ3" s="3"/>
      <c r="QAR3" s="3"/>
      <c r="QAS3" s="3"/>
      <c r="QAT3" s="3"/>
      <c r="QAU3" s="3"/>
      <c r="QAV3" s="3"/>
      <c r="QAW3" s="3"/>
      <c r="QAX3" s="3"/>
      <c r="QAY3" s="3"/>
      <c r="QAZ3" s="3"/>
      <c r="QBA3" s="3"/>
      <c r="QBB3" s="3"/>
      <c r="QBC3" s="3"/>
      <c r="QBD3" s="3"/>
      <c r="QBE3" s="3"/>
      <c r="QBF3" s="3"/>
      <c r="QBG3" s="3"/>
      <c r="QBH3" s="3"/>
      <c r="QBI3" s="3"/>
      <c r="QBJ3" s="3"/>
      <c r="QBK3" s="3"/>
      <c r="QBL3" s="3"/>
      <c r="QBM3" s="3"/>
      <c r="QBN3" s="3"/>
      <c r="QBO3" s="3"/>
      <c r="QBP3" s="3"/>
      <c r="QBQ3" s="3"/>
      <c r="QBR3" s="3"/>
      <c r="QBS3" s="3"/>
      <c r="QBT3" s="3"/>
      <c r="QBU3" s="3"/>
      <c r="QBV3" s="3"/>
      <c r="QBW3" s="3"/>
      <c r="QBX3" s="3"/>
      <c r="QBY3" s="3"/>
      <c r="QBZ3" s="3"/>
      <c r="QCA3" s="3"/>
      <c r="QCB3" s="3"/>
      <c r="QCC3" s="3"/>
      <c r="QCD3" s="3"/>
      <c r="QCE3" s="3"/>
      <c r="QCF3" s="3"/>
      <c r="QCG3" s="3"/>
      <c r="QCH3" s="3"/>
      <c r="QCI3" s="3"/>
      <c r="QCJ3" s="3"/>
      <c r="QCK3" s="3"/>
      <c r="QCL3" s="3"/>
      <c r="QCM3" s="3"/>
      <c r="QCN3" s="3"/>
      <c r="QCO3" s="3"/>
      <c r="QCP3" s="3"/>
      <c r="QCQ3" s="3"/>
      <c r="QCR3" s="3"/>
      <c r="QCS3" s="3"/>
      <c r="QCT3" s="3"/>
      <c r="QCU3" s="3"/>
      <c r="QCV3" s="3"/>
      <c r="QCW3" s="3"/>
      <c r="QCX3" s="3"/>
      <c r="QCY3" s="3"/>
      <c r="QCZ3" s="3"/>
      <c r="QDA3" s="3"/>
      <c r="QDB3" s="3"/>
      <c r="QDC3" s="3"/>
      <c r="QDD3" s="3"/>
      <c r="QDE3" s="3"/>
      <c r="QDF3" s="3"/>
      <c r="QDG3" s="3"/>
      <c r="QDH3" s="3"/>
      <c r="QDI3" s="3"/>
      <c r="QDJ3" s="3"/>
      <c r="QDK3" s="3"/>
      <c r="QDL3" s="3"/>
      <c r="QDM3" s="3"/>
      <c r="QDN3" s="3"/>
      <c r="QDO3" s="3"/>
      <c r="QDP3" s="3"/>
      <c r="QDQ3" s="3"/>
      <c r="QDR3" s="3"/>
      <c r="QDS3" s="3"/>
      <c r="QDT3" s="3"/>
      <c r="QDU3" s="3"/>
      <c r="QDV3" s="3"/>
      <c r="QDW3" s="3"/>
      <c r="QDX3" s="3"/>
      <c r="QDY3" s="3"/>
      <c r="QDZ3" s="3"/>
      <c r="QEA3" s="3"/>
      <c r="QEB3" s="3"/>
      <c r="QEC3" s="3"/>
      <c r="QED3" s="3"/>
      <c r="QEE3" s="3"/>
      <c r="QEF3" s="3"/>
      <c r="QEG3" s="3"/>
      <c r="QEH3" s="3"/>
      <c r="QEI3" s="3"/>
      <c r="QEJ3" s="3"/>
      <c r="QEK3" s="3"/>
      <c r="QEL3" s="3"/>
      <c r="QEM3" s="3"/>
      <c r="QEN3" s="3"/>
      <c r="QEO3" s="3"/>
      <c r="QEP3" s="3"/>
      <c r="QEQ3" s="3"/>
      <c r="QER3" s="3"/>
      <c r="QES3" s="3"/>
      <c r="QET3" s="3"/>
      <c r="QEU3" s="3"/>
      <c r="QEV3" s="3"/>
      <c r="QEW3" s="3"/>
      <c r="QEX3" s="3"/>
      <c r="QEY3" s="3"/>
      <c r="QEZ3" s="3"/>
      <c r="QFA3" s="3"/>
      <c r="QFB3" s="3"/>
      <c r="QFC3" s="3"/>
      <c r="QFD3" s="3"/>
      <c r="QFE3" s="3"/>
      <c r="QFF3" s="3"/>
      <c r="QFG3" s="3"/>
      <c r="QFH3" s="3"/>
      <c r="QFI3" s="3"/>
      <c r="QFJ3" s="3"/>
      <c r="QFK3" s="3"/>
      <c r="QFL3" s="3"/>
      <c r="QFM3" s="3"/>
      <c r="QFN3" s="3"/>
      <c r="QFO3" s="3"/>
      <c r="QFP3" s="3"/>
      <c r="QFQ3" s="3"/>
      <c r="QFR3" s="3"/>
      <c r="QFS3" s="3"/>
      <c r="QFT3" s="3"/>
      <c r="QFU3" s="3"/>
      <c r="QFV3" s="3"/>
      <c r="QFW3" s="3"/>
      <c r="QFX3" s="3"/>
      <c r="QFY3" s="3"/>
      <c r="QFZ3" s="3"/>
      <c r="QGA3" s="3"/>
      <c r="QGB3" s="3"/>
      <c r="QGC3" s="3"/>
      <c r="QGD3" s="3"/>
      <c r="QGE3" s="3"/>
      <c r="QGF3" s="3"/>
      <c r="QGG3" s="3"/>
      <c r="QGH3" s="3"/>
      <c r="QGI3" s="3"/>
      <c r="QGJ3" s="3"/>
      <c r="QGK3" s="3"/>
      <c r="QGL3" s="3"/>
      <c r="QGM3" s="3"/>
      <c r="QGN3" s="3"/>
      <c r="QGO3" s="3"/>
      <c r="QGP3" s="3"/>
      <c r="QGQ3" s="3"/>
      <c r="QGR3" s="3"/>
      <c r="QGS3" s="3"/>
      <c r="QGT3" s="3"/>
      <c r="QGU3" s="3"/>
      <c r="QGV3" s="3"/>
      <c r="QGW3" s="3"/>
      <c r="QGX3" s="3"/>
      <c r="QGY3" s="3"/>
      <c r="QGZ3" s="3"/>
      <c r="QHA3" s="3"/>
      <c r="QHB3" s="3"/>
      <c r="QHC3" s="3"/>
      <c r="QHD3" s="3"/>
      <c r="QHE3" s="3"/>
      <c r="QHF3" s="3"/>
      <c r="QHG3" s="3"/>
      <c r="QHH3" s="3"/>
      <c r="QHI3" s="3"/>
      <c r="QHJ3" s="3"/>
      <c r="QHK3" s="3"/>
      <c r="QHL3" s="3"/>
      <c r="QHM3" s="3"/>
      <c r="QHN3" s="3"/>
      <c r="QHO3" s="3"/>
      <c r="QHP3" s="3"/>
      <c r="QHQ3" s="3"/>
      <c r="QHR3" s="3"/>
      <c r="QHS3" s="3"/>
      <c r="QHT3" s="3"/>
      <c r="QHU3" s="3"/>
      <c r="QHV3" s="3"/>
      <c r="QHW3" s="3"/>
      <c r="QHX3" s="3"/>
      <c r="QHY3" s="3"/>
      <c r="QHZ3" s="3"/>
      <c r="QIA3" s="3"/>
      <c r="QIB3" s="3"/>
      <c r="QIC3" s="3"/>
      <c r="QID3" s="3"/>
      <c r="QIE3" s="3"/>
      <c r="QIF3" s="3"/>
      <c r="QIG3" s="3"/>
      <c r="QIH3" s="3"/>
      <c r="QII3" s="3"/>
      <c r="QIJ3" s="3"/>
      <c r="QIK3" s="3"/>
      <c r="QIL3" s="3"/>
      <c r="QIM3" s="3"/>
      <c r="QIN3" s="3"/>
      <c r="QIO3" s="3"/>
      <c r="QIP3" s="3"/>
      <c r="QIQ3" s="3"/>
      <c r="QIR3" s="3"/>
      <c r="QIS3" s="3"/>
      <c r="QIT3" s="3"/>
      <c r="QIU3" s="3"/>
      <c r="QIV3" s="3"/>
      <c r="QIW3" s="3"/>
      <c r="QIX3" s="3"/>
      <c r="QIY3" s="3"/>
      <c r="QIZ3" s="3"/>
      <c r="QJA3" s="3"/>
      <c r="QJB3" s="3"/>
      <c r="QJC3" s="3"/>
      <c r="QJD3" s="3"/>
      <c r="QJE3" s="3"/>
      <c r="QJF3" s="3"/>
      <c r="QJG3" s="3"/>
      <c r="QJH3" s="3"/>
      <c r="QJI3" s="3"/>
      <c r="QJJ3" s="3"/>
      <c r="QJK3" s="3"/>
      <c r="QJL3" s="3"/>
      <c r="QJM3" s="3"/>
      <c r="QJN3" s="3"/>
      <c r="QJO3" s="3"/>
      <c r="QJP3" s="3"/>
      <c r="QJQ3" s="3"/>
      <c r="QJR3" s="3"/>
      <c r="QJS3" s="3"/>
      <c r="QJT3" s="3"/>
      <c r="QJU3" s="3"/>
      <c r="QJV3" s="3"/>
      <c r="QJW3" s="3"/>
      <c r="QJX3" s="3"/>
      <c r="QJY3" s="3"/>
      <c r="QJZ3" s="3"/>
      <c r="QKA3" s="3"/>
      <c r="QKB3" s="3"/>
      <c r="QKC3" s="3"/>
      <c r="QKD3" s="3"/>
      <c r="QKE3" s="3"/>
      <c r="QKF3" s="3"/>
      <c r="QKG3" s="3"/>
      <c r="QKH3" s="3"/>
      <c r="QKI3" s="3"/>
      <c r="QKJ3" s="3"/>
      <c r="QKK3" s="3"/>
      <c r="QKL3" s="3"/>
      <c r="QKM3" s="3"/>
      <c r="QKN3" s="3"/>
      <c r="QKO3" s="3"/>
      <c r="QKP3" s="3"/>
      <c r="QKQ3" s="3"/>
      <c r="QKR3" s="3"/>
      <c r="QKS3" s="3"/>
      <c r="QKT3" s="3"/>
      <c r="QKU3" s="3"/>
      <c r="QKV3" s="3"/>
      <c r="QKW3" s="3"/>
      <c r="QKX3" s="3"/>
      <c r="QKY3" s="3"/>
      <c r="QKZ3" s="3"/>
      <c r="QLA3" s="3"/>
      <c r="QLB3" s="3"/>
      <c r="QLC3" s="3"/>
      <c r="QLD3" s="3"/>
      <c r="QLE3" s="3"/>
      <c r="QLF3" s="3"/>
      <c r="QLG3" s="3"/>
      <c r="QLH3" s="3"/>
      <c r="QLI3" s="3"/>
      <c r="QLJ3" s="3"/>
      <c r="QLK3" s="3"/>
      <c r="QLL3" s="3"/>
      <c r="QLM3" s="3"/>
      <c r="QLN3" s="3"/>
      <c r="QLO3" s="3"/>
      <c r="QLP3" s="3"/>
      <c r="QLQ3" s="3"/>
      <c r="QLR3" s="3"/>
      <c r="QLS3" s="3"/>
      <c r="QLT3" s="3"/>
      <c r="QLU3" s="3"/>
      <c r="QLV3" s="3"/>
      <c r="QLW3" s="3"/>
      <c r="QLX3" s="3"/>
      <c r="QLY3" s="3"/>
      <c r="QLZ3" s="3"/>
      <c r="QMA3" s="3"/>
      <c r="QMB3" s="3"/>
      <c r="QMC3" s="3"/>
      <c r="QMD3" s="3"/>
      <c r="QME3" s="3"/>
      <c r="QMF3" s="3"/>
      <c r="QMG3" s="3"/>
      <c r="QMH3" s="3"/>
      <c r="QMI3" s="3"/>
      <c r="QMJ3" s="3"/>
      <c r="QMK3" s="3"/>
      <c r="QML3" s="3"/>
      <c r="QMM3" s="3"/>
      <c r="QMN3" s="3"/>
      <c r="QMO3" s="3"/>
      <c r="QMP3" s="3"/>
      <c r="QMQ3" s="3"/>
      <c r="QMR3" s="3"/>
      <c r="QMS3" s="3"/>
      <c r="QMT3" s="3"/>
      <c r="QMU3" s="3"/>
      <c r="QMV3" s="3"/>
      <c r="QMW3" s="3"/>
      <c r="QMX3" s="3"/>
      <c r="QMY3" s="3"/>
      <c r="QMZ3" s="3"/>
      <c r="QNA3" s="3"/>
      <c r="QNB3" s="3"/>
      <c r="QNC3" s="3"/>
      <c r="QND3" s="3"/>
      <c r="QNE3" s="3"/>
      <c r="QNF3" s="3"/>
      <c r="QNG3" s="3"/>
      <c r="QNH3" s="3"/>
      <c r="QNI3" s="3"/>
      <c r="QNJ3" s="3"/>
      <c r="QNK3" s="3"/>
      <c r="QNL3" s="3"/>
      <c r="QNM3" s="3"/>
      <c r="QNN3" s="3"/>
      <c r="QNO3" s="3"/>
      <c r="QNP3" s="3"/>
      <c r="QNQ3" s="3"/>
      <c r="QNR3" s="3"/>
      <c r="QNS3" s="3"/>
      <c r="QNT3" s="3"/>
      <c r="QNU3" s="3"/>
      <c r="QNV3" s="3"/>
      <c r="QNW3" s="3"/>
      <c r="QNX3" s="3"/>
      <c r="QNY3" s="3"/>
      <c r="QNZ3" s="3"/>
      <c r="QOA3" s="3"/>
      <c r="QOB3" s="3"/>
      <c r="QOC3" s="3"/>
      <c r="QOD3" s="3"/>
      <c r="QOE3" s="3"/>
      <c r="QOF3" s="3"/>
      <c r="QOG3" s="3"/>
      <c r="QOH3" s="3"/>
      <c r="QOI3" s="3"/>
      <c r="QOJ3" s="3"/>
      <c r="QOK3" s="3"/>
      <c r="QOL3" s="3"/>
      <c r="QOM3" s="3"/>
      <c r="QON3" s="3"/>
      <c r="QOO3" s="3"/>
      <c r="QOP3" s="3"/>
      <c r="QOQ3" s="3"/>
      <c r="QOR3" s="3"/>
      <c r="QOS3" s="3"/>
      <c r="QOT3" s="3"/>
      <c r="QOU3" s="3"/>
      <c r="QOV3" s="3"/>
      <c r="QOW3" s="3"/>
      <c r="QOX3" s="3"/>
      <c r="QOY3" s="3"/>
      <c r="QOZ3" s="3"/>
      <c r="QPA3" s="3"/>
      <c r="QPB3" s="3"/>
      <c r="QPC3" s="3"/>
      <c r="QPD3" s="3"/>
      <c r="QPE3" s="3"/>
      <c r="QPF3" s="3"/>
      <c r="QPG3" s="3"/>
      <c r="QPH3" s="3"/>
      <c r="QPI3" s="3"/>
      <c r="QPJ3" s="3"/>
      <c r="QPK3" s="3"/>
      <c r="QPL3" s="3"/>
      <c r="QPM3" s="3"/>
      <c r="QPN3" s="3"/>
      <c r="QPO3" s="3"/>
      <c r="QPP3" s="3"/>
      <c r="QPQ3" s="3"/>
      <c r="QPR3" s="3"/>
      <c r="QPS3" s="3"/>
      <c r="QPT3" s="3"/>
      <c r="QPU3" s="3"/>
      <c r="QPV3" s="3"/>
      <c r="QPW3" s="3"/>
      <c r="QPX3" s="3"/>
      <c r="QPY3" s="3"/>
      <c r="QPZ3" s="3"/>
      <c r="QQA3" s="3"/>
      <c r="QQB3" s="3"/>
      <c r="QQC3" s="3"/>
      <c r="QQD3" s="3"/>
      <c r="QQE3" s="3"/>
      <c r="QQF3" s="3"/>
      <c r="QQG3" s="3"/>
      <c r="QQH3" s="3"/>
      <c r="QQI3" s="3"/>
      <c r="QQJ3" s="3"/>
      <c r="QQK3" s="3"/>
      <c r="QQL3" s="3"/>
      <c r="QQM3" s="3"/>
      <c r="QQN3" s="3"/>
      <c r="QQO3" s="3"/>
      <c r="QQP3" s="3"/>
      <c r="QQQ3" s="3"/>
      <c r="QQR3" s="3"/>
      <c r="QQS3" s="3"/>
      <c r="QQT3" s="3"/>
      <c r="QQU3" s="3"/>
      <c r="QQV3" s="3"/>
      <c r="QQW3" s="3"/>
      <c r="QQX3" s="3"/>
      <c r="QQY3" s="3"/>
      <c r="QQZ3" s="3"/>
      <c r="QRA3" s="3"/>
      <c r="QRB3" s="3"/>
      <c r="QRC3" s="3"/>
      <c r="QRD3" s="3"/>
      <c r="QRE3" s="3"/>
      <c r="QRF3" s="3"/>
      <c r="QRG3" s="3"/>
      <c r="QRH3" s="3"/>
      <c r="QRI3" s="3"/>
      <c r="QRJ3" s="3"/>
      <c r="QRK3" s="3"/>
      <c r="QRL3" s="3"/>
      <c r="QRM3" s="3"/>
      <c r="QRN3" s="3"/>
      <c r="QRO3" s="3"/>
      <c r="QRP3" s="3"/>
      <c r="QRQ3" s="3"/>
      <c r="QRR3" s="3"/>
      <c r="QRS3" s="3"/>
      <c r="QRT3" s="3"/>
      <c r="QRU3" s="3"/>
      <c r="QRV3" s="3"/>
      <c r="QRW3" s="3"/>
      <c r="QRX3" s="3"/>
      <c r="QRY3" s="3"/>
      <c r="QRZ3" s="3"/>
      <c r="QSA3" s="3"/>
      <c r="QSB3" s="3"/>
      <c r="QSC3" s="3"/>
      <c r="QSD3" s="3"/>
      <c r="QSE3" s="3"/>
      <c r="QSF3" s="3"/>
      <c r="QSG3" s="3"/>
      <c r="QSH3" s="3"/>
      <c r="QSI3" s="3"/>
      <c r="QSJ3" s="3"/>
      <c r="QSK3" s="3"/>
      <c r="QSL3" s="3"/>
      <c r="QSM3" s="3"/>
      <c r="QSN3" s="3"/>
      <c r="QSO3" s="3"/>
      <c r="QSP3" s="3"/>
      <c r="QSQ3" s="3"/>
      <c r="QSR3" s="3"/>
      <c r="QSS3" s="3"/>
      <c r="QST3" s="3"/>
      <c r="QSU3" s="3"/>
      <c r="QSV3" s="3"/>
      <c r="QSW3" s="3"/>
      <c r="QSX3" s="3"/>
      <c r="QSY3" s="3"/>
      <c r="QSZ3" s="3"/>
      <c r="QTA3" s="3"/>
      <c r="QTB3" s="3"/>
      <c r="QTC3" s="3"/>
      <c r="QTD3" s="3"/>
      <c r="QTE3" s="3"/>
      <c r="QTF3" s="3"/>
      <c r="QTG3" s="3"/>
      <c r="QTH3" s="3"/>
      <c r="QTI3" s="3"/>
      <c r="QTJ3" s="3"/>
      <c r="QTK3" s="3"/>
      <c r="QTL3" s="3"/>
      <c r="QTM3" s="3"/>
      <c r="QTN3" s="3"/>
      <c r="QTO3" s="3"/>
      <c r="QTP3" s="3"/>
      <c r="QTQ3" s="3"/>
      <c r="QTR3" s="3"/>
      <c r="QTS3" s="3"/>
      <c r="QTT3" s="3"/>
      <c r="QTU3" s="3"/>
      <c r="QTV3" s="3"/>
      <c r="QTW3" s="3"/>
      <c r="QTX3" s="3"/>
      <c r="QTY3" s="3"/>
      <c r="QTZ3" s="3"/>
      <c r="QUA3" s="3"/>
      <c r="QUB3" s="3"/>
      <c r="QUC3" s="3"/>
      <c r="QUD3" s="3"/>
      <c r="QUE3" s="3"/>
      <c r="QUF3" s="3"/>
      <c r="QUG3" s="3"/>
      <c r="QUH3" s="3"/>
      <c r="QUI3" s="3"/>
      <c r="QUJ3" s="3"/>
      <c r="QUK3" s="3"/>
      <c r="QUL3" s="3"/>
      <c r="QUM3" s="3"/>
      <c r="QUN3" s="3"/>
      <c r="QUO3" s="3"/>
      <c r="QUP3" s="3"/>
      <c r="QUQ3" s="3"/>
      <c r="QUR3" s="3"/>
      <c r="QUS3" s="3"/>
      <c r="QUT3" s="3"/>
      <c r="QUU3" s="3"/>
      <c r="QUV3" s="3"/>
      <c r="QUW3" s="3"/>
      <c r="QUX3" s="3"/>
      <c r="QUY3" s="3"/>
      <c r="QUZ3" s="3"/>
      <c r="QVA3" s="3"/>
      <c r="QVB3" s="3"/>
      <c r="QVC3" s="3"/>
      <c r="QVD3" s="3"/>
      <c r="QVE3" s="3"/>
      <c r="QVF3" s="3"/>
      <c r="QVG3" s="3"/>
      <c r="QVH3" s="3"/>
      <c r="QVI3" s="3"/>
      <c r="QVJ3" s="3"/>
      <c r="QVK3" s="3"/>
      <c r="QVL3" s="3"/>
      <c r="QVM3" s="3"/>
      <c r="QVN3" s="3"/>
      <c r="QVO3" s="3"/>
      <c r="QVP3" s="3"/>
      <c r="QVQ3" s="3"/>
      <c r="QVR3" s="3"/>
      <c r="QVS3" s="3"/>
      <c r="QVT3" s="3"/>
      <c r="QVU3" s="3"/>
      <c r="QVV3" s="3"/>
      <c r="QVW3" s="3"/>
      <c r="QVX3" s="3"/>
      <c r="QVY3" s="3"/>
      <c r="QVZ3" s="3"/>
      <c r="QWA3" s="3"/>
      <c r="QWB3" s="3"/>
      <c r="QWC3" s="3"/>
      <c r="QWD3" s="3"/>
      <c r="QWE3" s="3"/>
      <c r="QWF3" s="3"/>
      <c r="QWG3" s="3"/>
      <c r="QWH3" s="3"/>
      <c r="QWI3" s="3"/>
      <c r="QWJ3" s="3"/>
      <c r="QWK3" s="3"/>
      <c r="QWL3" s="3"/>
      <c r="QWM3" s="3"/>
      <c r="QWN3" s="3"/>
      <c r="QWO3" s="3"/>
      <c r="QWP3" s="3"/>
      <c r="QWQ3" s="3"/>
      <c r="QWR3" s="3"/>
      <c r="QWS3" s="3"/>
      <c r="QWT3" s="3"/>
      <c r="QWU3" s="3"/>
      <c r="QWV3" s="3"/>
      <c r="QWW3" s="3"/>
      <c r="QWX3" s="3"/>
      <c r="QWY3" s="3"/>
      <c r="QWZ3" s="3"/>
      <c r="QXA3" s="3"/>
      <c r="QXB3" s="3"/>
      <c r="QXC3" s="3"/>
      <c r="QXD3" s="3"/>
      <c r="QXE3" s="3"/>
      <c r="QXF3" s="3"/>
      <c r="QXG3" s="3"/>
      <c r="QXH3" s="3"/>
      <c r="QXI3" s="3"/>
      <c r="QXJ3" s="3"/>
      <c r="QXK3" s="3"/>
      <c r="QXL3" s="3"/>
      <c r="QXM3" s="3"/>
      <c r="QXN3" s="3"/>
      <c r="QXO3" s="3"/>
      <c r="QXP3" s="3"/>
      <c r="QXQ3" s="3"/>
      <c r="QXR3" s="3"/>
      <c r="QXS3" s="3"/>
      <c r="QXT3" s="3"/>
      <c r="QXU3" s="3"/>
      <c r="QXV3" s="3"/>
      <c r="QXW3" s="3"/>
      <c r="QXX3" s="3"/>
      <c r="QXY3" s="3"/>
      <c r="QXZ3" s="3"/>
      <c r="QYA3" s="3"/>
      <c r="QYB3" s="3"/>
      <c r="QYC3" s="3"/>
      <c r="QYD3" s="3"/>
      <c r="QYE3" s="3"/>
      <c r="QYF3" s="3"/>
      <c r="QYG3" s="3"/>
      <c r="QYH3" s="3"/>
      <c r="QYI3" s="3"/>
      <c r="QYJ3" s="3"/>
      <c r="QYK3" s="3"/>
      <c r="QYL3" s="3"/>
      <c r="QYM3" s="3"/>
      <c r="QYN3" s="3"/>
      <c r="QYO3" s="3"/>
      <c r="QYP3" s="3"/>
      <c r="QYQ3" s="3"/>
      <c r="QYR3" s="3"/>
      <c r="QYS3" s="3"/>
      <c r="QYT3" s="3"/>
      <c r="QYU3" s="3"/>
      <c r="QYV3" s="3"/>
      <c r="QYW3" s="3"/>
      <c r="QYX3" s="3"/>
      <c r="QYY3" s="3"/>
      <c r="QYZ3" s="3"/>
      <c r="QZA3" s="3"/>
      <c r="QZB3" s="3"/>
      <c r="QZC3" s="3"/>
      <c r="QZD3" s="3"/>
      <c r="QZE3" s="3"/>
      <c r="QZF3" s="3"/>
      <c r="QZG3" s="3"/>
      <c r="QZH3" s="3"/>
      <c r="QZI3" s="3"/>
      <c r="QZJ3" s="3"/>
      <c r="QZK3" s="3"/>
      <c r="QZL3" s="3"/>
      <c r="QZM3" s="3"/>
      <c r="QZN3" s="3"/>
      <c r="QZO3" s="3"/>
      <c r="QZP3" s="3"/>
      <c r="QZQ3" s="3"/>
      <c r="QZR3" s="3"/>
      <c r="QZS3" s="3"/>
      <c r="QZT3" s="3"/>
      <c r="QZU3" s="3"/>
      <c r="QZV3" s="3"/>
      <c r="QZW3" s="3"/>
      <c r="QZX3" s="3"/>
      <c r="QZY3" s="3"/>
      <c r="QZZ3" s="3"/>
      <c r="RAA3" s="3"/>
      <c r="RAB3" s="3"/>
      <c r="RAC3" s="3"/>
      <c r="RAD3" s="3"/>
      <c r="RAE3" s="3"/>
      <c r="RAF3" s="3"/>
      <c r="RAG3" s="3"/>
      <c r="RAH3" s="3"/>
      <c r="RAI3" s="3"/>
      <c r="RAJ3" s="3"/>
      <c r="RAK3" s="3"/>
      <c r="RAL3" s="3"/>
      <c r="RAM3" s="3"/>
      <c r="RAN3" s="3"/>
      <c r="RAO3" s="3"/>
      <c r="RAP3" s="3"/>
      <c r="RAQ3" s="3"/>
      <c r="RAR3" s="3"/>
      <c r="RAS3" s="3"/>
      <c r="RAT3" s="3"/>
      <c r="RAU3" s="3"/>
      <c r="RAV3" s="3"/>
      <c r="RAW3" s="3"/>
      <c r="RAX3" s="3"/>
      <c r="RAY3" s="3"/>
      <c r="RAZ3" s="3"/>
      <c r="RBA3" s="3"/>
      <c r="RBB3" s="3"/>
      <c r="RBC3" s="3"/>
      <c r="RBD3" s="3"/>
      <c r="RBE3" s="3"/>
      <c r="RBF3" s="3"/>
      <c r="RBG3" s="3"/>
      <c r="RBH3" s="3"/>
      <c r="RBI3" s="3"/>
      <c r="RBJ3" s="3"/>
      <c r="RBK3" s="3"/>
      <c r="RBL3" s="3"/>
      <c r="RBM3" s="3"/>
      <c r="RBN3" s="3"/>
      <c r="RBO3" s="3"/>
      <c r="RBP3" s="3"/>
      <c r="RBQ3" s="3"/>
      <c r="RBR3" s="3"/>
      <c r="RBS3" s="3"/>
      <c r="RBT3" s="3"/>
      <c r="RBU3" s="3"/>
      <c r="RBV3" s="3"/>
      <c r="RBW3" s="3"/>
      <c r="RBX3" s="3"/>
      <c r="RBY3" s="3"/>
      <c r="RBZ3" s="3"/>
      <c r="RCA3" s="3"/>
      <c r="RCB3" s="3"/>
      <c r="RCC3" s="3"/>
      <c r="RCD3" s="3"/>
      <c r="RCE3" s="3"/>
      <c r="RCF3" s="3"/>
      <c r="RCG3" s="3"/>
      <c r="RCH3" s="3"/>
      <c r="RCI3" s="3"/>
      <c r="RCJ3" s="3"/>
      <c r="RCK3" s="3"/>
      <c r="RCL3" s="3"/>
      <c r="RCM3" s="3"/>
      <c r="RCN3" s="3"/>
      <c r="RCO3" s="3"/>
      <c r="RCP3" s="3"/>
      <c r="RCQ3" s="3"/>
      <c r="RCR3" s="3"/>
      <c r="RCS3" s="3"/>
      <c r="RCT3" s="3"/>
      <c r="RCU3" s="3"/>
      <c r="RCV3" s="3"/>
      <c r="RCW3" s="3"/>
      <c r="RCX3" s="3"/>
      <c r="RCY3" s="3"/>
      <c r="RCZ3" s="3"/>
      <c r="RDA3" s="3"/>
      <c r="RDB3" s="3"/>
      <c r="RDC3" s="3"/>
      <c r="RDD3" s="3"/>
      <c r="RDE3" s="3"/>
      <c r="RDF3" s="3"/>
      <c r="RDG3" s="3"/>
      <c r="RDH3" s="3"/>
      <c r="RDI3" s="3"/>
      <c r="RDJ3" s="3"/>
      <c r="RDK3" s="3"/>
      <c r="RDL3" s="3"/>
      <c r="RDM3" s="3"/>
      <c r="RDN3" s="3"/>
      <c r="RDO3" s="3"/>
      <c r="RDP3" s="3"/>
      <c r="RDQ3" s="3"/>
      <c r="RDR3" s="3"/>
      <c r="RDS3" s="3"/>
      <c r="RDT3" s="3"/>
      <c r="RDU3" s="3"/>
      <c r="RDV3" s="3"/>
      <c r="RDW3" s="3"/>
      <c r="RDX3" s="3"/>
      <c r="RDY3" s="3"/>
      <c r="RDZ3" s="3"/>
      <c r="REA3" s="3"/>
      <c r="REB3" s="3"/>
      <c r="REC3" s="3"/>
      <c r="RED3" s="3"/>
      <c r="REE3" s="3"/>
      <c r="REF3" s="3"/>
      <c r="REG3" s="3"/>
      <c r="REH3" s="3"/>
      <c r="REI3" s="3"/>
      <c r="REJ3" s="3"/>
      <c r="REK3" s="3"/>
      <c r="REL3" s="3"/>
      <c r="REM3" s="3"/>
      <c r="REN3" s="3"/>
      <c r="REO3" s="3"/>
      <c r="REP3" s="3"/>
      <c r="REQ3" s="3"/>
      <c r="RER3" s="3"/>
      <c r="RES3" s="3"/>
      <c r="RET3" s="3"/>
      <c r="REU3" s="3"/>
      <c r="REV3" s="3"/>
      <c r="REW3" s="3"/>
      <c r="REX3" s="3"/>
      <c r="REY3" s="3"/>
      <c r="REZ3" s="3"/>
      <c r="RFA3" s="3"/>
      <c r="RFB3" s="3"/>
      <c r="RFC3" s="3"/>
      <c r="RFD3" s="3"/>
      <c r="RFE3" s="3"/>
      <c r="RFF3" s="3"/>
      <c r="RFG3" s="3"/>
      <c r="RFH3" s="3"/>
      <c r="RFI3" s="3"/>
      <c r="RFJ3" s="3"/>
      <c r="RFK3" s="3"/>
      <c r="RFL3" s="3"/>
      <c r="RFM3" s="3"/>
      <c r="RFN3" s="3"/>
      <c r="RFO3" s="3"/>
      <c r="RFP3" s="3"/>
      <c r="RFQ3" s="3"/>
      <c r="RFR3" s="3"/>
      <c r="RFS3" s="3"/>
      <c r="RFT3" s="3"/>
      <c r="RFU3" s="3"/>
      <c r="RFV3" s="3"/>
      <c r="RFW3" s="3"/>
      <c r="RFX3" s="3"/>
      <c r="RFY3" s="3"/>
      <c r="RFZ3" s="3"/>
      <c r="RGA3" s="3"/>
      <c r="RGB3" s="3"/>
      <c r="RGC3" s="3"/>
      <c r="RGD3" s="3"/>
      <c r="RGE3" s="3"/>
      <c r="RGF3" s="3"/>
      <c r="RGG3" s="3"/>
      <c r="RGH3" s="3"/>
      <c r="RGI3" s="3"/>
      <c r="RGJ3" s="3"/>
      <c r="RGK3" s="3"/>
      <c r="RGL3" s="3"/>
      <c r="RGM3" s="3"/>
      <c r="RGN3" s="3"/>
      <c r="RGO3" s="3"/>
      <c r="RGP3" s="3"/>
      <c r="RGQ3" s="3"/>
      <c r="RGR3" s="3"/>
      <c r="RGS3" s="3"/>
      <c r="RGT3" s="3"/>
      <c r="RGU3" s="3"/>
      <c r="RGV3" s="3"/>
      <c r="RGW3" s="3"/>
      <c r="RGX3" s="3"/>
      <c r="RGY3" s="3"/>
      <c r="RGZ3" s="3"/>
      <c r="RHA3" s="3"/>
      <c r="RHB3" s="3"/>
      <c r="RHC3" s="3"/>
      <c r="RHD3" s="3"/>
      <c r="RHE3" s="3"/>
      <c r="RHF3" s="3"/>
      <c r="RHG3" s="3"/>
      <c r="RHH3" s="3"/>
      <c r="RHI3" s="3"/>
      <c r="RHJ3" s="3"/>
      <c r="RHK3" s="3"/>
      <c r="RHL3" s="3"/>
      <c r="RHM3" s="3"/>
      <c r="RHN3" s="3"/>
      <c r="RHO3" s="3"/>
      <c r="RHP3" s="3"/>
      <c r="RHQ3" s="3"/>
      <c r="RHR3" s="3"/>
      <c r="RHS3" s="3"/>
      <c r="RHT3" s="3"/>
      <c r="RHU3" s="3"/>
      <c r="RHV3" s="3"/>
      <c r="RHW3" s="3"/>
      <c r="RHX3" s="3"/>
      <c r="RHY3" s="3"/>
      <c r="RHZ3" s="3"/>
      <c r="RIA3" s="3"/>
      <c r="RIB3" s="3"/>
      <c r="RIC3" s="3"/>
      <c r="RID3" s="3"/>
      <c r="RIE3" s="3"/>
      <c r="RIF3" s="3"/>
      <c r="RIG3" s="3"/>
      <c r="RIH3" s="3"/>
      <c r="RII3" s="3"/>
      <c r="RIJ3" s="3"/>
      <c r="RIK3" s="3"/>
      <c r="RIL3" s="3"/>
      <c r="RIM3" s="3"/>
      <c r="RIN3" s="3"/>
      <c r="RIO3" s="3"/>
      <c r="RIP3" s="3"/>
      <c r="RIQ3" s="3"/>
      <c r="RIR3" s="3"/>
      <c r="RIS3" s="3"/>
      <c r="RIT3" s="3"/>
      <c r="RIU3" s="3"/>
      <c r="RIV3" s="3"/>
      <c r="RIW3" s="3"/>
      <c r="RIX3" s="3"/>
      <c r="RIY3" s="3"/>
      <c r="RIZ3" s="3"/>
      <c r="RJA3" s="3"/>
      <c r="RJB3" s="3"/>
      <c r="RJC3" s="3"/>
      <c r="RJD3" s="3"/>
      <c r="RJE3" s="3"/>
      <c r="RJF3" s="3"/>
      <c r="RJG3" s="3"/>
      <c r="RJH3" s="3"/>
      <c r="RJI3" s="3"/>
      <c r="RJJ3" s="3"/>
      <c r="RJK3" s="3"/>
      <c r="RJL3" s="3"/>
      <c r="RJM3" s="3"/>
      <c r="RJN3" s="3"/>
      <c r="RJO3" s="3"/>
      <c r="RJP3" s="3"/>
      <c r="RJQ3" s="3"/>
      <c r="RJR3" s="3"/>
      <c r="RJS3" s="3"/>
      <c r="RJT3" s="3"/>
      <c r="RJU3" s="3"/>
      <c r="RJV3" s="3"/>
      <c r="RJW3" s="3"/>
      <c r="RJX3" s="3"/>
      <c r="RJY3" s="3"/>
      <c r="RJZ3" s="3"/>
      <c r="RKA3" s="3"/>
      <c r="RKB3" s="3"/>
      <c r="RKC3" s="3"/>
      <c r="RKD3" s="3"/>
      <c r="RKE3" s="3"/>
      <c r="RKF3" s="3"/>
      <c r="RKG3" s="3"/>
      <c r="RKH3" s="3"/>
      <c r="RKI3" s="3"/>
      <c r="RKJ3" s="3"/>
      <c r="RKK3" s="3"/>
      <c r="RKL3" s="3"/>
      <c r="RKM3" s="3"/>
      <c r="RKN3" s="3"/>
      <c r="RKO3" s="3"/>
      <c r="RKP3" s="3"/>
      <c r="RKQ3" s="3"/>
      <c r="RKR3" s="3"/>
      <c r="RKS3" s="3"/>
      <c r="RKT3" s="3"/>
      <c r="RKU3" s="3"/>
      <c r="RKV3" s="3"/>
      <c r="RKW3" s="3"/>
      <c r="RKX3" s="3"/>
      <c r="RKY3" s="3"/>
      <c r="RKZ3" s="3"/>
      <c r="RLA3" s="3"/>
      <c r="RLB3" s="3"/>
      <c r="RLC3" s="3"/>
      <c r="RLD3" s="3"/>
      <c r="RLE3" s="3"/>
      <c r="RLF3" s="3"/>
      <c r="RLG3" s="3"/>
      <c r="RLH3" s="3"/>
      <c r="RLI3" s="3"/>
      <c r="RLJ3" s="3"/>
      <c r="RLK3" s="3"/>
      <c r="RLL3" s="3"/>
      <c r="RLM3" s="3"/>
      <c r="RLN3" s="3"/>
      <c r="RLO3" s="3"/>
      <c r="RLP3" s="3"/>
      <c r="RLQ3" s="3"/>
      <c r="RLR3" s="3"/>
      <c r="RLS3" s="3"/>
      <c r="RLT3" s="3"/>
      <c r="RLU3" s="3"/>
      <c r="RLV3" s="3"/>
      <c r="RLW3" s="3"/>
      <c r="RLX3" s="3"/>
      <c r="RLY3" s="3"/>
      <c r="RLZ3" s="3"/>
      <c r="RMA3" s="3"/>
      <c r="RMB3" s="3"/>
      <c r="RMC3" s="3"/>
      <c r="RMD3" s="3"/>
      <c r="RME3" s="3"/>
      <c r="RMF3" s="3"/>
      <c r="RMG3" s="3"/>
      <c r="RMH3" s="3"/>
      <c r="RMI3" s="3"/>
      <c r="RMJ3" s="3"/>
      <c r="RMK3" s="3"/>
      <c r="RML3" s="3"/>
      <c r="RMM3" s="3"/>
      <c r="RMN3" s="3"/>
      <c r="RMO3" s="3"/>
      <c r="RMP3" s="3"/>
      <c r="RMQ3" s="3"/>
      <c r="RMR3" s="3"/>
      <c r="RMS3" s="3"/>
      <c r="RMT3" s="3"/>
      <c r="RMU3" s="3"/>
      <c r="RMV3" s="3"/>
      <c r="RMW3" s="3"/>
      <c r="RMX3" s="3"/>
      <c r="RMY3" s="3"/>
      <c r="RMZ3" s="3"/>
      <c r="RNA3" s="3"/>
      <c r="RNB3" s="3"/>
      <c r="RNC3" s="3"/>
      <c r="RND3" s="3"/>
      <c r="RNE3" s="3"/>
      <c r="RNF3" s="3"/>
      <c r="RNG3" s="3"/>
      <c r="RNH3" s="3"/>
      <c r="RNI3" s="3"/>
      <c r="RNJ3" s="3"/>
      <c r="RNK3" s="3"/>
      <c r="RNL3" s="3"/>
      <c r="RNM3" s="3"/>
      <c r="RNN3" s="3"/>
      <c r="RNO3" s="3"/>
      <c r="RNP3" s="3"/>
      <c r="RNQ3" s="3"/>
      <c r="RNR3" s="3"/>
      <c r="RNS3" s="3"/>
      <c r="RNT3" s="3"/>
      <c r="RNU3" s="3"/>
      <c r="RNV3" s="3"/>
      <c r="RNW3" s="3"/>
      <c r="RNX3" s="3"/>
      <c r="RNY3" s="3"/>
      <c r="RNZ3" s="3"/>
      <c r="ROA3" s="3"/>
      <c r="ROB3" s="3"/>
      <c r="ROC3" s="3"/>
      <c r="ROD3" s="3"/>
      <c r="ROE3" s="3"/>
      <c r="ROF3" s="3"/>
      <c r="ROG3" s="3"/>
      <c r="ROH3" s="3"/>
      <c r="ROI3" s="3"/>
      <c r="ROJ3" s="3"/>
      <c r="ROK3" s="3"/>
      <c r="ROL3" s="3"/>
      <c r="ROM3" s="3"/>
      <c r="RON3" s="3"/>
      <c r="ROO3" s="3"/>
      <c r="ROP3" s="3"/>
      <c r="ROQ3" s="3"/>
      <c r="ROR3" s="3"/>
      <c r="ROS3" s="3"/>
      <c r="ROT3" s="3"/>
      <c r="ROU3" s="3"/>
      <c r="ROV3" s="3"/>
      <c r="ROW3" s="3"/>
      <c r="ROX3" s="3"/>
      <c r="ROY3" s="3"/>
      <c r="ROZ3" s="3"/>
      <c r="RPA3" s="3"/>
      <c r="RPB3" s="3"/>
      <c r="RPC3" s="3"/>
      <c r="RPD3" s="3"/>
      <c r="RPE3" s="3"/>
      <c r="RPF3" s="3"/>
      <c r="RPG3" s="3"/>
      <c r="RPH3" s="3"/>
      <c r="RPI3" s="3"/>
      <c r="RPJ3" s="3"/>
      <c r="RPK3" s="3"/>
      <c r="RPL3" s="3"/>
      <c r="RPM3" s="3"/>
      <c r="RPN3" s="3"/>
      <c r="RPO3" s="3"/>
      <c r="RPP3" s="3"/>
      <c r="RPQ3" s="3"/>
      <c r="RPR3" s="3"/>
      <c r="RPS3" s="3"/>
      <c r="RPT3" s="3"/>
      <c r="RPU3" s="3"/>
      <c r="RPV3" s="3"/>
      <c r="RPW3" s="3"/>
      <c r="RPX3" s="3"/>
      <c r="RPY3" s="3"/>
      <c r="RPZ3" s="3"/>
      <c r="RQA3" s="3"/>
      <c r="RQB3" s="3"/>
      <c r="RQC3" s="3"/>
      <c r="RQD3" s="3"/>
      <c r="RQE3" s="3"/>
      <c r="RQF3" s="3"/>
      <c r="RQG3" s="3"/>
      <c r="RQH3" s="3"/>
      <c r="RQI3" s="3"/>
      <c r="RQJ3" s="3"/>
      <c r="RQK3" s="3"/>
      <c r="RQL3" s="3"/>
      <c r="RQM3" s="3"/>
      <c r="RQN3" s="3"/>
      <c r="RQO3" s="3"/>
      <c r="RQP3" s="3"/>
      <c r="RQQ3" s="3"/>
      <c r="RQR3" s="3"/>
      <c r="RQS3" s="3"/>
      <c r="RQT3" s="3"/>
      <c r="RQU3" s="3"/>
      <c r="RQV3" s="3"/>
      <c r="RQW3" s="3"/>
      <c r="RQX3" s="3"/>
      <c r="RQY3" s="3"/>
      <c r="RQZ3" s="3"/>
      <c r="RRA3" s="3"/>
      <c r="RRB3" s="3"/>
      <c r="RRC3" s="3"/>
      <c r="RRD3" s="3"/>
      <c r="RRE3" s="3"/>
      <c r="RRF3" s="3"/>
      <c r="RRG3" s="3"/>
      <c r="RRH3" s="3"/>
      <c r="RRI3" s="3"/>
      <c r="RRJ3" s="3"/>
      <c r="RRK3" s="3"/>
      <c r="RRL3" s="3"/>
      <c r="RRM3" s="3"/>
      <c r="RRN3" s="3"/>
      <c r="RRO3" s="3"/>
      <c r="RRP3" s="3"/>
      <c r="RRQ3" s="3"/>
      <c r="RRR3" s="3"/>
      <c r="RRS3" s="3"/>
      <c r="RRT3" s="3"/>
      <c r="RRU3" s="3"/>
      <c r="RRV3" s="3"/>
      <c r="RRW3" s="3"/>
      <c r="RRX3" s="3"/>
      <c r="RRY3" s="3"/>
      <c r="RRZ3" s="3"/>
      <c r="RSA3" s="3"/>
      <c r="RSB3" s="3"/>
      <c r="RSC3" s="3"/>
      <c r="RSD3" s="3"/>
      <c r="RSE3" s="3"/>
      <c r="RSF3" s="3"/>
      <c r="RSG3" s="3"/>
      <c r="RSH3" s="3"/>
      <c r="RSI3" s="3"/>
      <c r="RSJ3" s="3"/>
      <c r="RSK3" s="3"/>
      <c r="RSL3" s="3"/>
      <c r="RSM3" s="3"/>
      <c r="RSN3" s="3"/>
      <c r="RSO3" s="3"/>
      <c r="RSP3" s="3"/>
      <c r="RSQ3" s="3"/>
      <c r="RSR3" s="3"/>
      <c r="RSS3" s="3"/>
      <c r="RST3" s="3"/>
      <c r="RSU3" s="3"/>
      <c r="RSV3" s="3"/>
      <c r="RSW3" s="3"/>
      <c r="RSX3" s="3"/>
      <c r="RSY3" s="3"/>
      <c r="RSZ3" s="3"/>
      <c r="RTA3" s="3"/>
      <c r="RTB3" s="3"/>
      <c r="RTC3" s="3"/>
      <c r="RTD3" s="3"/>
      <c r="RTE3" s="3"/>
      <c r="RTF3" s="3"/>
      <c r="RTG3" s="3"/>
      <c r="RTH3" s="3"/>
      <c r="RTI3" s="3"/>
      <c r="RTJ3" s="3"/>
      <c r="RTK3" s="3"/>
      <c r="RTL3" s="3"/>
      <c r="RTM3" s="3"/>
      <c r="RTN3" s="3"/>
      <c r="RTO3" s="3"/>
      <c r="RTP3" s="3"/>
      <c r="RTQ3" s="3"/>
      <c r="RTR3" s="3"/>
      <c r="RTS3" s="3"/>
      <c r="RTT3" s="3"/>
      <c r="RTU3" s="3"/>
      <c r="RTV3" s="3"/>
      <c r="RTW3" s="3"/>
      <c r="RTX3" s="3"/>
      <c r="RTY3" s="3"/>
      <c r="RTZ3" s="3"/>
      <c r="RUA3" s="3"/>
      <c r="RUB3" s="3"/>
      <c r="RUC3" s="3"/>
      <c r="RUD3" s="3"/>
      <c r="RUE3" s="3"/>
      <c r="RUF3" s="3"/>
      <c r="RUG3" s="3"/>
      <c r="RUH3" s="3"/>
      <c r="RUI3" s="3"/>
      <c r="RUJ3" s="3"/>
      <c r="RUK3" s="3"/>
      <c r="RUL3" s="3"/>
      <c r="RUM3" s="3"/>
      <c r="RUN3" s="3"/>
      <c r="RUO3" s="3"/>
      <c r="RUP3" s="3"/>
      <c r="RUQ3" s="3"/>
      <c r="RUR3" s="3"/>
      <c r="RUS3" s="3"/>
      <c r="RUT3" s="3"/>
      <c r="RUU3" s="3"/>
      <c r="RUV3" s="3"/>
      <c r="RUW3" s="3"/>
      <c r="RUX3" s="3"/>
      <c r="RUY3" s="3"/>
      <c r="RUZ3" s="3"/>
      <c r="RVA3" s="3"/>
      <c r="RVB3" s="3"/>
      <c r="RVC3" s="3"/>
      <c r="RVD3" s="3"/>
      <c r="RVE3" s="3"/>
      <c r="RVF3" s="3"/>
      <c r="RVG3" s="3"/>
      <c r="RVH3" s="3"/>
      <c r="RVI3" s="3"/>
      <c r="RVJ3" s="3"/>
      <c r="RVK3" s="3"/>
      <c r="RVL3" s="3"/>
      <c r="RVM3" s="3"/>
      <c r="RVN3" s="3"/>
      <c r="RVO3" s="3"/>
      <c r="RVP3" s="3"/>
      <c r="RVQ3" s="3"/>
      <c r="RVR3" s="3"/>
      <c r="RVS3" s="3"/>
      <c r="RVT3" s="3"/>
      <c r="RVU3" s="3"/>
      <c r="RVV3" s="3"/>
      <c r="RVW3" s="3"/>
      <c r="RVX3" s="3"/>
      <c r="RVY3" s="3"/>
      <c r="RVZ3" s="3"/>
      <c r="RWA3" s="3"/>
      <c r="RWB3" s="3"/>
      <c r="RWC3" s="3"/>
      <c r="RWD3" s="3"/>
      <c r="RWE3" s="3"/>
      <c r="RWF3" s="3"/>
      <c r="RWG3" s="3"/>
      <c r="RWH3" s="3"/>
      <c r="RWI3" s="3"/>
      <c r="RWJ3" s="3"/>
      <c r="RWK3" s="3"/>
      <c r="RWL3" s="3"/>
      <c r="RWM3" s="3"/>
      <c r="RWN3" s="3"/>
      <c r="RWO3" s="3"/>
      <c r="RWP3" s="3"/>
      <c r="RWQ3" s="3"/>
      <c r="RWR3" s="3"/>
      <c r="RWS3" s="3"/>
      <c r="RWT3" s="3"/>
      <c r="RWU3" s="3"/>
      <c r="RWV3" s="3"/>
      <c r="RWW3" s="3"/>
      <c r="RWX3" s="3"/>
      <c r="RWY3" s="3"/>
      <c r="RWZ3" s="3"/>
      <c r="RXA3" s="3"/>
      <c r="RXB3" s="3"/>
      <c r="RXC3" s="3"/>
      <c r="RXD3" s="3"/>
      <c r="RXE3" s="3"/>
      <c r="RXF3" s="3"/>
      <c r="RXG3" s="3"/>
      <c r="RXH3" s="3"/>
      <c r="RXI3" s="3"/>
      <c r="RXJ3" s="3"/>
      <c r="RXK3" s="3"/>
      <c r="RXL3" s="3"/>
      <c r="RXM3" s="3"/>
      <c r="RXN3" s="3"/>
      <c r="RXO3" s="3"/>
      <c r="RXP3" s="3"/>
      <c r="RXQ3" s="3"/>
      <c r="RXR3" s="3"/>
      <c r="RXS3" s="3"/>
      <c r="RXT3" s="3"/>
      <c r="RXU3" s="3"/>
      <c r="RXV3" s="3"/>
      <c r="RXW3" s="3"/>
      <c r="RXX3" s="3"/>
      <c r="RXY3" s="3"/>
      <c r="RXZ3" s="3"/>
      <c r="RYA3" s="3"/>
      <c r="RYB3" s="3"/>
      <c r="RYC3" s="3"/>
      <c r="RYD3" s="3"/>
      <c r="RYE3" s="3"/>
      <c r="RYF3" s="3"/>
      <c r="RYG3" s="3"/>
      <c r="RYH3" s="3"/>
      <c r="RYI3" s="3"/>
      <c r="RYJ3" s="3"/>
      <c r="RYK3" s="3"/>
      <c r="RYL3" s="3"/>
      <c r="RYM3" s="3"/>
      <c r="RYN3" s="3"/>
      <c r="RYO3" s="3"/>
      <c r="RYP3" s="3"/>
      <c r="RYQ3" s="3"/>
      <c r="RYR3" s="3"/>
      <c r="RYS3" s="3"/>
      <c r="RYT3" s="3"/>
      <c r="RYU3" s="3"/>
      <c r="RYV3" s="3"/>
      <c r="RYW3" s="3"/>
      <c r="RYX3" s="3"/>
      <c r="RYY3" s="3"/>
      <c r="RYZ3" s="3"/>
      <c r="RZA3" s="3"/>
      <c r="RZB3" s="3"/>
      <c r="RZC3" s="3"/>
      <c r="RZD3" s="3"/>
      <c r="RZE3" s="3"/>
      <c r="RZF3" s="3"/>
      <c r="RZG3" s="3"/>
      <c r="RZH3" s="3"/>
      <c r="RZI3" s="3"/>
      <c r="RZJ3" s="3"/>
      <c r="RZK3" s="3"/>
      <c r="RZL3" s="3"/>
      <c r="RZM3" s="3"/>
      <c r="RZN3" s="3"/>
      <c r="RZO3" s="3"/>
      <c r="RZP3" s="3"/>
      <c r="RZQ3" s="3"/>
      <c r="RZR3" s="3"/>
      <c r="RZS3" s="3"/>
      <c r="RZT3" s="3"/>
      <c r="RZU3" s="3"/>
      <c r="RZV3" s="3"/>
      <c r="RZW3" s="3"/>
      <c r="RZX3" s="3"/>
      <c r="RZY3" s="3"/>
      <c r="RZZ3" s="3"/>
      <c r="SAA3" s="3"/>
      <c r="SAB3" s="3"/>
      <c r="SAC3" s="3"/>
      <c r="SAD3" s="3"/>
      <c r="SAE3" s="3"/>
      <c r="SAF3" s="3"/>
      <c r="SAG3" s="3"/>
      <c r="SAH3" s="3"/>
      <c r="SAI3" s="3"/>
      <c r="SAJ3" s="3"/>
      <c r="SAK3" s="3"/>
      <c r="SAL3" s="3"/>
      <c r="SAM3" s="3"/>
      <c r="SAN3" s="3"/>
      <c r="SAO3" s="3"/>
      <c r="SAP3" s="3"/>
      <c r="SAQ3" s="3"/>
      <c r="SAR3" s="3"/>
      <c r="SAS3" s="3"/>
      <c r="SAT3" s="3"/>
      <c r="SAU3" s="3"/>
      <c r="SAV3" s="3"/>
      <c r="SAW3" s="3"/>
      <c r="SAX3" s="3"/>
      <c r="SAY3" s="3"/>
      <c r="SAZ3" s="3"/>
      <c r="SBA3" s="3"/>
      <c r="SBB3" s="3"/>
      <c r="SBC3" s="3"/>
      <c r="SBD3" s="3"/>
      <c r="SBE3" s="3"/>
      <c r="SBF3" s="3"/>
      <c r="SBG3" s="3"/>
      <c r="SBH3" s="3"/>
      <c r="SBI3" s="3"/>
      <c r="SBJ3" s="3"/>
      <c r="SBK3" s="3"/>
      <c r="SBL3" s="3"/>
      <c r="SBM3" s="3"/>
      <c r="SBN3" s="3"/>
      <c r="SBO3" s="3"/>
      <c r="SBP3" s="3"/>
      <c r="SBQ3" s="3"/>
      <c r="SBR3" s="3"/>
      <c r="SBS3" s="3"/>
      <c r="SBT3" s="3"/>
      <c r="SBU3" s="3"/>
      <c r="SBV3" s="3"/>
      <c r="SBW3" s="3"/>
      <c r="SBX3" s="3"/>
      <c r="SBY3" s="3"/>
      <c r="SBZ3" s="3"/>
      <c r="SCA3" s="3"/>
      <c r="SCB3" s="3"/>
      <c r="SCC3" s="3"/>
      <c r="SCD3" s="3"/>
      <c r="SCE3" s="3"/>
      <c r="SCF3" s="3"/>
      <c r="SCG3" s="3"/>
      <c r="SCH3" s="3"/>
      <c r="SCI3" s="3"/>
      <c r="SCJ3" s="3"/>
      <c r="SCK3" s="3"/>
      <c r="SCL3" s="3"/>
      <c r="SCM3" s="3"/>
      <c r="SCN3" s="3"/>
      <c r="SCO3" s="3"/>
      <c r="SCP3" s="3"/>
      <c r="SCQ3" s="3"/>
      <c r="SCR3" s="3"/>
      <c r="SCS3" s="3"/>
      <c r="SCT3" s="3"/>
      <c r="SCU3" s="3"/>
      <c r="SCV3" s="3"/>
      <c r="SCW3" s="3"/>
      <c r="SCX3" s="3"/>
      <c r="SCY3" s="3"/>
      <c r="SCZ3" s="3"/>
      <c r="SDA3" s="3"/>
      <c r="SDB3" s="3"/>
      <c r="SDC3" s="3"/>
      <c r="SDD3" s="3"/>
      <c r="SDE3" s="3"/>
      <c r="SDF3" s="3"/>
      <c r="SDG3" s="3"/>
      <c r="SDH3" s="3"/>
      <c r="SDI3" s="3"/>
      <c r="SDJ3" s="3"/>
      <c r="SDK3" s="3"/>
      <c r="SDL3" s="3"/>
      <c r="SDM3" s="3"/>
      <c r="SDN3" s="3"/>
      <c r="SDO3" s="3"/>
      <c r="SDP3" s="3"/>
      <c r="SDQ3" s="3"/>
      <c r="SDR3" s="3"/>
      <c r="SDS3" s="3"/>
      <c r="SDT3" s="3"/>
      <c r="SDU3" s="3"/>
      <c r="SDV3" s="3"/>
      <c r="SDW3" s="3"/>
      <c r="SDX3" s="3"/>
      <c r="SDY3" s="3"/>
      <c r="SDZ3" s="3"/>
      <c r="SEA3" s="3"/>
      <c r="SEB3" s="3"/>
      <c r="SEC3" s="3"/>
      <c r="SED3" s="3"/>
      <c r="SEE3" s="3"/>
      <c r="SEF3" s="3"/>
      <c r="SEG3" s="3"/>
      <c r="SEH3" s="3"/>
      <c r="SEI3" s="3"/>
      <c r="SEJ3" s="3"/>
      <c r="SEK3" s="3"/>
      <c r="SEL3" s="3"/>
      <c r="SEM3" s="3"/>
      <c r="SEN3" s="3"/>
      <c r="SEO3" s="3"/>
      <c r="SEP3" s="3"/>
      <c r="SEQ3" s="3"/>
      <c r="SER3" s="3"/>
      <c r="SES3" s="3"/>
      <c r="SET3" s="3"/>
      <c r="SEU3" s="3"/>
      <c r="SEV3" s="3"/>
      <c r="SEW3" s="3"/>
      <c r="SEX3" s="3"/>
      <c r="SEY3" s="3"/>
      <c r="SEZ3" s="3"/>
      <c r="SFA3" s="3"/>
      <c r="SFB3" s="3"/>
      <c r="SFC3" s="3"/>
      <c r="SFD3" s="3"/>
      <c r="SFE3" s="3"/>
      <c r="SFF3" s="3"/>
      <c r="SFG3" s="3"/>
      <c r="SFH3" s="3"/>
      <c r="SFI3" s="3"/>
      <c r="SFJ3" s="3"/>
      <c r="SFK3" s="3"/>
      <c r="SFL3" s="3"/>
      <c r="SFM3" s="3"/>
      <c r="SFN3" s="3"/>
      <c r="SFO3" s="3"/>
      <c r="SFP3" s="3"/>
      <c r="SFQ3" s="3"/>
      <c r="SFR3" s="3"/>
      <c r="SFS3" s="3"/>
      <c r="SFT3" s="3"/>
      <c r="SFU3" s="3"/>
      <c r="SFV3" s="3"/>
      <c r="SFW3" s="3"/>
      <c r="SFX3" s="3"/>
      <c r="SFY3" s="3"/>
      <c r="SFZ3" s="3"/>
      <c r="SGA3" s="3"/>
      <c r="SGB3" s="3"/>
      <c r="SGC3" s="3"/>
      <c r="SGD3" s="3"/>
      <c r="SGE3" s="3"/>
      <c r="SGF3" s="3"/>
      <c r="SGG3" s="3"/>
      <c r="SGH3" s="3"/>
      <c r="SGI3" s="3"/>
      <c r="SGJ3" s="3"/>
      <c r="SGK3" s="3"/>
      <c r="SGL3" s="3"/>
      <c r="SGM3" s="3"/>
      <c r="SGN3" s="3"/>
      <c r="SGO3" s="3"/>
      <c r="SGP3" s="3"/>
      <c r="SGQ3" s="3"/>
      <c r="SGR3" s="3"/>
      <c r="SGS3" s="3"/>
      <c r="SGT3" s="3"/>
      <c r="SGU3" s="3"/>
      <c r="SGV3" s="3"/>
      <c r="SGW3" s="3"/>
      <c r="SGX3" s="3"/>
      <c r="SGY3" s="3"/>
      <c r="SGZ3" s="3"/>
      <c r="SHA3" s="3"/>
      <c r="SHB3" s="3"/>
      <c r="SHC3" s="3"/>
      <c r="SHD3" s="3"/>
      <c r="SHE3" s="3"/>
      <c r="SHF3" s="3"/>
      <c r="SHG3" s="3"/>
      <c r="SHH3" s="3"/>
      <c r="SHI3" s="3"/>
      <c r="SHJ3" s="3"/>
      <c r="SHK3" s="3"/>
      <c r="SHL3" s="3"/>
      <c r="SHM3" s="3"/>
      <c r="SHN3" s="3"/>
      <c r="SHO3" s="3"/>
      <c r="SHP3" s="3"/>
      <c r="SHQ3" s="3"/>
      <c r="SHR3" s="3"/>
      <c r="SHS3" s="3"/>
      <c r="SHT3" s="3"/>
      <c r="SHU3" s="3"/>
      <c r="SHV3" s="3"/>
      <c r="SHW3" s="3"/>
      <c r="SHX3" s="3"/>
      <c r="SHY3" s="3"/>
      <c r="SHZ3" s="3"/>
      <c r="SIA3" s="3"/>
      <c r="SIB3" s="3"/>
      <c r="SIC3" s="3"/>
      <c r="SID3" s="3"/>
      <c r="SIE3" s="3"/>
      <c r="SIF3" s="3"/>
      <c r="SIG3" s="3"/>
      <c r="SIH3" s="3"/>
      <c r="SII3" s="3"/>
      <c r="SIJ3" s="3"/>
      <c r="SIK3" s="3"/>
      <c r="SIL3" s="3"/>
      <c r="SIM3" s="3"/>
      <c r="SIN3" s="3"/>
      <c r="SIO3" s="3"/>
      <c r="SIP3" s="3"/>
      <c r="SIQ3" s="3"/>
      <c r="SIR3" s="3"/>
      <c r="SIS3" s="3"/>
      <c r="SIT3" s="3"/>
      <c r="SIU3" s="3"/>
      <c r="SIV3" s="3"/>
      <c r="SIW3" s="3"/>
      <c r="SIX3" s="3"/>
      <c r="SIY3" s="3"/>
      <c r="SIZ3" s="3"/>
      <c r="SJA3" s="3"/>
      <c r="SJB3" s="3"/>
      <c r="SJC3" s="3"/>
      <c r="SJD3" s="3"/>
      <c r="SJE3" s="3"/>
      <c r="SJF3" s="3"/>
      <c r="SJG3" s="3"/>
      <c r="SJH3" s="3"/>
      <c r="SJI3" s="3"/>
      <c r="SJJ3" s="3"/>
      <c r="SJK3" s="3"/>
      <c r="SJL3" s="3"/>
      <c r="SJM3" s="3"/>
      <c r="SJN3" s="3"/>
      <c r="SJO3" s="3"/>
      <c r="SJP3" s="3"/>
      <c r="SJQ3" s="3"/>
      <c r="SJR3" s="3"/>
      <c r="SJS3" s="3"/>
      <c r="SJT3" s="3"/>
      <c r="SJU3" s="3"/>
      <c r="SJV3" s="3"/>
      <c r="SJW3" s="3"/>
      <c r="SJX3" s="3"/>
      <c r="SJY3" s="3"/>
      <c r="SJZ3" s="3"/>
      <c r="SKA3" s="3"/>
      <c r="SKB3" s="3"/>
      <c r="SKC3" s="3"/>
      <c r="SKD3" s="3"/>
      <c r="SKE3" s="3"/>
      <c r="SKF3" s="3"/>
      <c r="SKG3" s="3"/>
      <c r="SKH3" s="3"/>
      <c r="SKI3" s="3"/>
      <c r="SKJ3" s="3"/>
      <c r="SKK3" s="3"/>
      <c r="SKL3" s="3"/>
      <c r="SKM3" s="3"/>
      <c r="SKN3" s="3"/>
      <c r="SKO3" s="3"/>
      <c r="SKP3" s="3"/>
      <c r="SKQ3" s="3"/>
      <c r="SKR3" s="3"/>
      <c r="SKS3" s="3"/>
      <c r="SKT3" s="3"/>
      <c r="SKU3" s="3"/>
      <c r="SKV3" s="3"/>
      <c r="SKW3" s="3"/>
      <c r="SKX3" s="3"/>
      <c r="SKY3" s="3"/>
      <c r="SKZ3" s="3"/>
      <c r="SLA3" s="3"/>
      <c r="SLB3" s="3"/>
      <c r="SLC3" s="3"/>
      <c r="SLD3" s="3"/>
      <c r="SLE3" s="3"/>
      <c r="SLF3" s="3"/>
      <c r="SLG3" s="3"/>
      <c r="SLH3" s="3"/>
      <c r="SLI3" s="3"/>
      <c r="SLJ3" s="3"/>
      <c r="SLK3" s="3"/>
      <c r="SLL3" s="3"/>
      <c r="SLM3" s="3"/>
      <c r="SLN3" s="3"/>
      <c r="SLO3" s="3"/>
      <c r="SLP3" s="3"/>
      <c r="SLQ3" s="3"/>
      <c r="SLR3" s="3"/>
      <c r="SLS3" s="3"/>
      <c r="SLT3" s="3"/>
      <c r="SLU3" s="3"/>
      <c r="SLV3" s="3"/>
      <c r="SLW3" s="3"/>
      <c r="SLX3" s="3"/>
      <c r="SLY3" s="3"/>
      <c r="SLZ3" s="3"/>
      <c r="SMA3" s="3"/>
      <c r="SMB3" s="3"/>
      <c r="SMC3" s="3"/>
      <c r="SMD3" s="3"/>
      <c r="SME3" s="3"/>
      <c r="SMF3" s="3"/>
      <c r="SMG3" s="3"/>
      <c r="SMH3" s="3"/>
      <c r="SMI3" s="3"/>
      <c r="SMJ3" s="3"/>
      <c r="SMK3" s="3"/>
      <c r="SML3" s="3"/>
      <c r="SMM3" s="3"/>
      <c r="SMN3" s="3"/>
      <c r="SMO3" s="3"/>
      <c r="SMP3" s="3"/>
      <c r="SMQ3" s="3"/>
      <c r="SMR3" s="3"/>
      <c r="SMS3" s="3"/>
      <c r="SMT3" s="3"/>
      <c r="SMU3" s="3"/>
      <c r="SMV3" s="3"/>
      <c r="SMW3" s="3"/>
      <c r="SMX3" s="3"/>
      <c r="SMY3" s="3"/>
      <c r="SMZ3" s="3"/>
      <c r="SNA3" s="3"/>
      <c r="SNB3" s="3"/>
      <c r="SNC3" s="3"/>
      <c r="SND3" s="3"/>
      <c r="SNE3" s="3"/>
      <c r="SNF3" s="3"/>
      <c r="SNG3" s="3"/>
      <c r="SNH3" s="3"/>
      <c r="SNI3" s="3"/>
      <c r="SNJ3" s="3"/>
      <c r="SNK3" s="3"/>
      <c r="SNL3" s="3"/>
      <c r="SNM3" s="3"/>
      <c r="SNN3" s="3"/>
      <c r="SNO3" s="3"/>
      <c r="SNP3" s="3"/>
      <c r="SNQ3" s="3"/>
      <c r="SNR3" s="3"/>
      <c r="SNS3" s="3"/>
      <c r="SNT3" s="3"/>
      <c r="SNU3" s="3"/>
      <c r="SNV3" s="3"/>
      <c r="SNW3" s="3"/>
      <c r="SNX3" s="3"/>
      <c r="SNY3" s="3"/>
      <c r="SNZ3" s="3"/>
      <c r="SOA3" s="3"/>
      <c r="SOB3" s="3"/>
      <c r="SOC3" s="3"/>
      <c r="SOD3" s="3"/>
      <c r="SOE3" s="3"/>
      <c r="SOF3" s="3"/>
      <c r="SOG3" s="3"/>
      <c r="SOH3" s="3"/>
      <c r="SOI3" s="3"/>
      <c r="SOJ3" s="3"/>
      <c r="SOK3" s="3"/>
      <c r="SOL3" s="3"/>
      <c r="SOM3" s="3"/>
      <c r="SON3" s="3"/>
      <c r="SOO3" s="3"/>
      <c r="SOP3" s="3"/>
      <c r="SOQ3" s="3"/>
      <c r="SOR3" s="3"/>
      <c r="SOS3" s="3"/>
      <c r="SOT3" s="3"/>
      <c r="SOU3" s="3"/>
      <c r="SOV3" s="3"/>
      <c r="SOW3" s="3"/>
      <c r="SOX3" s="3"/>
      <c r="SOY3" s="3"/>
      <c r="SOZ3" s="3"/>
      <c r="SPA3" s="3"/>
      <c r="SPB3" s="3"/>
      <c r="SPC3" s="3"/>
      <c r="SPD3" s="3"/>
      <c r="SPE3" s="3"/>
      <c r="SPF3" s="3"/>
      <c r="SPG3" s="3"/>
      <c r="SPH3" s="3"/>
      <c r="SPI3" s="3"/>
      <c r="SPJ3" s="3"/>
      <c r="SPK3" s="3"/>
      <c r="SPL3" s="3"/>
      <c r="SPM3" s="3"/>
      <c r="SPN3" s="3"/>
      <c r="SPO3" s="3"/>
      <c r="SPP3" s="3"/>
      <c r="SPQ3" s="3"/>
      <c r="SPR3" s="3"/>
      <c r="SPS3" s="3"/>
      <c r="SPT3" s="3"/>
      <c r="SPU3" s="3"/>
      <c r="SPV3" s="3"/>
      <c r="SPW3" s="3"/>
      <c r="SPX3" s="3"/>
      <c r="SPY3" s="3"/>
      <c r="SPZ3" s="3"/>
      <c r="SQA3" s="3"/>
      <c r="SQB3" s="3"/>
      <c r="SQC3" s="3"/>
      <c r="SQD3" s="3"/>
      <c r="SQE3" s="3"/>
      <c r="SQF3" s="3"/>
      <c r="SQG3" s="3"/>
      <c r="SQH3" s="3"/>
      <c r="SQI3" s="3"/>
      <c r="SQJ3" s="3"/>
      <c r="SQK3" s="3"/>
      <c r="SQL3" s="3"/>
      <c r="SQM3" s="3"/>
      <c r="SQN3" s="3"/>
      <c r="SQO3" s="3"/>
      <c r="SQP3" s="3"/>
      <c r="SQQ3" s="3"/>
      <c r="SQR3" s="3"/>
      <c r="SQS3" s="3"/>
      <c r="SQT3" s="3"/>
      <c r="SQU3" s="3"/>
      <c r="SQV3" s="3"/>
      <c r="SQW3" s="3"/>
      <c r="SQX3" s="3"/>
      <c r="SQY3" s="3"/>
      <c r="SQZ3" s="3"/>
      <c r="SRA3" s="3"/>
      <c r="SRB3" s="3"/>
      <c r="SRC3" s="3"/>
      <c r="SRD3" s="3"/>
      <c r="SRE3" s="3"/>
      <c r="SRF3" s="3"/>
      <c r="SRG3" s="3"/>
      <c r="SRH3" s="3"/>
      <c r="SRI3" s="3"/>
      <c r="SRJ3" s="3"/>
      <c r="SRK3" s="3"/>
      <c r="SRL3" s="3"/>
      <c r="SRM3" s="3"/>
      <c r="SRN3" s="3"/>
      <c r="SRO3" s="3"/>
      <c r="SRP3" s="3"/>
      <c r="SRQ3" s="3"/>
      <c r="SRR3" s="3"/>
      <c r="SRS3" s="3"/>
      <c r="SRT3" s="3"/>
      <c r="SRU3" s="3"/>
      <c r="SRV3" s="3"/>
      <c r="SRW3" s="3"/>
      <c r="SRX3" s="3"/>
      <c r="SRY3" s="3"/>
      <c r="SRZ3" s="3"/>
      <c r="SSA3" s="3"/>
      <c r="SSB3" s="3"/>
      <c r="SSC3" s="3"/>
      <c r="SSD3" s="3"/>
      <c r="SSE3" s="3"/>
      <c r="SSF3" s="3"/>
      <c r="SSG3" s="3"/>
      <c r="SSH3" s="3"/>
      <c r="SSI3" s="3"/>
      <c r="SSJ3" s="3"/>
      <c r="SSK3" s="3"/>
      <c r="SSL3" s="3"/>
      <c r="SSM3" s="3"/>
      <c r="SSN3" s="3"/>
      <c r="SSO3" s="3"/>
      <c r="SSP3" s="3"/>
      <c r="SSQ3" s="3"/>
      <c r="SSR3" s="3"/>
      <c r="SSS3" s="3"/>
      <c r="SST3" s="3"/>
      <c r="SSU3" s="3"/>
      <c r="SSV3" s="3"/>
      <c r="SSW3" s="3"/>
      <c r="SSX3" s="3"/>
      <c r="SSY3" s="3"/>
      <c r="SSZ3" s="3"/>
      <c r="STA3" s="3"/>
      <c r="STB3" s="3"/>
      <c r="STC3" s="3"/>
      <c r="STD3" s="3"/>
      <c r="STE3" s="3"/>
      <c r="STF3" s="3"/>
      <c r="STG3" s="3"/>
      <c r="STH3" s="3"/>
      <c r="STI3" s="3"/>
      <c r="STJ3" s="3"/>
      <c r="STK3" s="3"/>
      <c r="STL3" s="3"/>
      <c r="STM3" s="3"/>
      <c r="STN3" s="3"/>
      <c r="STO3" s="3"/>
      <c r="STP3" s="3"/>
      <c r="STQ3" s="3"/>
      <c r="STR3" s="3"/>
      <c r="STS3" s="3"/>
      <c r="STT3" s="3"/>
      <c r="STU3" s="3"/>
      <c r="STV3" s="3"/>
      <c r="STW3" s="3"/>
      <c r="STX3" s="3"/>
      <c r="STY3" s="3"/>
      <c r="STZ3" s="3"/>
      <c r="SUA3" s="3"/>
      <c r="SUB3" s="3"/>
      <c r="SUC3" s="3"/>
      <c r="SUD3" s="3"/>
      <c r="SUE3" s="3"/>
      <c r="SUF3" s="3"/>
      <c r="SUG3" s="3"/>
      <c r="SUH3" s="3"/>
      <c r="SUI3" s="3"/>
      <c r="SUJ3" s="3"/>
      <c r="SUK3" s="3"/>
      <c r="SUL3" s="3"/>
      <c r="SUM3" s="3"/>
      <c r="SUN3" s="3"/>
      <c r="SUO3" s="3"/>
      <c r="SUP3" s="3"/>
      <c r="SUQ3" s="3"/>
      <c r="SUR3" s="3"/>
      <c r="SUS3" s="3"/>
      <c r="SUT3" s="3"/>
      <c r="SUU3" s="3"/>
      <c r="SUV3" s="3"/>
      <c r="SUW3" s="3"/>
      <c r="SUX3" s="3"/>
      <c r="SUY3" s="3"/>
      <c r="SUZ3" s="3"/>
      <c r="SVA3" s="3"/>
      <c r="SVB3" s="3"/>
      <c r="SVC3" s="3"/>
      <c r="SVD3" s="3"/>
      <c r="SVE3" s="3"/>
      <c r="SVF3" s="3"/>
      <c r="SVG3" s="3"/>
      <c r="SVH3" s="3"/>
      <c r="SVI3" s="3"/>
      <c r="SVJ3" s="3"/>
      <c r="SVK3" s="3"/>
      <c r="SVL3" s="3"/>
      <c r="SVM3" s="3"/>
      <c r="SVN3" s="3"/>
      <c r="SVO3" s="3"/>
      <c r="SVP3" s="3"/>
      <c r="SVQ3" s="3"/>
      <c r="SVR3" s="3"/>
      <c r="SVS3" s="3"/>
      <c r="SVT3" s="3"/>
      <c r="SVU3" s="3"/>
      <c r="SVV3" s="3"/>
      <c r="SVW3" s="3"/>
      <c r="SVX3" s="3"/>
      <c r="SVY3" s="3"/>
      <c r="SVZ3" s="3"/>
      <c r="SWA3" s="3"/>
      <c r="SWB3" s="3"/>
      <c r="SWC3" s="3"/>
      <c r="SWD3" s="3"/>
      <c r="SWE3" s="3"/>
      <c r="SWF3" s="3"/>
      <c r="SWG3" s="3"/>
      <c r="SWH3" s="3"/>
      <c r="SWI3" s="3"/>
      <c r="SWJ3" s="3"/>
      <c r="SWK3" s="3"/>
      <c r="SWL3" s="3"/>
      <c r="SWM3" s="3"/>
      <c r="SWN3" s="3"/>
      <c r="SWO3" s="3"/>
      <c r="SWP3" s="3"/>
      <c r="SWQ3" s="3"/>
      <c r="SWR3" s="3"/>
      <c r="SWS3" s="3"/>
      <c r="SWT3" s="3"/>
      <c r="SWU3" s="3"/>
      <c r="SWV3" s="3"/>
      <c r="SWW3" s="3"/>
      <c r="SWX3" s="3"/>
      <c r="SWY3" s="3"/>
      <c r="SWZ3" s="3"/>
      <c r="SXA3" s="3"/>
      <c r="SXB3" s="3"/>
      <c r="SXC3" s="3"/>
      <c r="SXD3" s="3"/>
      <c r="SXE3" s="3"/>
      <c r="SXF3" s="3"/>
      <c r="SXG3" s="3"/>
      <c r="SXH3" s="3"/>
      <c r="SXI3" s="3"/>
      <c r="SXJ3" s="3"/>
      <c r="SXK3" s="3"/>
      <c r="SXL3" s="3"/>
      <c r="SXM3" s="3"/>
      <c r="SXN3" s="3"/>
      <c r="SXO3" s="3"/>
      <c r="SXP3" s="3"/>
      <c r="SXQ3" s="3"/>
      <c r="SXR3" s="3"/>
      <c r="SXS3" s="3"/>
      <c r="SXT3" s="3"/>
      <c r="SXU3" s="3"/>
      <c r="SXV3" s="3"/>
      <c r="SXW3" s="3"/>
      <c r="SXX3" s="3"/>
      <c r="SXY3" s="3"/>
      <c r="SXZ3" s="3"/>
      <c r="SYA3" s="3"/>
      <c r="SYB3" s="3"/>
      <c r="SYC3" s="3"/>
      <c r="SYD3" s="3"/>
      <c r="SYE3" s="3"/>
      <c r="SYF3" s="3"/>
      <c r="SYG3" s="3"/>
      <c r="SYH3" s="3"/>
      <c r="SYI3" s="3"/>
      <c r="SYJ3" s="3"/>
      <c r="SYK3" s="3"/>
      <c r="SYL3" s="3"/>
      <c r="SYM3" s="3"/>
      <c r="SYN3" s="3"/>
      <c r="SYO3" s="3"/>
      <c r="SYP3" s="3"/>
      <c r="SYQ3" s="3"/>
      <c r="SYR3" s="3"/>
      <c r="SYS3" s="3"/>
      <c r="SYT3" s="3"/>
      <c r="SYU3" s="3"/>
      <c r="SYV3" s="3"/>
      <c r="SYW3" s="3"/>
      <c r="SYX3" s="3"/>
      <c r="SYY3" s="3"/>
      <c r="SYZ3" s="3"/>
      <c r="SZA3" s="3"/>
      <c r="SZB3" s="3"/>
      <c r="SZC3" s="3"/>
      <c r="SZD3" s="3"/>
      <c r="SZE3" s="3"/>
      <c r="SZF3" s="3"/>
      <c r="SZG3" s="3"/>
      <c r="SZH3" s="3"/>
      <c r="SZI3" s="3"/>
      <c r="SZJ3" s="3"/>
      <c r="SZK3" s="3"/>
      <c r="SZL3" s="3"/>
      <c r="SZM3" s="3"/>
      <c r="SZN3" s="3"/>
      <c r="SZO3" s="3"/>
      <c r="SZP3" s="3"/>
      <c r="SZQ3" s="3"/>
      <c r="SZR3" s="3"/>
      <c r="SZS3" s="3"/>
      <c r="SZT3" s="3"/>
      <c r="SZU3" s="3"/>
      <c r="SZV3" s="3"/>
      <c r="SZW3" s="3"/>
      <c r="SZX3" s="3"/>
      <c r="SZY3" s="3"/>
      <c r="SZZ3" s="3"/>
      <c r="TAA3" s="3"/>
      <c r="TAB3" s="3"/>
      <c r="TAC3" s="3"/>
      <c r="TAD3" s="3"/>
      <c r="TAE3" s="3"/>
      <c r="TAF3" s="3"/>
      <c r="TAG3" s="3"/>
      <c r="TAH3" s="3"/>
      <c r="TAI3" s="3"/>
      <c r="TAJ3" s="3"/>
      <c r="TAK3" s="3"/>
      <c r="TAL3" s="3"/>
      <c r="TAM3" s="3"/>
      <c r="TAN3" s="3"/>
      <c r="TAO3" s="3"/>
      <c r="TAP3" s="3"/>
      <c r="TAQ3" s="3"/>
      <c r="TAR3" s="3"/>
      <c r="TAS3" s="3"/>
      <c r="TAT3" s="3"/>
      <c r="TAU3" s="3"/>
      <c r="TAV3" s="3"/>
      <c r="TAW3" s="3"/>
      <c r="TAX3" s="3"/>
      <c r="TAY3" s="3"/>
      <c r="TAZ3" s="3"/>
      <c r="TBA3" s="3"/>
      <c r="TBB3" s="3"/>
      <c r="TBC3" s="3"/>
      <c r="TBD3" s="3"/>
      <c r="TBE3" s="3"/>
      <c r="TBF3" s="3"/>
      <c r="TBG3" s="3"/>
      <c r="TBH3" s="3"/>
      <c r="TBI3" s="3"/>
      <c r="TBJ3" s="3"/>
      <c r="TBK3" s="3"/>
      <c r="TBL3" s="3"/>
      <c r="TBM3" s="3"/>
      <c r="TBN3" s="3"/>
      <c r="TBO3" s="3"/>
      <c r="TBP3" s="3"/>
      <c r="TBQ3" s="3"/>
      <c r="TBR3" s="3"/>
      <c r="TBS3" s="3"/>
      <c r="TBT3" s="3"/>
      <c r="TBU3" s="3"/>
      <c r="TBV3" s="3"/>
      <c r="TBW3" s="3"/>
      <c r="TBX3" s="3"/>
      <c r="TBY3" s="3"/>
      <c r="TBZ3" s="3"/>
      <c r="TCA3" s="3"/>
      <c r="TCB3" s="3"/>
      <c r="TCC3" s="3"/>
      <c r="TCD3" s="3"/>
      <c r="TCE3" s="3"/>
      <c r="TCF3" s="3"/>
      <c r="TCG3" s="3"/>
      <c r="TCH3" s="3"/>
      <c r="TCI3" s="3"/>
      <c r="TCJ3" s="3"/>
      <c r="TCK3" s="3"/>
      <c r="TCL3" s="3"/>
      <c r="TCM3" s="3"/>
      <c r="TCN3" s="3"/>
      <c r="TCO3" s="3"/>
      <c r="TCP3" s="3"/>
      <c r="TCQ3" s="3"/>
      <c r="TCR3" s="3"/>
      <c r="TCS3" s="3"/>
      <c r="TCT3" s="3"/>
      <c r="TCU3" s="3"/>
      <c r="TCV3" s="3"/>
      <c r="TCW3" s="3"/>
      <c r="TCX3" s="3"/>
      <c r="TCY3" s="3"/>
      <c r="TCZ3" s="3"/>
      <c r="TDA3" s="3"/>
      <c r="TDB3" s="3"/>
      <c r="TDC3" s="3"/>
      <c r="TDD3" s="3"/>
      <c r="TDE3" s="3"/>
      <c r="TDF3" s="3"/>
      <c r="TDG3" s="3"/>
      <c r="TDH3" s="3"/>
      <c r="TDI3" s="3"/>
      <c r="TDJ3" s="3"/>
      <c r="TDK3" s="3"/>
      <c r="TDL3" s="3"/>
      <c r="TDM3" s="3"/>
      <c r="TDN3" s="3"/>
      <c r="TDO3" s="3"/>
      <c r="TDP3" s="3"/>
      <c r="TDQ3" s="3"/>
      <c r="TDR3" s="3"/>
      <c r="TDS3" s="3"/>
      <c r="TDT3" s="3"/>
      <c r="TDU3" s="3"/>
      <c r="TDV3" s="3"/>
      <c r="TDW3" s="3"/>
      <c r="TDX3" s="3"/>
      <c r="TDY3" s="3"/>
      <c r="TDZ3" s="3"/>
      <c r="TEA3" s="3"/>
      <c r="TEB3" s="3"/>
      <c r="TEC3" s="3"/>
      <c r="TED3" s="3"/>
      <c r="TEE3" s="3"/>
      <c r="TEF3" s="3"/>
      <c r="TEG3" s="3"/>
      <c r="TEH3" s="3"/>
      <c r="TEI3" s="3"/>
      <c r="TEJ3" s="3"/>
      <c r="TEK3" s="3"/>
      <c r="TEL3" s="3"/>
      <c r="TEM3" s="3"/>
      <c r="TEN3" s="3"/>
      <c r="TEO3" s="3"/>
      <c r="TEP3" s="3"/>
      <c r="TEQ3" s="3"/>
      <c r="TER3" s="3"/>
      <c r="TES3" s="3"/>
      <c r="TET3" s="3"/>
      <c r="TEU3" s="3"/>
      <c r="TEV3" s="3"/>
      <c r="TEW3" s="3"/>
      <c r="TEX3" s="3"/>
      <c r="TEY3" s="3"/>
      <c r="TEZ3" s="3"/>
      <c r="TFA3" s="3"/>
      <c r="TFB3" s="3"/>
      <c r="TFC3" s="3"/>
      <c r="TFD3" s="3"/>
      <c r="TFE3" s="3"/>
      <c r="TFF3" s="3"/>
      <c r="TFG3" s="3"/>
      <c r="TFH3" s="3"/>
      <c r="TFI3" s="3"/>
      <c r="TFJ3" s="3"/>
      <c r="TFK3" s="3"/>
      <c r="TFL3" s="3"/>
      <c r="TFM3" s="3"/>
      <c r="TFN3" s="3"/>
      <c r="TFO3" s="3"/>
      <c r="TFP3" s="3"/>
      <c r="TFQ3" s="3"/>
      <c r="TFR3" s="3"/>
      <c r="TFS3" s="3"/>
      <c r="TFT3" s="3"/>
      <c r="TFU3" s="3"/>
      <c r="TFV3" s="3"/>
      <c r="TFW3" s="3"/>
      <c r="TFX3" s="3"/>
      <c r="TFY3" s="3"/>
      <c r="TFZ3" s="3"/>
      <c r="TGA3" s="3"/>
      <c r="TGB3" s="3"/>
      <c r="TGC3" s="3"/>
      <c r="TGD3" s="3"/>
      <c r="TGE3" s="3"/>
      <c r="TGF3" s="3"/>
      <c r="TGG3" s="3"/>
      <c r="TGH3" s="3"/>
      <c r="TGI3" s="3"/>
      <c r="TGJ3" s="3"/>
      <c r="TGK3" s="3"/>
      <c r="TGL3" s="3"/>
      <c r="TGM3" s="3"/>
      <c r="TGN3" s="3"/>
      <c r="TGO3" s="3"/>
      <c r="TGP3" s="3"/>
      <c r="TGQ3" s="3"/>
      <c r="TGR3" s="3"/>
      <c r="TGS3" s="3"/>
      <c r="TGT3" s="3"/>
      <c r="TGU3" s="3"/>
      <c r="TGV3" s="3"/>
      <c r="TGW3" s="3"/>
      <c r="TGX3" s="3"/>
      <c r="TGY3" s="3"/>
      <c r="TGZ3" s="3"/>
      <c r="THA3" s="3"/>
      <c r="THB3" s="3"/>
      <c r="THC3" s="3"/>
      <c r="THD3" s="3"/>
      <c r="THE3" s="3"/>
      <c r="THF3" s="3"/>
      <c r="THG3" s="3"/>
      <c r="THH3" s="3"/>
      <c r="THI3" s="3"/>
      <c r="THJ3" s="3"/>
      <c r="THK3" s="3"/>
      <c r="THL3" s="3"/>
      <c r="THM3" s="3"/>
      <c r="THN3" s="3"/>
      <c r="THO3" s="3"/>
      <c r="THP3" s="3"/>
      <c r="THQ3" s="3"/>
      <c r="THR3" s="3"/>
      <c r="THS3" s="3"/>
      <c r="THT3" s="3"/>
      <c r="THU3" s="3"/>
      <c r="THV3" s="3"/>
      <c r="THW3" s="3"/>
      <c r="THX3" s="3"/>
      <c r="THY3" s="3"/>
      <c r="THZ3" s="3"/>
      <c r="TIA3" s="3"/>
      <c r="TIB3" s="3"/>
      <c r="TIC3" s="3"/>
      <c r="TID3" s="3"/>
      <c r="TIE3" s="3"/>
      <c r="TIF3" s="3"/>
      <c r="TIG3" s="3"/>
      <c r="TIH3" s="3"/>
      <c r="TII3" s="3"/>
      <c r="TIJ3" s="3"/>
      <c r="TIK3" s="3"/>
      <c r="TIL3" s="3"/>
      <c r="TIM3" s="3"/>
      <c r="TIN3" s="3"/>
      <c r="TIO3" s="3"/>
      <c r="TIP3" s="3"/>
      <c r="TIQ3" s="3"/>
      <c r="TIR3" s="3"/>
      <c r="TIS3" s="3"/>
      <c r="TIT3" s="3"/>
      <c r="TIU3" s="3"/>
      <c r="TIV3" s="3"/>
      <c r="TIW3" s="3"/>
      <c r="TIX3" s="3"/>
      <c r="TIY3" s="3"/>
      <c r="TIZ3" s="3"/>
      <c r="TJA3" s="3"/>
      <c r="TJB3" s="3"/>
      <c r="TJC3" s="3"/>
      <c r="TJD3" s="3"/>
      <c r="TJE3" s="3"/>
      <c r="TJF3" s="3"/>
      <c r="TJG3" s="3"/>
      <c r="TJH3" s="3"/>
      <c r="TJI3" s="3"/>
      <c r="TJJ3" s="3"/>
      <c r="TJK3" s="3"/>
      <c r="TJL3" s="3"/>
      <c r="TJM3" s="3"/>
      <c r="TJN3" s="3"/>
      <c r="TJO3" s="3"/>
      <c r="TJP3" s="3"/>
      <c r="TJQ3" s="3"/>
      <c r="TJR3" s="3"/>
      <c r="TJS3" s="3"/>
      <c r="TJT3" s="3"/>
      <c r="TJU3" s="3"/>
      <c r="TJV3" s="3"/>
      <c r="TJW3" s="3"/>
      <c r="TJX3" s="3"/>
      <c r="TJY3" s="3"/>
      <c r="TJZ3" s="3"/>
      <c r="TKA3" s="3"/>
      <c r="TKB3" s="3"/>
      <c r="TKC3" s="3"/>
      <c r="TKD3" s="3"/>
      <c r="TKE3" s="3"/>
      <c r="TKF3" s="3"/>
      <c r="TKG3" s="3"/>
      <c r="TKH3" s="3"/>
      <c r="TKI3" s="3"/>
      <c r="TKJ3" s="3"/>
      <c r="TKK3" s="3"/>
      <c r="TKL3" s="3"/>
      <c r="TKM3" s="3"/>
      <c r="TKN3" s="3"/>
      <c r="TKO3" s="3"/>
      <c r="TKP3" s="3"/>
      <c r="TKQ3" s="3"/>
      <c r="TKR3" s="3"/>
      <c r="TKS3" s="3"/>
      <c r="TKT3" s="3"/>
      <c r="TKU3" s="3"/>
      <c r="TKV3" s="3"/>
      <c r="TKW3" s="3"/>
      <c r="TKX3" s="3"/>
      <c r="TKY3" s="3"/>
      <c r="TKZ3" s="3"/>
      <c r="TLA3" s="3"/>
      <c r="TLB3" s="3"/>
      <c r="TLC3" s="3"/>
      <c r="TLD3" s="3"/>
      <c r="TLE3" s="3"/>
      <c r="TLF3" s="3"/>
      <c r="TLG3" s="3"/>
      <c r="TLH3" s="3"/>
      <c r="TLI3" s="3"/>
      <c r="TLJ3" s="3"/>
      <c r="TLK3" s="3"/>
      <c r="TLL3" s="3"/>
      <c r="TLM3" s="3"/>
      <c r="TLN3" s="3"/>
      <c r="TLO3" s="3"/>
      <c r="TLP3" s="3"/>
      <c r="TLQ3" s="3"/>
      <c r="TLR3" s="3"/>
      <c r="TLS3" s="3"/>
      <c r="TLT3" s="3"/>
      <c r="TLU3" s="3"/>
      <c r="TLV3" s="3"/>
      <c r="TLW3" s="3"/>
      <c r="TLX3" s="3"/>
      <c r="TLY3" s="3"/>
      <c r="TLZ3" s="3"/>
      <c r="TMA3" s="3"/>
      <c r="TMB3" s="3"/>
      <c r="TMC3" s="3"/>
      <c r="TMD3" s="3"/>
      <c r="TME3" s="3"/>
      <c r="TMF3" s="3"/>
      <c r="TMG3" s="3"/>
      <c r="TMH3" s="3"/>
      <c r="TMI3" s="3"/>
      <c r="TMJ3" s="3"/>
      <c r="TMK3" s="3"/>
      <c r="TML3" s="3"/>
      <c r="TMM3" s="3"/>
      <c r="TMN3" s="3"/>
      <c r="TMO3" s="3"/>
      <c r="TMP3" s="3"/>
      <c r="TMQ3" s="3"/>
      <c r="TMR3" s="3"/>
      <c r="TMS3" s="3"/>
      <c r="TMT3" s="3"/>
      <c r="TMU3" s="3"/>
      <c r="TMV3" s="3"/>
      <c r="TMW3" s="3"/>
      <c r="TMX3" s="3"/>
      <c r="TMY3" s="3"/>
      <c r="TMZ3" s="3"/>
      <c r="TNA3" s="3"/>
      <c r="TNB3" s="3"/>
      <c r="TNC3" s="3"/>
      <c r="TND3" s="3"/>
      <c r="TNE3" s="3"/>
      <c r="TNF3" s="3"/>
      <c r="TNG3" s="3"/>
      <c r="TNH3" s="3"/>
      <c r="TNI3" s="3"/>
      <c r="TNJ3" s="3"/>
      <c r="TNK3" s="3"/>
      <c r="TNL3" s="3"/>
      <c r="TNM3" s="3"/>
      <c r="TNN3" s="3"/>
      <c r="TNO3" s="3"/>
      <c r="TNP3" s="3"/>
      <c r="TNQ3" s="3"/>
      <c r="TNR3" s="3"/>
      <c r="TNS3" s="3"/>
      <c r="TNT3" s="3"/>
      <c r="TNU3" s="3"/>
      <c r="TNV3" s="3"/>
      <c r="TNW3" s="3"/>
      <c r="TNX3" s="3"/>
      <c r="TNY3" s="3"/>
      <c r="TNZ3" s="3"/>
      <c r="TOA3" s="3"/>
      <c r="TOB3" s="3"/>
      <c r="TOC3" s="3"/>
      <c r="TOD3" s="3"/>
      <c r="TOE3" s="3"/>
      <c r="TOF3" s="3"/>
      <c r="TOG3" s="3"/>
      <c r="TOH3" s="3"/>
      <c r="TOI3" s="3"/>
      <c r="TOJ3" s="3"/>
      <c r="TOK3" s="3"/>
      <c r="TOL3" s="3"/>
      <c r="TOM3" s="3"/>
      <c r="TON3" s="3"/>
      <c r="TOO3" s="3"/>
      <c r="TOP3" s="3"/>
      <c r="TOQ3" s="3"/>
      <c r="TOR3" s="3"/>
      <c r="TOS3" s="3"/>
      <c r="TOT3" s="3"/>
      <c r="TOU3" s="3"/>
      <c r="TOV3" s="3"/>
      <c r="TOW3" s="3"/>
      <c r="TOX3" s="3"/>
      <c r="TOY3" s="3"/>
      <c r="TOZ3" s="3"/>
      <c r="TPA3" s="3"/>
      <c r="TPB3" s="3"/>
      <c r="TPC3" s="3"/>
      <c r="TPD3" s="3"/>
      <c r="TPE3" s="3"/>
      <c r="TPF3" s="3"/>
      <c r="TPG3" s="3"/>
      <c r="TPH3" s="3"/>
      <c r="TPI3" s="3"/>
      <c r="TPJ3" s="3"/>
      <c r="TPK3" s="3"/>
      <c r="TPL3" s="3"/>
      <c r="TPM3" s="3"/>
      <c r="TPN3" s="3"/>
      <c r="TPO3" s="3"/>
      <c r="TPP3" s="3"/>
      <c r="TPQ3" s="3"/>
      <c r="TPR3" s="3"/>
      <c r="TPS3" s="3"/>
      <c r="TPT3" s="3"/>
      <c r="TPU3" s="3"/>
      <c r="TPV3" s="3"/>
      <c r="TPW3" s="3"/>
      <c r="TPX3" s="3"/>
      <c r="TPY3" s="3"/>
      <c r="TPZ3" s="3"/>
      <c r="TQA3" s="3"/>
      <c r="TQB3" s="3"/>
      <c r="TQC3" s="3"/>
      <c r="TQD3" s="3"/>
      <c r="TQE3" s="3"/>
      <c r="TQF3" s="3"/>
      <c r="TQG3" s="3"/>
      <c r="TQH3" s="3"/>
      <c r="TQI3" s="3"/>
      <c r="TQJ3" s="3"/>
      <c r="TQK3" s="3"/>
      <c r="TQL3" s="3"/>
      <c r="TQM3" s="3"/>
      <c r="TQN3" s="3"/>
      <c r="TQO3" s="3"/>
      <c r="TQP3" s="3"/>
      <c r="TQQ3" s="3"/>
      <c r="TQR3" s="3"/>
      <c r="TQS3" s="3"/>
      <c r="TQT3" s="3"/>
      <c r="TQU3" s="3"/>
      <c r="TQV3" s="3"/>
      <c r="TQW3" s="3"/>
      <c r="TQX3" s="3"/>
      <c r="TQY3" s="3"/>
      <c r="TQZ3" s="3"/>
      <c r="TRA3" s="3"/>
      <c r="TRB3" s="3"/>
      <c r="TRC3" s="3"/>
      <c r="TRD3" s="3"/>
      <c r="TRE3" s="3"/>
      <c r="TRF3" s="3"/>
      <c r="TRG3" s="3"/>
      <c r="TRH3" s="3"/>
      <c r="TRI3" s="3"/>
      <c r="TRJ3" s="3"/>
      <c r="TRK3" s="3"/>
      <c r="TRL3" s="3"/>
      <c r="TRM3" s="3"/>
      <c r="TRN3" s="3"/>
      <c r="TRO3" s="3"/>
      <c r="TRP3" s="3"/>
      <c r="TRQ3" s="3"/>
      <c r="TRR3" s="3"/>
      <c r="TRS3" s="3"/>
      <c r="TRT3" s="3"/>
      <c r="TRU3" s="3"/>
      <c r="TRV3" s="3"/>
      <c r="TRW3" s="3"/>
      <c r="TRX3" s="3"/>
      <c r="TRY3" s="3"/>
      <c r="TRZ3" s="3"/>
      <c r="TSA3" s="3"/>
      <c r="TSB3" s="3"/>
      <c r="TSC3" s="3"/>
      <c r="TSD3" s="3"/>
      <c r="TSE3" s="3"/>
      <c r="TSF3" s="3"/>
      <c r="TSG3" s="3"/>
      <c r="TSH3" s="3"/>
      <c r="TSI3" s="3"/>
      <c r="TSJ3" s="3"/>
      <c r="TSK3" s="3"/>
      <c r="TSL3" s="3"/>
      <c r="TSM3" s="3"/>
      <c r="TSN3" s="3"/>
      <c r="TSO3" s="3"/>
      <c r="TSP3" s="3"/>
      <c r="TSQ3" s="3"/>
      <c r="TSR3" s="3"/>
      <c r="TSS3" s="3"/>
      <c r="TST3" s="3"/>
      <c r="TSU3" s="3"/>
      <c r="TSV3" s="3"/>
      <c r="TSW3" s="3"/>
      <c r="TSX3" s="3"/>
      <c r="TSY3" s="3"/>
      <c r="TSZ3" s="3"/>
      <c r="TTA3" s="3"/>
      <c r="TTB3" s="3"/>
      <c r="TTC3" s="3"/>
      <c r="TTD3" s="3"/>
      <c r="TTE3" s="3"/>
      <c r="TTF3" s="3"/>
      <c r="TTG3" s="3"/>
      <c r="TTH3" s="3"/>
      <c r="TTI3" s="3"/>
      <c r="TTJ3" s="3"/>
      <c r="TTK3" s="3"/>
      <c r="TTL3" s="3"/>
      <c r="TTM3" s="3"/>
      <c r="TTN3" s="3"/>
      <c r="TTO3" s="3"/>
      <c r="TTP3" s="3"/>
      <c r="TTQ3" s="3"/>
      <c r="TTR3" s="3"/>
      <c r="TTS3" s="3"/>
      <c r="TTT3" s="3"/>
      <c r="TTU3" s="3"/>
      <c r="TTV3" s="3"/>
      <c r="TTW3" s="3"/>
      <c r="TTX3" s="3"/>
      <c r="TTY3" s="3"/>
      <c r="TTZ3" s="3"/>
      <c r="TUA3" s="3"/>
      <c r="TUB3" s="3"/>
      <c r="TUC3" s="3"/>
      <c r="TUD3" s="3"/>
      <c r="TUE3" s="3"/>
      <c r="TUF3" s="3"/>
      <c r="TUG3" s="3"/>
      <c r="TUH3" s="3"/>
      <c r="TUI3" s="3"/>
      <c r="TUJ3" s="3"/>
      <c r="TUK3" s="3"/>
      <c r="TUL3" s="3"/>
      <c r="TUM3" s="3"/>
      <c r="TUN3" s="3"/>
      <c r="TUO3" s="3"/>
      <c r="TUP3" s="3"/>
      <c r="TUQ3" s="3"/>
      <c r="TUR3" s="3"/>
      <c r="TUS3" s="3"/>
      <c r="TUT3" s="3"/>
      <c r="TUU3" s="3"/>
      <c r="TUV3" s="3"/>
      <c r="TUW3" s="3"/>
      <c r="TUX3" s="3"/>
      <c r="TUY3" s="3"/>
      <c r="TUZ3" s="3"/>
      <c r="TVA3" s="3"/>
      <c r="TVB3" s="3"/>
      <c r="TVC3" s="3"/>
      <c r="TVD3" s="3"/>
      <c r="TVE3" s="3"/>
      <c r="TVF3" s="3"/>
      <c r="TVG3" s="3"/>
      <c r="TVH3" s="3"/>
      <c r="TVI3" s="3"/>
      <c r="TVJ3" s="3"/>
      <c r="TVK3" s="3"/>
      <c r="TVL3" s="3"/>
      <c r="TVM3" s="3"/>
      <c r="TVN3" s="3"/>
      <c r="TVO3" s="3"/>
      <c r="TVP3" s="3"/>
      <c r="TVQ3" s="3"/>
      <c r="TVR3" s="3"/>
      <c r="TVS3" s="3"/>
      <c r="TVT3" s="3"/>
      <c r="TVU3" s="3"/>
      <c r="TVV3" s="3"/>
      <c r="TVW3" s="3"/>
      <c r="TVX3" s="3"/>
      <c r="TVY3" s="3"/>
      <c r="TVZ3" s="3"/>
      <c r="TWA3" s="3"/>
      <c r="TWB3" s="3"/>
      <c r="TWC3" s="3"/>
      <c r="TWD3" s="3"/>
      <c r="TWE3" s="3"/>
      <c r="TWF3" s="3"/>
      <c r="TWG3" s="3"/>
      <c r="TWH3" s="3"/>
      <c r="TWI3" s="3"/>
      <c r="TWJ3" s="3"/>
      <c r="TWK3" s="3"/>
      <c r="TWL3" s="3"/>
      <c r="TWM3" s="3"/>
      <c r="TWN3" s="3"/>
      <c r="TWO3" s="3"/>
      <c r="TWP3" s="3"/>
      <c r="TWQ3" s="3"/>
      <c r="TWR3" s="3"/>
      <c r="TWS3" s="3"/>
      <c r="TWT3" s="3"/>
      <c r="TWU3" s="3"/>
      <c r="TWV3" s="3"/>
      <c r="TWW3" s="3"/>
      <c r="TWX3" s="3"/>
      <c r="TWY3" s="3"/>
      <c r="TWZ3" s="3"/>
      <c r="TXA3" s="3"/>
      <c r="TXB3" s="3"/>
      <c r="TXC3" s="3"/>
      <c r="TXD3" s="3"/>
      <c r="TXE3" s="3"/>
      <c r="TXF3" s="3"/>
      <c r="TXG3" s="3"/>
      <c r="TXH3" s="3"/>
      <c r="TXI3" s="3"/>
      <c r="TXJ3" s="3"/>
      <c r="TXK3" s="3"/>
      <c r="TXL3" s="3"/>
      <c r="TXM3" s="3"/>
      <c r="TXN3" s="3"/>
      <c r="TXO3" s="3"/>
      <c r="TXP3" s="3"/>
      <c r="TXQ3" s="3"/>
      <c r="TXR3" s="3"/>
      <c r="TXS3" s="3"/>
      <c r="TXT3" s="3"/>
      <c r="TXU3" s="3"/>
      <c r="TXV3" s="3"/>
      <c r="TXW3" s="3"/>
      <c r="TXX3" s="3"/>
      <c r="TXY3" s="3"/>
      <c r="TXZ3" s="3"/>
      <c r="TYA3" s="3"/>
      <c r="TYB3" s="3"/>
      <c r="TYC3" s="3"/>
      <c r="TYD3" s="3"/>
      <c r="TYE3" s="3"/>
      <c r="TYF3" s="3"/>
      <c r="TYG3" s="3"/>
      <c r="TYH3" s="3"/>
      <c r="TYI3" s="3"/>
      <c r="TYJ3" s="3"/>
      <c r="TYK3" s="3"/>
      <c r="TYL3" s="3"/>
      <c r="TYM3" s="3"/>
      <c r="TYN3" s="3"/>
      <c r="TYO3" s="3"/>
      <c r="TYP3" s="3"/>
      <c r="TYQ3" s="3"/>
      <c r="TYR3" s="3"/>
      <c r="TYS3" s="3"/>
      <c r="TYT3" s="3"/>
      <c r="TYU3" s="3"/>
      <c r="TYV3" s="3"/>
      <c r="TYW3" s="3"/>
      <c r="TYX3" s="3"/>
      <c r="TYY3" s="3"/>
      <c r="TYZ3" s="3"/>
      <c r="TZA3" s="3"/>
      <c r="TZB3" s="3"/>
      <c r="TZC3" s="3"/>
      <c r="TZD3" s="3"/>
      <c r="TZE3" s="3"/>
      <c r="TZF3" s="3"/>
      <c r="TZG3" s="3"/>
      <c r="TZH3" s="3"/>
      <c r="TZI3" s="3"/>
      <c r="TZJ3" s="3"/>
      <c r="TZK3" s="3"/>
      <c r="TZL3" s="3"/>
      <c r="TZM3" s="3"/>
      <c r="TZN3" s="3"/>
      <c r="TZO3" s="3"/>
      <c r="TZP3" s="3"/>
      <c r="TZQ3" s="3"/>
      <c r="TZR3" s="3"/>
      <c r="TZS3" s="3"/>
      <c r="TZT3" s="3"/>
      <c r="TZU3" s="3"/>
      <c r="TZV3" s="3"/>
      <c r="TZW3" s="3"/>
      <c r="TZX3" s="3"/>
      <c r="TZY3" s="3"/>
      <c r="TZZ3" s="3"/>
      <c r="UAA3" s="3"/>
      <c r="UAB3" s="3"/>
      <c r="UAC3" s="3"/>
      <c r="UAD3" s="3"/>
      <c r="UAE3" s="3"/>
      <c r="UAF3" s="3"/>
      <c r="UAG3" s="3"/>
      <c r="UAH3" s="3"/>
      <c r="UAI3" s="3"/>
      <c r="UAJ3" s="3"/>
      <c r="UAK3" s="3"/>
      <c r="UAL3" s="3"/>
      <c r="UAM3" s="3"/>
      <c r="UAN3" s="3"/>
      <c r="UAO3" s="3"/>
      <c r="UAP3" s="3"/>
      <c r="UAQ3" s="3"/>
      <c r="UAR3" s="3"/>
      <c r="UAS3" s="3"/>
      <c r="UAT3" s="3"/>
      <c r="UAU3" s="3"/>
      <c r="UAV3" s="3"/>
      <c r="UAW3" s="3"/>
      <c r="UAX3" s="3"/>
      <c r="UAY3" s="3"/>
      <c r="UAZ3" s="3"/>
      <c r="UBA3" s="3"/>
      <c r="UBB3" s="3"/>
      <c r="UBC3" s="3"/>
      <c r="UBD3" s="3"/>
      <c r="UBE3" s="3"/>
      <c r="UBF3" s="3"/>
      <c r="UBG3" s="3"/>
      <c r="UBH3" s="3"/>
      <c r="UBI3" s="3"/>
      <c r="UBJ3" s="3"/>
      <c r="UBK3" s="3"/>
      <c r="UBL3" s="3"/>
      <c r="UBM3" s="3"/>
      <c r="UBN3" s="3"/>
      <c r="UBO3" s="3"/>
      <c r="UBP3" s="3"/>
      <c r="UBQ3" s="3"/>
      <c r="UBR3" s="3"/>
      <c r="UBS3" s="3"/>
      <c r="UBT3" s="3"/>
      <c r="UBU3" s="3"/>
      <c r="UBV3" s="3"/>
      <c r="UBW3" s="3"/>
      <c r="UBX3" s="3"/>
      <c r="UBY3" s="3"/>
      <c r="UBZ3" s="3"/>
      <c r="UCA3" s="3"/>
      <c r="UCB3" s="3"/>
      <c r="UCC3" s="3"/>
      <c r="UCD3" s="3"/>
      <c r="UCE3" s="3"/>
      <c r="UCF3" s="3"/>
      <c r="UCG3" s="3"/>
      <c r="UCH3" s="3"/>
      <c r="UCI3" s="3"/>
      <c r="UCJ3" s="3"/>
      <c r="UCK3" s="3"/>
      <c r="UCL3" s="3"/>
      <c r="UCM3" s="3"/>
      <c r="UCN3" s="3"/>
      <c r="UCO3" s="3"/>
      <c r="UCP3" s="3"/>
      <c r="UCQ3" s="3"/>
      <c r="UCR3" s="3"/>
      <c r="UCS3" s="3"/>
      <c r="UCT3" s="3"/>
      <c r="UCU3" s="3"/>
      <c r="UCV3" s="3"/>
      <c r="UCW3" s="3"/>
      <c r="UCX3" s="3"/>
      <c r="UCY3" s="3"/>
      <c r="UCZ3" s="3"/>
      <c r="UDA3" s="3"/>
      <c r="UDB3" s="3"/>
      <c r="UDC3" s="3"/>
      <c r="UDD3" s="3"/>
      <c r="UDE3" s="3"/>
      <c r="UDF3" s="3"/>
      <c r="UDG3" s="3"/>
      <c r="UDH3" s="3"/>
      <c r="UDI3" s="3"/>
      <c r="UDJ3" s="3"/>
      <c r="UDK3" s="3"/>
      <c r="UDL3" s="3"/>
      <c r="UDM3" s="3"/>
      <c r="UDN3" s="3"/>
      <c r="UDO3" s="3"/>
      <c r="UDP3" s="3"/>
      <c r="UDQ3" s="3"/>
      <c r="UDR3" s="3"/>
      <c r="UDS3" s="3"/>
      <c r="UDT3" s="3"/>
      <c r="UDU3" s="3"/>
      <c r="UDV3" s="3"/>
      <c r="UDW3" s="3"/>
      <c r="UDX3" s="3"/>
      <c r="UDY3" s="3"/>
      <c r="UDZ3" s="3"/>
      <c r="UEA3" s="3"/>
      <c r="UEB3" s="3"/>
      <c r="UEC3" s="3"/>
      <c r="UED3" s="3"/>
      <c r="UEE3" s="3"/>
      <c r="UEF3" s="3"/>
      <c r="UEG3" s="3"/>
      <c r="UEH3" s="3"/>
      <c r="UEI3" s="3"/>
      <c r="UEJ3" s="3"/>
      <c r="UEK3" s="3"/>
      <c r="UEL3" s="3"/>
      <c r="UEM3" s="3"/>
      <c r="UEN3" s="3"/>
      <c r="UEO3" s="3"/>
      <c r="UEP3" s="3"/>
      <c r="UEQ3" s="3"/>
      <c r="UER3" s="3"/>
      <c r="UES3" s="3"/>
      <c r="UET3" s="3"/>
      <c r="UEU3" s="3"/>
      <c r="UEV3" s="3"/>
      <c r="UEW3" s="3"/>
      <c r="UEX3" s="3"/>
      <c r="UEY3" s="3"/>
      <c r="UEZ3" s="3"/>
      <c r="UFA3" s="3"/>
      <c r="UFB3" s="3"/>
      <c r="UFC3" s="3"/>
      <c r="UFD3" s="3"/>
      <c r="UFE3" s="3"/>
      <c r="UFF3" s="3"/>
      <c r="UFG3" s="3"/>
      <c r="UFH3" s="3"/>
      <c r="UFI3" s="3"/>
      <c r="UFJ3" s="3"/>
      <c r="UFK3" s="3"/>
      <c r="UFL3" s="3"/>
      <c r="UFM3" s="3"/>
      <c r="UFN3" s="3"/>
      <c r="UFO3" s="3"/>
      <c r="UFP3" s="3"/>
      <c r="UFQ3" s="3"/>
      <c r="UFR3" s="3"/>
      <c r="UFS3" s="3"/>
      <c r="UFT3" s="3"/>
      <c r="UFU3" s="3"/>
      <c r="UFV3" s="3"/>
      <c r="UFW3" s="3"/>
      <c r="UFX3" s="3"/>
      <c r="UFY3" s="3"/>
      <c r="UFZ3" s="3"/>
      <c r="UGA3" s="3"/>
      <c r="UGB3" s="3"/>
      <c r="UGC3" s="3"/>
      <c r="UGD3" s="3"/>
      <c r="UGE3" s="3"/>
      <c r="UGF3" s="3"/>
      <c r="UGG3" s="3"/>
      <c r="UGH3" s="3"/>
      <c r="UGI3" s="3"/>
      <c r="UGJ3" s="3"/>
      <c r="UGK3" s="3"/>
      <c r="UGL3" s="3"/>
      <c r="UGM3" s="3"/>
      <c r="UGN3" s="3"/>
      <c r="UGO3" s="3"/>
      <c r="UGP3" s="3"/>
      <c r="UGQ3" s="3"/>
      <c r="UGR3" s="3"/>
      <c r="UGS3" s="3"/>
      <c r="UGT3" s="3"/>
      <c r="UGU3" s="3"/>
      <c r="UGV3" s="3"/>
      <c r="UGW3" s="3"/>
      <c r="UGX3" s="3"/>
      <c r="UGY3" s="3"/>
      <c r="UGZ3" s="3"/>
      <c r="UHA3" s="3"/>
      <c r="UHB3" s="3"/>
      <c r="UHC3" s="3"/>
      <c r="UHD3" s="3"/>
      <c r="UHE3" s="3"/>
      <c r="UHF3" s="3"/>
      <c r="UHG3" s="3"/>
      <c r="UHH3" s="3"/>
      <c r="UHI3" s="3"/>
      <c r="UHJ3" s="3"/>
      <c r="UHK3" s="3"/>
      <c r="UHL3" s="3"/>
      <c r="UHM3" s="3"/>
      <c r="UHN3" s="3"/>
      <c r="UHO3" s="3"/>
      <c r="UHP3" s="3"/>
      <c r="UHQ3" s="3"/>
      <c r="UHR3" s="3"/>
      <c r="UHS3" s="3"/>
      <c r="UHT3" s="3"/>
      <c r="UHU3" s="3"/>
      <c r="UHV3" s="3"/>
      <c r="UHW3" s="3"/>
      <c r="UHX3" s="3"/>
      <c r="UHY3" s="3"/>
      <c r="UHZ3" s="3"/>
      <c r="UIA3" s="3"/>
      <c r="UIB3" s="3"/>
      <c r="UIC3" s="3"/>
      <c r="UID3" s="3"/>
      <c r="UIE3" s="3"/>
      <c r="UIF3" s="3"/>
      <c r="UIG3" s="3"/>
      <c r="UIH3" s="3"/>
      <c r="UII3" s="3"/>
      <c r="UIJ3" s="3"/>
      <c r="UIK3" s="3"/>
      <c r="UIL3" s="3"/>
      <c r="UIM3" s="3"/>
      <c r="UIN3" s="3"/>
      <c r="UIO3" s="3"/>
      <c r="UIP3" s="3"/>
      <c r="UIQ3" s="3"/>
      <c r="UIR3" s="3"/>
      <c r="UIS3" s="3"/>
      <c r="UIT3" s="3"/>
      <c r="UIU3" s="3"/>
      <c r="UIV3" s="3"/>
      <c r="UIW3" s="3"/>
      <c r="UIX3" s="3"/>
      <c r="UIY3" s="3"/>
      <c r="UIZ3" s="3"/>
      <c r="UJA3" s="3"/>
      <c r="UJB3" s="3"/>
      <c r="UJC3" s="3"/>
      <c r="UJD3" s="3"/>
      <c r="UJE3" s="3"/>
      <c r="UJF3" s="3"/>
      <c r="UJG3" s="3"/>
      <c r="UJH3" s="3"/>
      <c r="UJI3" s="3"/>
      <c r="UJJ3" s="3"/>
      <c r="UJK3" s="3"/>
      <c r="UJL3" s="3"/>
      <c r="UJM3" s="3"/>
      <c r="UJN3" s="3"/>
      <c r="UJO3" s="3"/>
      <c r="UJP3" s="3"/>
      <c r="UJQ3" s="3"/>
      <c r="UJR3" s="3"/>
      <c r="UJS3" s="3"/>
      <c r="UJT3" s="3"/>
      <c r="UJU3" s="3"/>
      <c r="UJV3" s="3"/>
      <c r="UJW3" s="3"/>
      <c r="UJX3" s="3"/>
      <c r="UJY3" s="3"/>
      <c r="UJZ3" s="3"/>
      <c r="UKA3" s="3"/>
      <c r="UKB3" s="3"/>
      <c r="UKC3" s="3"/>
      <c r="UKD3" s="3"/>
      <c r="UKE3" s="3"/>
      <c r="UKF3" s="3"/>
      <c r="UKG3" s="3"/>
      <c r="UKH3" s="3"/>
      <c r="UKI3" s="3"/>
      <c r="UKJ3" s="3"/>
      <c r="UKK3" s="3"/>
      <c r="UKL3" s="3"/>
      <c r="UKM3" s="3"/>
      <c r="UKN3" s="3"/>
      <c r="UKO3" s="3"/>
      <c r="UKP3" s="3"/>
      <c r="UKQ3" s="3"/>
      <c r="UKR3" s="3"/>
      <c r="UKS3" s="3"/>
      <c r="UKT3" s="3"/>
      <c r="UKU3" s="3"/>
      <c r="UKV3" s="3"/>
      <c r="UKW3" s="3"/>
      <c r="UKX3" s="3"/>
      <c r="UKY3" s="3"/>
      <c r="UKZ3" s="3"/>
      <c r="ULA3" s="3"/>
      <c r="ULB3" s="3"/>
      <c r="ULC3" s="3"/>
      <c r="ULD3" s="3"/>
      <c r="ULE3" s="3"/>
      <c r="ULF3" s="3"/>
      <c r="ULG3" s="3"/>
      <c r="ULH3" s="3"/>
      <c r="ULI3" s="3"/>
      <c r="ULJ3" s="3"/>
      <c r="ULK3" s="3"/>
      <c r="ULL3" s="3"/>
      <c r="ULM3" s="3"/>
      <c r="ULN3" s="3"/>
      <c r="ULO3" s="3"/>
      <c r="ULP3" s="3"/>
      <c r="ULQ3" s="3"/>
      <c r="ULR3" s="3"/>
      <c r="ULS3" s="3"/>
      <c r="ULT3" s="3"/>
      <c r="ULU3" s="3"/>
      <c r="ULV3" s="3"/>
      <c r="ULW3" s="3"/>
      <c r="ULX3" s="3"/>
      <c r="ULY3" s="3"/>
      <c r="ULZ3" s="3"/>
      <c r="UMA3" s="3"/>
      <c r="UMB3" s="3"/>
      <c r="UMC3" s="3"/>
      <c r="UMD3" s="3"/>
      <c r="UME3" s="3"/>
      <c r="UMF3" s="3"/>
      <c r="UMG3" s="3"/>
      <c r="UMH3" s="3"/>
      <c r="UMI3" s="3"/>
      <c r="UMJ3" s="3"/>
      <c r="UMK3" s="3"/>
      <c r="UML3" s="3"/>
      <c r="UMM3" s="3"/>
      <c r="UMN3" s="3"/>
      <c r="UMO3" s="3"/>
      <c r="UMP3" s="3"/>
      <c r="UMQ3" s="3"/>
      <c r="UMR3" s="3"/>
      <c r="UMS3" s="3"/>
      <c r="UMT3" s="3"/>
      <c r="UMU3" s="3"/>
      <c r="UMV3" s="3"/>
      <c r="UMW3" s="3"/>
      <c r="UMX3" s="3"/>
      <c r="UMY3" s="3"/>
      <c r="UMZ3" s="3"/>
      <c r="UNA3" s="3"/>
      <c r="UNB3" s="3"/>
      <c r="UNC3" s="3"/>
      <c r="UND3" s="3"/>
      <c r="UNE3" s="3"/>
      <c r="UNF3" s="3"/>
      <c r="UNG3" s="3"/>
      <c r="UNH3" s="3"/>
      <c r="UNI3" s="3"/>
      <c r="UNJ3" s="3"/>
      <c r="UNK3" s="3"/>
      <c r="UNL3" s="3"/>
      <c r="UNM3" s="3"/>
      <c r="UNN3" s="3"/>
      <c r="UNO3" s="3"/>
      <c r="UNP3" s="3"/>
      <c r="UNQ3" s="3"/>
      <c r="UNR3" s="3"/>
      <c r="UNS3" s="3"/>
      <c r="UNT3" s="3"/>
      <c r="UNU3" s="3"/>
      <c r="UNV3" s="3"/>
      <c r="UNW3" s="3"/>
      <c r="UNX3" s="3"/>
      <c r="UNY3" s="3"/>
      <c r="UNZ3" s="3"/>
      <c r="UOA3" s="3"/>
      <c r="UOB3" s="3"/>
      <c r="UOC3" s="3"/>
      <c r="UOD3" s="3"/>
      <c r="UOE3" s="3"/>
      <c r="UOF3" s="3"/>
      <c r="UOG3" s="3"/>
      <c r="UOH3" s="3"/>
      <c r="UOI3" s="3"/>
      <c r="UOJ3" s="3"/>
      <c r="UOK3" s="3"/>
      <c r="UOL3" s="3"/>
      <c r="UOM3" s="3"/>
      <c r="UON3" s="3"/>
      <c r="UOO3" s="3"/>
      <c r="UOP3" s="3"/>
      <c r="UOQ3" s="3"/>
      <c r="UOR3" s="3"/>
      <c r="UOS3" s="3"/>
      <c r="UOT3" s="3"/>
      <c r="UOU3" s="3"/>
      <c r="UOV3" s="3"/>
      <c r="UOW3" s="3"/>
      <c r="UOX3" s="3"/>
      <c r="UOY3" s="3"/>
      <c r="UOZ3" s="3"/>
      <c r="UPA3" s="3"/>
      <c r="UPB3" s="3"/>
      <c r="UPC3" s="3"/>
      <c r="UPD3" s="3"/>
      <c r="UPE3" s="3"/>
      <c r="UPF3" s="3"/>
      <c r="UPG3" s="3"/>
      <c r="UPH3" s="3"/>
      <c r="UPI3" s="3"/>
      <c r="UPJ3" s="3"/>
      <c r="UPK3" s="3"/>
      <c r="UPL3" s="3"/>
      <c r="UPM3" s="3"/>
      <c r="UPN3" s="3"/>
      <c r="UPO3" s="3"/>
      <c r="UPP3" s="3"/>
      <c r="UPQ3" s="3"/>
      <c r="UPR3" s="3"/>
      <c r="UPS3" s="3"/>
      <c r="UPT3" s="3"/>
      <c r="UPU3" s="3"/>
      <c r="UPV3" s="3"/>
      <c r="UPW3" s="3"/>
      <c r="UPX3" s="3"/>
      <c r="UPY3" s="3"/>
      <c r="UPZ3" s="3"/>
      <c r="UQA3" s="3"/>
      <c r="UQB3" s="3"/>
      <c r="UQC3" s="3"/>
      <c r="UQD3" s="3"/>
      <c r="UQE3" s="3"/>
      <c r="UQF3" s="3"/>
      <c r="UQG3" s="3"/>
      <c r="UQH3" s="3"/>
      <c r="UQI3" s="3"/>
      <c r="UQJ3" s="3"/>
      <c r="UQK3" s="3"/>
      <c r="UQL3" s="3"/>
      <c r="UQM3" s="3"/>
      <c r="UQN3" s="3"/>
      <c r="UQO3" s="3"/>
      <c r="UQP3" s="3"/>
      <c r="UQQ3" s="3"/>
      <c r="UQR3" s="3"/>
      <c r="UQS3" s="3"/>
      <c r="UQT3" s="3"/>
      <c r="UQU3" s="3"/>
      <c r="UQV3" s="3"/>
      <c r="UQW3" s="3"/>
      <c r="UQX3" s="3"/>
      <c r="UQY3" s="3"/>
      <c r="UQZ3" s="3"/>
      <c r="URA3" s="3"/>
      <c r="URB3" s="3"/>
      <c r="URC3" s="3"/>
      <c r="URD3" s="3"/>
      <c r="URE3" s="3"/>
      <c r="URF3" s="3"/>
      <c r="URG3" s="3"/>
      <c r="URH3" s="3"/>
      <c r="URI3" s="3"/>
      <c r="URJ3" s="3"/>
      <c r="URK3" s="3"/>
      <c r="URL3" s="3"/>
      <c r="URM3" s="3"/>
      <c r="URN3" s="3"/>
      <c r="URO3" s="3"/>
      <c r="URP3" s="3"/>
      <c r="URQ3" s="3"/>
      <c r="URR3" s="3"/>
      <c r="URS3" s="3"/>
      <c r="URT3" s="3"/>
      <c r="URU3" s="3"/>
      <c r="URV3" s="3"/>
      <c r="URW3" s="3"/>
      <c r="URX3" s="3"/>
      <c r="URY3" s="3"/>
      <c r="URZ3" s="3"/>
      <c r="USA3" s="3"/>
      <c r="USB3" s="3"/>
      <c r="USC3" s="3"/>
      <c r="USD3" s="3"/>
      <c r="USE3" s="3"/>
      <c r="USF3" s="3"/>
      <c r="USG3" s="3"/>
      <c r="USH3" s="3"/>
      <c r="USI3" s="3"/>
      <c r="USJ3" s="3"/>
      <c r="USK3" s="3"/>
      <c r="USL3" s="3"/>
      <c r="USM3" s="3"/>
      <c r="USN3" s="3"/>
      <c r="USO3" s="3"/>
      <c r="USP3" s="3"/>
      <c r="USQ3" s="3"/>
      <c r="USR3" s="3"/>
      <c r="USS3" s="3"/>
      <c r="UST3" s="3"/>
      <c r="USU3" s="3"/>
      <c r="USV3" s="3"/>
      <c r="USW3" s="3"/>
      <c r="USX3" s="3"/>
      <c r="USY3" s="3"/>
      <c r="USZ3" s="3"/>
      <c r="UTA3" s="3"/>
      <c r="UTB3" s="3"/>
      <c r="UTC3" s="3"/>
      <c r="UTD3" s="3"/>
      <c r="UTE3" s="3"/>
      <c r="UTF3" s="3"/>
      <c r="UTG3" s="3"/>
      <c r="UTH3" s="3"/>
      <c r="UTI3" s="3"/>
      <c r="UTJ3" s="3"/>
      <c r="UTK3" s="3"/>
      <c r="UTL3" s="3"/>
      <c r="UTM3" s="3"/>
      <c r="UTN3" s="3"/>
      <c r="UTO3" s="3"/>
      <c r="UTP3" s="3"/>
      <c r="UTQ3" s="3"/>
      <c r="UTR3" s="3"/>
      <c r="UTS3" s="3"/>
      <c r="UTT3" s="3"/>
      <c r="UTU3" s="3"/>
      <c r="UTV3" s="3"/>
      <c r="UTW3" s="3"/>
      <c r="UTX3" s="3"/>
      <c r="UTY3" s="3"/>
      <c r="UTZ3" s="3"/>
      <c r="UUA3" s="3"/>
      <c r="UUB3" s="3"/>
      <c r="UUC3" s="3"/>
      <c r="UUD3" s="3"/>
      <c r="UUE3" s="3"/>
      <c r="UUF3" s="3"/>
      <c r="UUG3" s="3"/>
      <c r="UUH3" s="3"/>
      <c r="UUI3" s="3"/>
      <c r="UUJ3" s="3"/>
      <c r="UUK3" s="3"/>
      <c r="UUL3" s="3"/>
      <c r="UUM3" s="3"/>
      <c r="UUN3" s="3"/>
      <c r="UUO3" s="3"/>
      <c r="UUP3" s="3"/>
      <c r="UUQ3" s="3"/>
      <c r="UUR3" s="3"/>
      <c r="UUS3" s="3"/>
      <c r="UUT3" s="3"/>
      <c r="UUU3" s="3"/>
      <c r="UUV3" s="3"/>
      <c r="UUW3" s="3"/>
      <c r="UUX3" s="3"/>
      <c r="UUY3" s="3"/>
      <c r="UUZ3" s="3"/>
      <c r="UVA3" s="3"/>
      <c r="UVB3" s="3"/>
      <c r="UVC3" s="3"/>
      <c r="UVD3" s="3"/>
      <c r="UVE3" s="3"/>
      <c r="UVF3" s="3"/>
      <c r="UVG3" s="3"/>
      <c r="UVH3" s="3"/>
      <c r="UVI3" s="3"/>
      <c r="UVJ3" s="3"/>
      <c r="UVK3" s="3"/>
      <c r="UVL3" s="3"/>
      <c r="UVM3" s="3"/>
      <c r="UVN3" s="3"/>
      <c r="UVO3" s="3"/>
      <c r="UVP3" s="3"/>
      <c r="UVQ3" s="3"/>
      <c r="UVR3" s="3"/>
      <c r="UVS3" s="3"/>
      <c r="UVT3" s="3"/>
      <c r="UVU3" s="3"/>
      <c r="UVV3" s="3"/>
      <c r="UVW3" s="3"/>
      <c r="UVX3" s="3"/>
      <c r="UVY3" s="3"/>
      <c r="UVZ3" s="3"/>
      <c r="UWA3" s="3"/>
      <c r="UWB3" s="3"/>
      <c r="UWC3" s="3"/>
      <c r="UWD3" s="3"/>
      <c r="UWE3" s="3"/>
      <c r="UWF3" s="3"/>
      <c r="UWG3" s="3"/>
      <c r="UWH3" s="3"/>
      <c r="UWI3" s="3"/>
      <c r="UWJ3" s="3"/>
      <c r="UWK3" s="3"/>
      <c r="UWL3" s="3"/>
      <c r="UWM3" s="3"/>
      <c r="UWN3" s="3"/>
      <c r="UWO3" s="3"/>
      <c r="UWP3" s="3"/>
      <c r="UWQ3" s="3"/>
      <c r="UWR3" s="3"/>
      <c r="UWS3" s="3"/>
      <c r="UWT3" s="3"/>
      <c r="UWU3" s="3"/>
      <c r="UWV3" s="3"/>
      <c r="UWW3" s="3"/>
      <c r="UWX3" s="3"/>
      <c r="UWY3" s="3"/>
      <c r="UWZ3" s="3"/>
      <c r="UXA3" s="3"/>
      <c r="UXB3" s="3"/>
      <c r="UXC3" s="3"/>
      <c r="UXD3" s="3"/>
      <c r="UXE3" s="3"/>
      <c r="UXF3" s="3"/>
      <c r="UXG3" s="3"/>
      <c r="UXH3" s="3"/>
      <c r="UXI3" s="3"/>
      <c r="UXJ3" s="3"/>
      <c r="UXK3" s="3"/>
      <c r="UXL3" s="3"/>
      <c r="UXM3" s="3"/>
      <c r="UXN3" s="3"/>
      <c r="UXO3" s="3"/>
      <c r="UXP3" s="3"/>
      <c r="UXQ3" s="3"/>
      <c r="UXR3" s="3"/>
      <c r="UXS3" s="3"/>
      <c r="UXT3" s="3"/>
      <c r="UXU3" s="3"/>
      <c r="UXV3" s="3"/>
      <c r="UXW3" s="3"/>
      <c r="UXX3" s="3"/>
      <c r="UXY3" s="3"/>
      <c r="UXZ3" s="3"/>
      <c r="UYA3" s="3"/>
      <c r="UYB3" s="3"/>
      <c r="UYC3" s="3"/>
      <c r="UYD3" s="3"/>
      <c r="UYE3" s="3"/>
      <c r="UYF3" s="3"/>
      <c r="UYG3" s="3"/>
      <c r="UYH3" s="3"/>
      <c r="UYI3" s="3"/>
      <c r="UYJ3" s="3"/>
      <c r="UYK3" s="3"/>
      <c r="UYL3" s="3"/>
      <c r="UYM3" s="3"/>
      <c r="UYN3" s="3"/>
      <c r="UYO3" s="3"/>
      <c r="UYP3" s="3"/>
      <c r="UYQ3" s="3"/>
      <c r="UYR3" s="3"/>
      <c r="UYS3" s="3"/>
      <c r="UYT3" s="3"/>
      <c r="UYU3" s="3"/>
      <c r="UYV3" s="3"/>
      <c r="UYW3" s="3"/>
      <c r="UYX3" s="3"/>
      <c r="UYY3" s="3"/>
      <c r="UYZ3" s="3"/>
      <c r="UZA3" s="3"/>
      <c r="UZB3" s="3"/>
      <c r="UZC3" s="3"/>
      <c r="UZD3" s="3"/>
      <c r="UZE3" s="3"/>
      <c r="UZF3" s="3"/>
      <c r="UZG3" s="3"/>
      <c r="UZH3" s="3"/>
      <c r="UZI3" s="3"/>
      <c r="UZJ3" s="3"/>
      <c r="UZK3" s="3"/>
      <c r="UZL3" s="3"/>
      <c r="UZM3" s="3"/>
      <c r="UZN3" s="3"/>
      <c r="UZO3" s="3"/>
      <c r="UZP3" s="3"/>
      <c r="UZQ3" s="3"/>
      <c r="UZR3" s="3"/>
      <c r="UZS3" s="3"/>
      <c r="UZT3" s="3"/>
      <c r="UZU3" s="3"/>
      <c r="UZV3" s="3"/>
      <c r="UZW3" s="3"/>
      <c r="UZX3" s="3"/>
      <c r="UZY3" s="3"/>
      <c r="UZZ3" s="3"/>
      <c r="VAA3" s="3"/>
      <c r="VAB3" s="3"/>
      <c r="VAC3" s="3"/>
      <c r="VAD3" s="3"/>
      <c r="VAE3" s="3"/>
      <c r="VAF3" s="3"/>
      <c r="VAG3" s="3"/>
      <c r="VAH3" s="3"/>
      <c r="VAI3" s="3"/>
      <c r="VAJ3" s="3"/>
      <c r="VAK3" s="3"/>
      <c r="VAL3" s="3"/>
      <c r="VAM3" s="3"/>
      <c r="VAN3" s="3"/>
      <c r="VAO3" s="3"/>
      <c r="VAP3" s="3"/>
      <c r="VAQ3" s="3"/>
      <c r="VAR3" s="3"/>
      <c r="VAS3" s="3"/>
      <c r="VAT3" s="3"/>
      <c r="VAU3" s="3"/>
      <c r="VAV3" s="3"/>
      <c r="VAW3" s="3"/>
      <c r="VAX3" s="3"/>
      <c r="VAY3" s="3"/>
      <c r="VAZ3" s="3"/>
      <c r="VBA3" s="3"/>
      <c r="VBB3" s="3"/>
      <c r="VBC3" s="3"/>
      <c r="VBD3" s="3"/>
      <c r="VBE3" s="3"/>
      <c r="VBF3" s="3"/>
      <c r="VBG3" s="3"/>
      <c r="VBH3" s="3"/>
      <c r="VBI3" s="3"/>
      <c r="VBJ3" s="3"/>
      <c r="VBK3" s="3"/>
      <c r="VBL3" s="3"/>
      <c r="VBM3" s="3"/>
      <c r="VBN3" s="3"/>
      <c r="VBO3" s="3"/>
      <c r="VBP3" s="3"/>
      <c r="VBQ3" s="3"/>
      <c r="VBR3" s="3"/>
      <c r="VBS3" s="3"/>
      <c r="VBT3" s="3"/>
      <c r="VBU3" s="3"/>
      <c r="VBV3" s="3"/>
      <c r="VBW3" s="3"/>
      <c r="VBX3" s="3"/>
      <c r="VBY3" s="3"/>
      <c r="VBZ3" s="3"/>
      <c r="VCA3" s="3"/>
      <c r="VCB3" s="3"/>
      <c r="VCC3" s="3"/>
      <c r="VCD3" s="3"/>
      <c r="VCE3" s="3"/>
      <c r="VCF3" s="3"/>
      <c r="VCG3" s="3"/>
      <c r="VCH3" s="3"/>
      <c r="VCI3" s="3"/>
      <c r="VCJ3" s="3"/>
      <c r="VCK3" s="3"/>
      <c r="VCL3" s="3"/>
      <c r="VCM3" s="3"/>
      <c r="VCN3" s="3"/>
      <c r="VCO3" s="3"/>
      <c r="VCP3" s="3"/>
      <c r="VCQ3" s="3"/>
      <c r="VCR3" s="3"/>
      <c r="VCS3" s="3"/>
      <c r="VCT3" s="3"/>
      <c r="VCU3" s="3"/>
      <c r="VCV3" s="3"/>
      <c r="VCW3" s="3"/>
      <c r="VCX3" s="3"/>
      <c r="VCY3" s="3"/>
      <c r="VCZ3" s="3"/>
      <c r="VDA3" s="3"/>
      <c r="VDB3" s="3"/>
      <c r="VDC3" s="3"/>
      <c r="VDD3" s="3"/>
      <c r="VDE3" s="3"/>
      <c r="VDF3" s="3"/>
      <c r="VDG3" s="3"/>
      <c r="VDH3" s="3"/>
      <c r="VDI3" s="3"/>
      <c r="VDJ3" s="3"/>
      <c r="VDK3" s="3"/>
      <c r="VDL3" s="3"/>
      <c r="VDM3" s="3"/>
      <c r="VDN3" s="3"/>
      <c r="VDO3" s="3"/>
      <c r="VDP3" s="3"/>
      <c r="VDQ3" s="3"/>
      <c r="VDR3" s="3"/>
      <c r="VDS3" s="3"/>
      <c r="VDT3" s="3"/>
      <c r="VDU3" s="3"/>
      <c r="VDV3" s="3"/>
      <c r="VDW3" s="3"/>
      <c r="VDX3" s="3"/>
      <c r="VDY3" s="3"/>
      <c r="VDZ3" s="3"/>
      <c r="VEA3" s="3"/>
      <c r="VEB3" s="3"/>
      <c r="VEC3" s="3"/>
      <c r="VED3" s="3"/>
      <c r="VEE3" s="3"/>
      <c r="VEF3" s="3"/>
      <c r="VEG3" s="3"/>
      <c r="VEH3" s="3"/>
      <c r="VEI3" s="3"/>
      <c r="VEJ3" s="3"/>
      <c r="VEK3" s="3"/>
      <c r="VEL3" s="3"/>
      <c r="VEM3" s="3"/>
      <c r="VEN3" s="3"/>
      <c r="VEO3" s="3"/>
      <c r="VEP3" s="3"/>
      <c r="VEQ3" s="3"/>
      <c r="VER3" s="3"/>
      <c r="VES3" s="3"/>
      <c r="VET3" s="3"/>
      <c r="VEU3" s="3"/>
      <c r="VEV3" s="3"/>
      <c r="VEW3" s="3"/>
      <c r="VEX3" s="3"/>
      <c r="VEY3" s="3"/>
      <c r="VEZ3" s="3"/>
      <c r="VFA3" s="3"/>
      <c r="VFB3" s="3"/>
      <c r="VFC3" s="3"/>
      <c r="VFD3" s="3"/>
      <c r="VFE3" s="3"/>
      <c r="VFF3" s="3"/>
      <c r="VFG3" s="3"/>
      <c r="VFH3" s="3"/>
      <c r="VFI3" s="3"/>
      <c r="VFJ3" s="3"/>
      <c r="VFK3" s="3"/>
      <c r="VFL3" s="3"/>
      <c r="VFM3" s="3"/>
      <c r="VFN3" s="3"/>
      <c r="VFO3" s="3"/>
      <c r="VFP3" s="3"/>
      <c r="VFQ3" s="3"/>
      <c r="VFR3" s="3"/>
      <c r="VFS3" s="3"/>
      <c r="VFT3" s="3"/>
      <c r="VFU3" s="3"/>
      <c r="VFV3" s="3"/>
      <c r="VFW3" s="3"/>
      <c r="VFX3" s="3"/>
      <c r="VFY3" s="3"/>
      <c r="VFZ3" s="3"/>
      <c r="VGA3" s="3"/>
      <c r="VGB3" s="3"/>
      <c r="VGC3" s="3"/>
      <c r="VGD3" s="3"/>
      <c r="VGE3" s="3"/>
      <c r="VGF3" s="3"/>
      <c r="VGG3" s="3"/>
      <c r="VGH3" s="3"/>
      <c r="VGI3" s="3"/>
      <c r="VGJ3" s="3"/>
      <c r="VGK3" s="3"/>
      <c r="VGL3" s="3"/>
      <c r="VGM3" s="3"/>
      <c r="VGN3" s="3"/>
      <c r="VGO3" s="3"/>
      <c r="VGP3" s="3"/>
      <c r="VGQ3" s="3"/>
      <c r="VGR3" s="3"/>
      <c r="VGS3" s="3"/>
      <c r="VGT3" s="3"/>
      <c r="VGU3" s="3"/>
      <c r="VGV3" s="3"/>
      <c r="VGW3" s="3"/>
      <c r="VGX3" s="3"/>
      <c r="VGY3" s="3"/>
      <c r="VGZ3" s="3"/>
      <c r="VHA3" s="3"/>
      <c r="VHB3" s="3"/>
      <c r="VHC3" s="3"/>
      <c r="VHD3" s="3"/>
      <c r="VHE3" s="3"/>
      <c r="VHF3" s="3"/>
      <c r="VHG3" s="3"/>
      <c r="VHH3" s="3"/>
      <c r="VHI3" s="3"/>
      <c r="VHJ3" s="3"/>
      <c r="VHK3" s="3"/>
      <c r="VHL3" s="3"/>
      <c r="VHM3" s="3"/>
      <c r="VHN3" s="3"/>
      <c r="VHO3" s="3"/>
      <c r="VHP3" s="3"/>
      <c r="VHQ3" s="3"/>
      <c r="VHR3" s="3"/>
      <c r="VHS3" s="3"/>
      <c r="VHT3" s="3"/>
      <c r="VHU3" s="3"/>
      <c r="VHV3" s="3"/>
      <c r="VHW3" s="3"/>
      <c r="VHX3" s="3"/>
      <c r="VHY3" s="3"/>
      <c r="VHZ3" s="3"/>
      <c r="VIA3" s="3"/>
      <c r="VIB3" s="3"/>
      <c r="VIC3" s="3"/>
      <c r="VID3" s="3"/>
      <c r="VIE3" s="3"/>
      <c r="VIF3" s="3"/>
      <c r="VIG3" s="3"/>
      <c r="VIH3" s="3"/>
      <c r="VII3" s="3"/>
      <c r="VIJ3" s="3"/>
      <c r="VIK3" s="3"/>
      <c r="VIL3" s="3"/>
      <c r="VIM3" s="3"/>
      <c r="VIN3" s="3"/>
      <c r="VIO3" s="3"/>
      <c r="VIP3" s="3"/>
      <c r="VIQ3" s="3"/>
      <c r="VIR3" s="3"/>
      <c r="VIS3" s="3"/>
      <c r="VIT3" s="3"/>
      <c r="VIU3" s="3"/>
      <c r="VIV3" s="3"/>
      <c r="VIW3" s="3"/>
      <c r="VIX3" s="3"/>
      <c r="VIY3" s="3"/>
      <c r="VIZ3" s="3"/>
      <c r="VJA3" s="3"/>
      <c r="VJB3" s="3"/>
      <c r="VJC3" s="3"/>
      <c r="VJD3" s="3"/>
      <c r="VJE3" s="3"/>
      <c r="VJF3" s="3"/>
      <c r="VJG3" s="3"/>
      <c r="VJH3" s="3"/>
      <c r="VJI3" s="3"/>
      <c r="VJJ3" s="3"/>
      <c r="VJK3" s="3"/>
      <c r="VJL3" s="3"/>
      <c r="VJM3" s="3"/>
      <c r="VJN3" s="3"/>
      <c r="VJO3" s="3"/>
      <c r="VJP3" s="3"/>
      <c r="VJQ3" s="3"/>
      <c r="VJR3" s="3"/>
      <c r="VJS3" s="3"/>
      <c r="VJT3" s="3"/>
      <c r="VJU3" s="3"/>
      <c r="VJV3" s="3"/>
      <c r="VJW3" s="3"/>
      <c r="VJX3" s="3"/>
      <c r="VJY3" s="3"/>
      <c r="VJZ3" s="3"/>
      <c r="VKA3" s="3"/>
      <c r="VKB3" s="3"/>
      <c r="VKC3" s="3"/>
      <c r="VKD3" s="3"/>
      <c r="VKE3" s="3"/>
      <c r="VKF3" s="3"/>
      <c r="VKG3" s="3"/>
      <c r="VKH3" s="3"/>
      <c r="VKI3" s="3"/>
      <c r="VKJ3" s="3"/>
      <c r="VKK3" s="3"/>
      <c r="VKL3" s="3"/>
      <c r="VKM3" s="3"/>
      <c r="VKN3" s="3"/>
      <c r="VKO3" s="3"/>
      <c r="VKP3" s="3"/>
      <c r="VKQ3" s="3"/>
      <c r="VKR3" s="3"/>
      <c r="VKS3" s="3"/>
      <c r="VKT3" s="3"/>
      <c r="VKU3" s="3"/>
      <c r="VKV3" s="3"/>
      <c r="VKW3" s="3"/>
      <c r="VKX3" s="3"/>
      <c r="VKY3" s="3"/>
      <c r="VKZ3" s="3"/>
      <c r="VLA3" s="3"/>
      <c r="VLB3" s="3"/>
      <c r="VLC3" s="3"/>
      <c r="VLD3" s="3"/>
      <c r="VLE3" s="3"/>
      <c r="VLF3" s="3"/>
      <c r="VLG3" s="3"/>
      <c r="VLH3" s="3"/>
      <c r="VLI3" s="3"/>
      <c r="VLJ3" s="3"/>
      <c r="VLK3" s="3"/>
      <c r="VLL3" s="3"/>
      <c r="VLM3" s="3"/>
      <c r="VLN3" s="3"/>
      <c r="VLO3" s="3"/>
      <c r="VLP3" s="3"/>
      <c r="VLQ3" s="3"/>
      <c r="VLR3" s="3"/>
      <c r="VLS3" s="3"/>
      <c r="VLT3" s="3"/>
      <c r="VLU3" s="3"/>
      <c r="VLV3" s="3"/>
      <c r="VLW3" s="3"/>
      <c r="VLX3" s="3"/>
      <c r="VLY3" s="3"/>
      <c r="VLZ3" s="3"/>
      <c r="VMA3" s="3"/>
      <c r="VMB3" s="3"/>
      <c r="VMC3" s="3"/>
      <c r="VMD3" s="3"/>
      <c r="VME3" s="3"/>
      <c r="VMF3" s="3"/>
      <c r="VMG3" s="3"/>
      <c r="VMH3" s="3"/>
      <c r="VMI3" s="3"/>
      <c r="VMJ3" s="3"/>
      <c r="VMK3" s="3"/>
      <c r="VML3" s="3"/>
      <c r="VMM3" s="3"/>
      <c r="VMN3" s="3"/>
      <c r="VMO3" s="3"/>
      <c r="VMP3" s="3"/>
      <c r="VMQ3" s="3"/>
      <c r="VMR3" s="3"/>
      <c r="VMS3" s="3"/>
      <c r="VMT3" s="3"/>
      <c r="VMU3" s="3"/>
      <c r="VMV3" s="3"/>
      <c r="VMW3" s="3"/>
      <c r="VMX3" s="3"/>
      <c r="VMY3" s="3"/>
      <c r="VMZ3" s="3"/>
      <c r="VNA3" s="3"/>
      <c r="VNB3" s="3"/>
      <c r="VNC3" s="3"/>
      <c r="VND3" s="3"/>
      <c r="VNE3" s="3"/>
      <c r="VNF3" s="3"/>
      <c r="VNG3" s="3"/>
      <c r="VNH3" s="3"/>
      <c r="VNI3" s="3"/>
      <c r="VNJ3" s="3"/>
      <c r="VNK3" s="3"/>
      <c r="VNL3" s="3"/>
      <c r="VNM3" s="3"/>
      <c r="VNN3" s="3"/>
      <c r="VNO3" s="3"/>
      <c r="VNP3" s="3"/>
      <c r="VNQ3" s="3"/>
      <c r="VNR3" s="3"/>
      <c r="VNS3" s="3"/>
      <c r="VNT3" s="3"/>
      <c r="VNU3" s="3"/>
      <c r="VNV3" s="3"/>
      <c r="VNW3" s="3"/>
      <c r="VNX3" s="3"/>
      <c r="VNY3" s="3"/>
      <c r="VNZ3" s="3"/>
      <c r="VOA3" s="3"/>
      <c r="VOB3" s="3"/>
      <c r="VOC3" s="3"/>
      <c r="VOD3" s="3"/>
      <c r="VOE3" s="3"/>
      <c r="VOF3" s="3"/>
      <c r="VOG3" s="3"/>
      <c r="VOH3" s="3"/>
      <c r="VOI3" s="3"/>
      <c r="VOJ3" s="3"/>
      <c r="VOK3" s="3"/>
      <c r="VOL3" s="3"/>
      <c r="VOM3" s="3"/>
      <c r="VON3" s="3"/>
      <c r="VOO3" s="3"/>
      <c r="VOP3" s="3"/>
      <c r="VOQ3" s="3"/>
      <c r="VOR3" s="3"/>
      <c r="VOS3" s="3"/>
      <c r="VOT3" s="3"/>
      <c r="VOU3" s="3"/>
      <c r="VOV3" s="3"/>
      <c r="VOW3" s="3"/>
      <c r="VOX3" s="3"/>
      <c r="VOY3" s="3"/>
      <c r="VOZ3" s="3"/>
      <c r="VPA3" s="3"/>
      <c r="VPB3" s="3"/>
      <c r="VPC3" s="3"/>
      <c r="VPD3" s="3"/>
      <c r="VPE3" s="3"/>
      <c r="VPF3" s="3"/>
      <c r="VPG3" s="3"/>
      <c r="VPH3" s="3"/>
      <c r="VPI3" s="3"/>
      <c r="VPJ3" s="3"/>
      <c r="VPK3" s="3"/>
      <c r="VPL3" s="3"/>
      <c r="VPM3" s="3"/>
      <c r="VPN3" s="3"/>
      <c r="VPO3" s="3"/>
      <c r="VPP3" s="3"/>
      <c r="VPQ3" s="3"/>
      <c r="VPR3" s="3"/>
      <c r="VPS3" s="3"/>
      <c r="VPT3" s="3"/>
      <c r="VPU3" s="3"/>
      <c r="VPV3" s="3"/>
      <c r="VPW3" s="3"/>
      <c r="VPX3" s="3"/>
      <c r="VPY3" s="3"/>
      <c r="VPZ3" s="3"/>
      <c r="VQA3" s="3"/>
      <c r="VQB3" s="3"/>
      <c r="VQC3" s="3"/>
      <c r="VQD3" s="3"/>
      <c r="VQE3" s="3"/>
      <c r="VQF3" s="3"/>
      <c r="VQG3" s="3"/>
      <c r="VQH3" s="3"/>
      <c r="VQI3" s="3"/>
      <c r="VQJ3" s="3"/>
      <c r="VQK3" s="3"/>
      <c r="VQL3" s="3"/>
      <c r="VQM3" s="3"/>
      <c r="VQN3" s="3"/>
      <c r="VQO3" s="3"/>
      <c r="VQP3" s="3"/>
      <c r="VQQ3" s="3"/>
      <c r="VQR3" s="3"/>
      <c r="VQS3" s="3"/>
      <c r="VQT3" s="3"/>
      <c r="VQU3" s="3"/>
      <c r="VQV3" s="3"/>
      <c r="VQW3" s="3"/>
      <c r="VQX3" s="3"/>
      <c r="VQY3" s="3"/>
      <c r="VQZ3" s="3"/>
      <c r="VRA3" s="3"/>
      <c r="VRB3" s="3"/>
      <c r="VRC3" s="3"/>
      <c r="VRD3" s="3"/>
      <c r="VRE3" s="3"/>
      <c r="VRF3" s="3"/>
      <c r="VRG3" s="3"/>
      <c r="VRH3" s="3"/>
      <c r="VRI3" s="3"/>
      <c r="VRJ3" s="3"/>
      <c r="VRK3" s="3"/>
      <c r="VRL3" s="3"/>
      <c r="VRM3" s="3"/>
      <c r="VRN3" s="3"/>
      <c r="VRO3" s="3"/>
      <c r="VRP3" s="3"/>
      <c r="VRQ3" s="3"/>
      <c r="VRR3" s="3"/>
      <c r="VRS3" s="3"/>
      <c r="VRT3" s="3"/>
      <c r="VRU3" s="3"/>
      <c r="VRV3" s="3"/>
      <c r="VRW3" s="3"/>
      <c r="VRX3" s="3"/>
      <c r="VRY3" s="3"/>
      <c r="VRZ3" s="3"/>
      <c r="VSA3" s="3"/>
      <c r="VSB3" s="3"/>
      <c r="VSC3" s="3"/>
      <c r="VSD3" s="3"/>
      <c r="VSE3" s="3"/>
      <c r="VSF3" s="3"/>
      <c r="VSG3" s="3"/>
      <c r="VSH3" s="3"/>
      <c r="VSI3" s="3"/>
      <c r="VSJ3" s="3"/>
      <c r="VSK3" s="3"/>
      <c r="VSL3" s="3"/>
      <c r="VSM3" s="3"/>
      <c r="VSN3" s="3"/>
      <c r="VSO3" s="3"/>
      <c r="VSP3" s="3"/>
      <c r="VSQ3" s="3"/>
      <c r="VSR3" s="3"/>
      <c r="VSS3" s="3"/>
      <c r="VST3" s="3"/>
      <c r="VSU3" s="3"/>
      <c r="VSV3" s="3"/>
      <c r="VSW3" s="3"/>
      <c r="VSX3" s="3"/>
      <c r="VSY3" s="3"/>
      <c r="VSZ3" s="3"/>
      <c r="VTA3" s="3"/>
      <c r="VTB3" s="3"/>
      <c r="VTC3" s="3"/>
      <c r="VTD3" s="3"/>
      <c r="VTE3" s="3"/>
      <c r="VTF3" s="3"/>
      <c r="VTG3" s="3"/>
      <c r="VTH3" s="3"/>
      <c r="VTI3" s="3"/>
      <c r="VTJ3" s="3"/>
      <c r="VTK3" s="3"/>
      <c r="VTL3" s="3"/>
      <c r="VTM3" s="3"/>
      <c r="VTN3" s="3"/>
      <c r="VTO3" s="3"/>
      <c r="VTP3" s="3"/>
      <c r="VTQ3" s="3"/>
      <c r="VTR3" s="3"/>
      <c r="VTS3" s="3"/>
      <c r="VTT3" s="3"/>
      <c r="VTU3" s="3"/>
      <c r="VTV3" s="3"/>
      <c r="VTW3" s="3"/>
      <c r="VTX3" s="3"/>
      <c r="VTY3" s="3"/>
      <c r="VTZ3" s="3"/>
      <c r="VUA3" s="3"/>
      <c r="VUB3" s="3"/>
      <c r="VUC3" s="3"/>
      <c r="VUD3" s="3"/>
      <c r="VUE3" s="3"/>
      <c r="VUF3" s="3"/>
      <c r="VUG3" s="3"/>
      <c r="VUH3" s="3"/>
      <c r="VUI3" s="3"/>
      <c r="VUJ3" s="3"/>
      <c r="VUK3" s="3"/>
      <c r="VUL3" s="3"/>
      <c r="VUM3" s="3"/>
      <c r="VUN3" s="3"/>
      <c r="VUO3" s="3"/>
      <c r="VUP3" s="3"/>
      <c r="VUQ3" s="3"/>
      <c r="VUR3" s="3"/>
      <c r="VUS3" s="3"/>
      <c r="VUT3" s="3"/>
      <c r="VUU3" s="3"/>
      <c r="VUV3" s="3"/>
      <c r="VUW3" s="3"/>
      <c r="VUX3" s="3"/>
      <c r="VUY3" s="3"/>
      <c r="VUZ3" s="3"/>
      <c r="VVA3" s="3"/>
      <c r="VVB3" s="3"/>
      <c r="VVC3" s="3"/>
      <c r="VVD3" s="3"/>
      <c r="VVE3" s="3"/>
      <c r="VVF3" s="3"/>
      <c r="VVG3" s="3"/>
      <c r="VVH3" s="3"/>
      <c r="VVI3" s="3"/>
      <c r="VVJ3" s="3"/>
      <c r="VVK3" s="3"/>
      <c r="VVL3" s="3"/>
      <c r="VVM3" s="3"/>
      <c r="VVN3" s="3"/>
      <c r="VVO3" s="3"/>
      <c r="VVP3" s="3"/>
      <c r="VVQ3" s="3"/>
      <c r="VVR3" s="3"/>
      <c r="VVS3" s="3"/>
      <c r="VVT3" s="3"/>
      <c r="VVU3" s="3"/>
      <c r="VVV3" s="3"/>
      <c r="VVW3" s="3"/>
      <c r="VVX3" s="3"/>
      <c r="VVY3" s="3"/>
      <c r="VVZ3" s="3"/>
      <c r="VWA3" s="3"/>
      <c r="VWB3" s="3"/>
      <c r="VWC3" s="3"/>
      <c r="VWD3" s="3"/>
      <c r="VWE3" s="3"/>
      <c r="VWF3" s="3"/>
      <c r="VWG3" s="3"/>
      <c r="VWH3" s="3"/>
      <c r="VWI3" s="3"/>
      <c r="VWJ3" s="3"/>
      <c r="VWK3" s="3"/>
      <c r="VWL3" s="3"/>
      <c r="VWM3" s="3"/>
      <c r="VWN3" s="3"/>
      <c r="VWO3" s="3"/>
      <c r="VWP3" s="3"/>
      <c r="VWQ3" s="3"/>
      <c r="VWR3" s="3"/>
      <c r="VWS3" s="3"/>
      <c r="VWT3" s="3"/>
      <c r="VWU3" s="3"/>
      <c r="VWV3" s="3"/>
      <c r="VWW3" s="3"/>
      <c r="VWX3" s="3"/>
      <c r="VWY3" s="3"/>
      <c r="VWZ3" s="3"/>
      <c r="VXA3" s="3"/>
      <c r="VXB3" s="3"/>
      <c r="VXC3" s="3"/>
      <c r="VXD3" s="3"/>
      <c r="VXE3" s="3"/>
      <c r="VXF3" s="3"/>
      <c r="VXG3" s="3"/>
      <c r="VXH3" s="3"/>
      <c r="VXI3" s="3"/>
      <c r="VXJ3" s="3"/>
      <c r="VXK3" s="3"/>
      <c r="VXL3" s="3"/>
      <c r="VXM3" s="3"/>
      <c r="VXN3" s="3"/>
      <c r="VXO3" s="3"/>
      <c r="VXP3" s="3"/>
      <c r="VXQ3" s="3"/>
      <c r="VXR3" s="3"/>
      <c r="VXS3" s="3"/>
      <c r="VXT3" s="3"/>
      <c r="VXU3" s="3"/>
      <c r="VXV3" s="3"/>
      <c r="VXW3" s="3"/>
      <c r="VXX3" s="3"/>
      <c r="VXY3" s="3"/>
      <c r="VXZ3" s="3"/>
      <c r="VYA3" s="3"/>
      <c r="VYB3" s="3"/>
      <c r="VYC3" s="3"/>
      <c r="VYD3" s="3"/>
      <c r="VYE3" s="3"/>
      <c r="VYF3" s="3"/>
      <c r="VYG3" s="3"/>
      <c r="VYH3" s="3"/>
      <c r="VYI3" s="3"/>
      <c r="VYJ3" s="3"/>
      <c r="VYK3" s="3"/>
      <c r="VYL3" s="3"/>
      <c r="VYM3" s="3"/>
      <c r="VYN3" s="3"/>
      <c r="VYO3" s="3"/>
      <c r="VYP3" s="3"/>
      <c r="VYQ3" s="3"/>
      <c r="VYR3" s="3"/>
      <c r="VYS3" s="3"/>
      <c r="VYT3" s="3"/>
      <c r="VYU3" s="3"/>
      <c r="VYV3" s="3"/>
      <c r="VYW3" s="3"/>
      <c r="VYX3" s="3"/>
      <c r="VYY3" s="3"/>
      <c r="VYZ3" s="3"/>
      <c r="VZA3" s="3"/>
      <c r="VZB3" s="3"/>
      <c r="VZC3" s="3"/>
      <c r="VZD3" s="3"/>
      <c r="VZE3" s="3"/>
      <c r="VZF3" s="3"/>
      <c r="VZG3" s="3"/>
      <c r="VZH3" s="3"/>
      <c r="VZI3" s="3"/>
      <c r="VZJ3" s="3"/>
      <c r="VZK3" s="3"/>
      <c r="VZL3" s="3"/>
      <c r="VZM3" s="3"/>
      <c r="VZN3" s="3"/>
      <c r="VZO3" s="3"/>
      <c r="VZP3" s="3"/>
      <c r="VZQ3" s="3"/>
      <c r="VZR3" s="3"/>
      <c r="VZS3" s="3"/>
      <c r="VZT3" s="3"/>
      <c r="VZU3" s="3"/>
      <c r="VZV3" s="3"/>
      <c r="VZW3" s="3"/>
      <c r="VZX3" s="3"/>
      <c r="VZY3" s="3"/>
      <c r="VZZ3" s="3"/>
      <c r="WAA3" s="3"/>
      <c r="WAB3" s="3"/>
      <c r="WAC3" s="3"/>
      <c r="WAD3" s="3"/>
      <c r="WAE3" s="3"/>
      <c r="WAF3" s="3"/>
      <c r="WAG3" s="3"/>
      <c r="WAH3" s="3"/>
      <c r="WAI3" s="3"/>
      <c r="WAJ3" s="3"/>
      <c r="WAK3" s="3"/>
      <c r="WAL3" s="3"/>
      <c r="WAM3" s="3"/>
      <c r="WAN3" s="3"/>
      <c r="WAO3" s="3"/>
      <c r="WAP3" s="3"/>
      <c r="WAQ3" s="3"/>
      <c r="WAR3" s="3"/>
      <c r="WAS3" s="3"/>
      <c r="WAT3" s="3"/>
      <c r="WAU3" s="3"/>
      <c r="WAV3" s="3"/>
      <c r="WAW3" s="3"/>
      <c r="WAX3" s="3"/>
      <c r="WAY3" s="3"/>
      <c r="WAZ3" s="3"/>
      <c r="WBA3" s="3"/>
      <c r="WBB3" s="3"/>
      <c r="WBC3" s="3"/>
      <c r="WBD3" s="3"/>
      <c r="WBE3" s="3"/>
      <c r="WBF3" s="3"/>
      <c r="WBG3" s="3"/>
      <c r="WBH3" s="3"/>
      <c r="WBI3" s="3"/>
      <c r="WBJ3" s="3"/>
      <c r="WBK3" s="3"/>
      <c r="WBL3" s="3"/>
      <c r="WBM3" s="3"/>
      <c r="WBN3" s="3"/>
      <c r="WBO3" s="3"/>
      <c r="WBP3" s="3"/>
      <c r="WBQ3" s="3"/>
      <c r="WBR3" s="3"/>
      <c r="WBS3" s="3"/>
      <c r="WBT3" s="3"/>
      <c r="WBU3" s="3"/>
      <c r="WBV3" s="3"/>
      <c r="WBW3" s="3"/>
      <c r="WBX3" s="3"/>
      <c r="WBY3" s="3"/>
      <c r="WBZ3" s="3"/>
      <c r="WCA3" s="3"/>
      <c r="WCB3" s="3"/>
      <c r="WCC3" s="3"/>
      <c r="WCD3" s="3"/>
      <c r="WCE3" s="3"/>
      <c r="WCF3" s="3"/>
      <c r="WCG3" s="3"/>
      <c r="WCH3" s="3"/>
      <c r="WCI3" s="3"/>
      <c r="WCJ3" s="3"/>
      <c r="WCK3" s="3"/>
      <c r="WCL3" s="3"/>
      <c r="WCM3" s="3"/>
      <c r="WCN3" s="3"/>
      <c r="WCO3" s="3"/>
      <c r="WCP3" s="3"/>
      <c r="WCQ3" s="3"/>
      <c r="WCR3" s="3"/>
      <c r="WCS3" s="3"/>
      <c r="WCT3" s="3"/>
      <c r="WCU3" s="3"/>
      <c r="WCV3" s="3"/>
      <c r="WCW3" s="3"/>
      <c r="WCX3" s="3"/>
      <c r="WCY3" s="3"/>
      <c r="WCZ3" s="3"/>
      <c r="WDA3" s="3"/>
      <c r="WDB3" s="3"/>
      <c r="WDC3" s="3"/>
      <c r="WDD3" s="3"/>
      <c r="WDE3" s="3"/>
      <c r="WDF3" s="3"/>
      <c r="WDG3" s="3"/>
      <c r="WDH3" s="3"/>
      <c r="WDI3" s="3"/>
      <c r="WDJ3" s="3"/>
      <c r="WDK3" s="3"/>
      <c r="WDL3" s="3"/>
      <c r="WDM3" s="3"/>
      <c r="WDN3" s="3"/>
      <c r="WDO3" s="3"/>
      <c r="WDP3" s="3"/>
      <c r="WDQ3" s="3"/>
      <c r="WDR3" s="3"/>
      <c r="WDS3" s="3"/>
      <c r="WDT3" s="3"/>
      <c r="WDU3" s="3"/>
      <c r="WDV3" s="3"/>
      <c r="WDW3" s="3"/>
      <c r="WDX3" s="3"/>
      <c r="WDY3" s="3"/>
      <c r="WDZ3" s="3"/>
      <c r="WEA3" s="3"/>
      <c r="WEB3" s="3"/>
      <c r="WEC3" s="3"/>
      <c r="WED3" s="3"/>
      <c r="WEE3" s="3"/>
      <c r="WEF3" s="3"/>
      <c r="WEG3" s="3"/>
      <c r="WEH3" s="3"/>
      <c r="WEI3" s="3"/>
      <c r="WEJ3" s="3"/>
      <c r="WEK3" s="3"/>
      <c r="WEL3" s="3"/>
      <c r="WEM3" s="3"/>
      <c r="WEN3" s="3"/>
      <c r="WEO3" s="3"/>
      <c r="WEP3" s="3"/>
      <c r="WEQ3" s="3"/>
      <c r="WER3" s="3"/>
      <c r="WES3" s="3"/>
      <c r="WET3" s="3"/>
      <c r="WEU3" s="3"/>
      <c r="WEV3" s="3"/>
      <c r="WEW3" s="3"/>
      <c r="WEX3" s="3"/>
      <c r="WEY3" s="3"/>
      <c r="WEZ3" s="3"/>
      <c r="WFA3" s="3"/>
      <c r="WFB3" s="3"/>
      <c r="WFC3" s="3"/>
      <c r="WFD3" s="3"/>
      <c r="WFE3" s="3"/>
      <c r="WFF3" s="3"/>
      <c r="WFG3" s="3"/>
      <c r="WFH3" s="3"/>
      <c r="WFI3" s="3"/>
      <c r="WFJ3" s="3"/>
      <c r="WFK3" s="3"/>
      <c r="WFL3" s="3"/>
      <c r="WFM3" s="3"/>
      <c r="WFN3" s="3"/>
      <c r="WFO3" s="3"/>
      <c r="WFP3" s="3"/>
      <c r="WFQ3" s="3"/>
      <c r="WFR3" s="3"/>
      <c r="WFS3" s="3"/>
      <c r="WFT3" s="3"/>
      <c r="WFU3" s="3"/>
      <c r="WFV3" s="3"/>
      <c r="WFW3" s="3"/>
      <c r="WFX3" s="3"/>
      <c r="WFY3" s="3"/>
      <c r="WFZ3" s="3"/>
      <c r="WGA3" s="3"/>
      <c r="WGB3" s="3"/>
      <c r="WGC3" s="3"/>
      <c r="WGD3" s="3"/>
      <c r="WGE3" s="3"/>
      <c r="WGF3" s="3"/>
      <c r="WGG3" s="3"/>
      <c r="WGH3" s="3"/>
      <c r="WGI3" s="3"/>
      <c r="WGJ3" s="3"/>
      <c r="WGK3" s="3"/>
      <c r="WGL3" s="3"/>
      <c r="WGM3" s="3"/>
      <c r="WGN3" s="3"/>
      <c r="WGO3" s="3"/>
      <c r="WGP3" s="3"/>
      <c r="WGQ3" s="3"/>
      <c r="WGR3" s="3"/>
      <c r="WGS3" s="3"/>
      <c r="WGT3" s="3"/>
      <c r="WGU3" s="3"/>
      <c r="WGV3" s="3"/>
      <c r="WGW3" s="3"/>
      <c r="WGX3" s="3"/>
      <c r="WGY3" s="3"/>
      <c r="WGZ3" s="3"/>
      <c r="WHA3" s="3"/>
      <c r="WHB3" s="3"/>
      <c r="WHC3" s="3"/>
      <c r="WHD3" s="3"/>
      <c r="WHE3" s="3"/>
      <c r="WHF3" s="3"/>
      <c r="WHG3" s="3"/>
      <c r="WHH3" s="3"/>
      <c r="WHI3" s="3"/>
      <c r="WHJ3" s="3"/>
      <c r="WHK3" s="3"/>
      <c r="WHL3" s="3"/>
      <c r="WHM3" s="3"/>
      <c r="WHN3" s="3"/>
      <c r="WHO3" s="3"/>
      <c r="WHP3" s="3"/>
      <c r="WHQ3" s="3"/>
      <c r="WHR3" s="3"/>
      <c r="WHS3" s="3"/>
      <c r="WHT3" s="3"/>
      <c r="WHU3" s="3"/>
      <c r="WHV3" s="3"/>
      <c r="WHW3" s="3"/>
      <c r="WHX3" s="3"/>
      <c r="WHY3" s="3"/>
      <c r="WHZ3" s="3"/>
      <c r="WIA3" s="3"/>
      <c r="WIB3" s="3"/>
      <c r="WIC3" s="3"/>
      <c r="WID3" s="3"/>
      <c r="WIE3" s="3"/>
      <c r="WIF3" s="3"/>
      <c r="WIG3" s="3"/>
      <c r="WIH3" s="3"/>
      <c r="WII3" s="3"/>
      <c r="WIJ3" s="3"/>
      <c r="WIK3" s="3"/>
      <c r="WIL3" s="3"/>
      <c r="WIM3" s="3"/>
      <c r="WIN3" s="3"/>
      <c r="WIO3" s="3"/>
      <c r="WIP3" s="3"/>
      <c r="WIQ3" s="3"/>
      <c r="WIR3" s="3"/>
      <c r="WIS3" s="3"/>
      <c r="WIT3" s="3"/>
      <c r="WIU3" s="3"/>
      <c r="WIV3" s="3"/>
      <c r="WIW3" s="3"/>
      <c r="WIX3" s="3"/>
      <c r="WIY3" s="3"/>
      <c r="WIZ3" s="3"/>
      <c r="WJA3" s="3"/>
      <c r="WJB3" s="3"/>
      <c r="WJC3" s="3"/>
      <c r="WJD3" s="3"/>
      <c r="WJE3" s="3"/>
      <c r="WJF3" s="3"/>
      <c r="WJG3" s="3"/>
      <c r="WJH3" s="3"/>
      <c r="WJI3" s="3"/>
      <c r="WJJ3" s="3"/>
      <c r="WJK3" s="3"/>
      <c r="WJL3" s="3"/>
      <c r="WJM3" s="3"/>
      <c r="WJN3" s="3"/>
      <c r="WJO3" s="3"/>
      <c r="WJP3" s="3"/>
      <c r="WJQ3" s="3"/>
      <c r="WJR3" s="3"/>
      <c r="WJS3" s="3"/>
      <c r="WJT3" s="3"/>
      <c r="WJU3" s="3"/>
      <c r="WJV3" s="3"/>
      <c r="WJW3" s="3"/>
      <c r="WJX3" s="3"/>
      <c r="WJY3" s="3"/>
      <c r="WJZ3" s="3"/>
      <c r="WKA3" s="3"/>
      <c r="WKB3" s="3"/>
      <c r="WKC3" s="3"/>
      <c r="WKD3" s="3"/>
      <c r="WKE3" s="3"/>
      <c r="WKF3" s="3"/>
      <c r="WKG3" s="3"/>
      <c r="WKH3" s="3"/>
      <c r="WKI3" s="3"/>
      <c r="WKJ3" s="3"/>
      <c r="WKK3" s="3"/>
      <c r="WKL3" s="3"/>
      <c r="WKM3" s="3"/>
      <c r="WKN3" s="3"/>
      <c r="WKO3" s="3"/>
      <c r="WKP3" s="3"/>
      <c r="WKQ3" s="3"/>
      <c r="WKR3" s="3"/>
      <c r="WKS3" s="3"/>
      <c r="WKT3" s="3"/>
      <c r="WKU3" s="3"/>
      <c r="WKV3" s="3"/>
      <c r="WKW3" s="3"/>
      <c r="WKX3" s="3"/>
      <c r="WKY3" s="3"/>
      <c r="WKZ3" s="3"/>
      <c r="WLA3" s="3"/>
      <c r="WLB3" s="3"/>
      <c r="WLC3" s="3"/>
      <c r="WLD3" s="3"/>
      <c r="WLE3" s="3"/>
      <c r="WLF3" s="3"/>
      <c r="WLG3" s="3"/>
      <c r="WLH3" s="3"/>
      <c r="WLI3" s="3"/>
      <c r="WLJ3" s="3"/>
      <c r="WLK3" s="3"/>
      <c r="WLL3" s="3"/>
      <c r="WLM3" s="3"/>
      <c r="WLN3" s="3"/>
      <c r="WLO3" s="3"/>
      <c r="WLP3" s="3"/>
      <c r="WLQ3" s="3"/>
      <c r="WLR3" s="3"/>
      <c r="WLS3" s="3"/>
      <c r="WLT3" s="3"/>
      <c r="WLU3" s="3"/>
      <c r="WLV3" s="3"/>
      <c r="WLW3" s="3"/>
      <c r="WLX3" s="3"/>
      <c r="WLY3" s="3"/>
      <c r="WLZ3" s="3"/>
      <c r="WMA3" s="3"/>
      <c r="WMB3" s="3"/>
      <c r="WMC3" s="3"/>
      <c r="WMD3" s="3"/>
      <c r="WME3" s="3"/>
      <c r="WMF3" s="3"/>
      <c r="WMG3" s="3"/>
      <c r="WMH3" s="3"/>
      <c r="WMI3" s="3"/>
      <c r="WMJ3" s="3"/>
      <c r="WMK3" s="3"/>
      <c r="WML3" s="3"/>
      <c r="WMM3" s="3"/>
      <c r="WMN3" s="3"/>
      <c r="WMO3" s="3"/>
      <c r="WMP3" s="3"/>
      <c r="WMQ3" s="3"/>
      <c r="WMR3" s="3"/>
      <c r="WMS3" s="3"/>
      <c r="WMT3" s="3"/>
      <c r="WMU3" s="3"/>
      <c r="WMV3" s="3"/>
      <c r="WMW3" s="3"/>
      <c r="WMX3" s="3"/>
      <c r="WMY3" s="3"/>
      <c r="WMZ3" s="3"/>
      <c r="WNA3" s="3"/>
      <c r="WNB3" s="3"/>
      <c r="WNC3" s="3"/>
      <c r="WND3" s="3"/>
      <c r="WNE3" s="3"/>
      <c r="WNF3" s="3"/>
      <c r="WNG3" s="3"/>
      <c r="WNH3" s="3"/>
      <c r="WNI3" s="3"/>
      <c r="WNJ3" s="3"/>
      <c r="WNK3" s="3"/>
      <c r="WNL3" s="3"/>
      <c r="WNM3" s="3"/>
      <c r="WNN3" s="3"/>
      <c r="WNO3" s="3"/>
      <c r="WNP3" s="3"/>
      <c r="WNQ3" s="3"/>
      <c r="WNR3" s="3"/>
      <c r="WNS3" s="3"/>
      <c r="WNT3" s="3"/>
      <c r="WNU3" s="3"/>
      <c r="WNV3" s="3"/>
      <c r="WNW3" s="3"/>
      <c r="WNX3" s="3"/>
      <c r="WNY3" s="3"/>
      <c r="WNZ3" s="3"/>
      <c r="WOA3" s="3"/>
      <c r="WOB3" s="3"/>
      <c r="WOC3" s="3"/>
      <c r="WOD3" s="3"/>
      <c r="WOE3" s="3"/>
      <c r="WOF3" s="3"/>
      <c r="WOG3" s="3"/>
      <c r="WOH3" s="3"/>
      <c r="WOI3" s="3"/>
      <c r="WOJ3" s="3"/>
      <c r="WOK3" s="3"/>
      <c r="WOL3" s="3"/>
      <c r="WOM3" s="3"/>
      <c r="WON3" s="3"/>
      <c r="WOO3" s="3"/>
      <c r="WOP3" s="3"/>
      <c r="WOQ3" s="3"/>
      <c r="WOR3" s="3"/>
      <c r="WOS3" s="3"/>
      <c r="WOT3" s="3"/>
      <c r="WOU3" s="3"/>
      <c r="WOV3" s="3"/>
      <c r="WOW3" s="3"/>
      <c r="WOX3" s="3"/>
      <c r="WOY3" s="3"/>
      <c r="WOZ3" s="3"/>
      <c r="WPA3" s="3"/>
      <c r="WPB3" s="3"/>
      <c r="WPC3" s="3"/>
      <c r="WPD3" s="3"/>
      <c r="WPE3" s="3"/>
      <c r="WPF3" s="3"/>
      <c r="WPG3" s="3"/>
      <c r="WPH3" s="3"/>
      <c r="WPI3" s="3"/>
      <c r="WPJ3" s="3"/>
      <c r="WPK3" s="3"/>
      <c r="WPL3" s="3"/>
      <c r="WPM3" s="3"/>
      <c r="WPN3" s="3"/>
      <c r="WPO3" s="3"/>
      <c r="WPP3" s="3"/>
      <c r="WPQ3" s="3"/>
      <c r="WPR3" s="3"/>
      <c r="WPS3" s="3"/>
      <c r="WPT3" s="3"/>
      <c r="WPU3" s="3"/>
      <c r="WPV3" s="3"/>
      <c r="WPW3" s="3"/>
      <c r="WPX3" s="3"/>
      <c r="WPY3" s="3"/>
      <c r="WPZ3" s="3"/>
      <c r="WQA3" s="3"/>
      <c r="WQB3" s="3"/>
      <c r="WQC3" s="3"/>
      <c r="WQD3" s="3"/>
      <c r="WQE3" s="3"/>
      <c r="WQF3" s="3"/>
      <c r="WQG3" s="3"/>
      <c r="WQH3" s="3"/>
      <c r="WQI3" s="3"/>
      <c r="WQJ3" s="3"/>
      <c r="WQK3" s="3"/>
      <c r="WQL3" s="3"/>
      <c r="WQM3" s="3"/>
      <c r="WQN3" s="3"/>
      <c r="WQO3" s="3"/>
      <c r="WQP3" s="3"/>
      <c r="WQQ3" s="3"/>
      <c r="WQR3" s="3"/>
      <c r="WQS3" s="3"/>
      <c r="WQT3" s="3"/>
      <c r="WQU3" s="3"/>
      <c r="WQV3" s="3"/>
      <c r="WQW3" s="3"/>
      <c r="WQX3" s="3"/>
      <c r="WQY3" s="3"/>
      <c r="WQZ3" s="3"/>
      <c r="WRA3" s="3"/>
      <c r="WRB3" s="3"/>
      <c r="WRC3" s="3"/>
      <c r="WRD3" s="3"/>
      <c r="WRE3" s="3"/>
      <c r="WRF3" s="3"/>
      <c r="WRG3" s="3"/>
      <c r="WRH3" s="3"/>
      <c r="WRI3" s="3"/>
      <c r="WRJ3" s="3"/>
      <c r="WRK3" s="3"/>
      <c r="WRL3" s="3"/>
      <c r="WRM3" s="3"/>
      <c r="WRN3" s="3"/>
      <c r="WRO3" s="3"/>
      <c r="WRP3" s="3"/>
      <c r="WRQ3" s="3"/>
      <c r="WRR3" s="3"/>
      <c r="WRS3" s="3"/>
      <c r="WRT3" s="3"/>
      <c r="WRU3" s="3"/>
      <c r="WRV3" s="3"/>
      <c r="WRW3" s="3"/>
      <c r="WRX3" s="3"/>
      <c r="WRY3" s="3"/>
      <c r="WRZ3" s="3"/>
      <c r="WSA3" s="3"/>
      <c r="WSB3" s="3"/>
      <c r="WSC3" s="3"/>
      <c r="WSD3" s="3"/>
      <c r="WSE3" s="3"/>
      <c r="WSF3" s="3"/>
      <c r="WSG3" s="3"/>
      <c r="WSH3" s="3"/>
      <c r="WSI3" s="3"/>
      <c r="WSJ3" s="3"/>
      <c r="WSK3" s="3"/>
      <c r="WSL3" s="3"/>
      <c r="WSM3" s="3"/>
      <c r="WSN3" s="3"/>
      <c r="WSO3" s="3"/>
      <c r="WSP3" s="3"/>
      <c r="WSQ3" s="3"/>
      <c r="WSR3" s="3"/>
      <c r="WSS3" s="3"/>
      <c r="WST3" s="3"/>
      <c r="WSU3" s="3"/>
      <c r="WSV3" s="3"/>
      <c r="WSW3" s="3"/>
      <c r="WSX3" s="3"/>
      <c r="WSY3" s="3"/>
      <c r="WSZ3" s="3"/>
      <c r="WTA3" s="3"/>
      <c r="WTB3" s="3"/>
      <c r="WTC3" s="3"/>
      <c r="WTD3" s="3"/>
      <c r="WTE3" s="3"/>
      <c r="WTF3" s="3"/>
      <c r="WTG3" s="3"/>
      <c r="WTH3" s="3"/>
      <c r="WTI3" s="3"/>
      <c r="WTJ3" s="3"/>
      <c r="WTK3" s="3"/>
      <c r="WTL3" s="3"/>
      <c r="WTM3" s="3"/>
      <c r="WTN3" s="3"/>
      <c r="WTO3" s="3"/>
      <c r="WTP3" s="3"/>
      <c r="WTQ3" s="3"/>
      <c r="WTR3" s="3"/>
      <c r="WTS3" s="3"/>
      <c r="WTT3" s="3"/>
      <c r="WTU3" s="3"/>
      <c r="WTV3" s="3"/>
      <c r="WTW3" s="3"/>
      <c r="WTX3" s="3"/>
      <c r="WTY3" s="3"/>
      <c r="WTZ3" s="3"/>
      <c r="WUA3" s="3"/>
      <c r="WUB3" s="3"/>
      <c r="WUC3" s="3"/>
      <c r="WUD3" s="3"/>
      <c r="WUE3" s="3"/>
      <c r="WUF3" s="3"/>
      <c r="WUG3" s="3"/>
      <c r="WUH3" s="3"/>
      <c r="WUI3" s="3"/>
      <c r="WUJ3" s="3"/>
      <c r="WUK3" s="3"/>
      <c r="WUL3" s="3"/>
      <c r="WUM3" s="3"/>
      <c r="WUN3" s="3"/>
      <c r="WUO3" s="3"/>
      <c r="WUP3" s="3"/>
      <c r="WUQ3" s="3"/>
      <c r="WUR3" s="3"/>
      <c r="WUS3" s="3"/>
      <c r="WUT3" s="3"/>
      <c r="WUU3" s="3"/>
      <c r="WUV3" s="3"/>
      <c r="WUW3" s="3"/>
      <c r="WUX3" s="3"/>
      <c r="WUY3" s="3"/>
      <c r="WUZ3" s="3"/>
      <c r="WVA3" s="3"/>
      <c r="WVB3" s="3"/>
      <c r="WVC3" s="3"/>
      <c r="WVD3" s="3"/>
      <c r="WVE3" s="3"/>
      <c r="WVF3" s="3"/>
      <c r="WVG3" s="3"/>
      <c r="WVH3" s="3"/>
      <c r="WVI3" s="3"/>
      <c r="WVJ3" s="3"/>
      <c r="WVK3" s="3"/>
      <c r="WVL3" s="3"/>
      <c r="WVM3" s="3"/>
      <c r="WVN3" s="3"/>
      <c r="WVO3" s="3"/>
      <c r="WVP3" s="3"/>
      <c r="WVQ3" s="3"/>
      <c r="WVR3" s="3"/>
      <c r="WVS3" s="3"/>
      <c r="WVT3" s="3"/>
      <c r="WVU3" s="3"/>
      <c r="WVV3" s="3"/>
      <c r="WVW3" s="3"/>
      <c r="WVX3" s="3"/>
      <c r="WVY3" s="3"/>
      <c r="WVZ3" s="3"/>
      <c r="WWA3" s="3"/>
      <c r="WWB3" s="3"/>
      <c r="WWC3" s="3"/>
      <c r="WWD3" s="3"/>
      <c r="WWE3" s="3"/>
      <c r="WWF3" s="3"/>
      <c r="WWG3" s="3"/>
      <c r="WWH3" s="3"/>
      <c r="WWI3" s="3"/>
      <c r="WWJ3" s="3"/>
      <c r="WWK3" s="3"/>
      <c r="WWL3" s="3"/>
      <c r="WWM3" s="3"/>
      <c r="WWN3" s="3"/>
      <c r="WWO3" s="3"/>
      <c r="WWP3" s="3"/>
      <c r="WWQ3" s="3"/>
      <c r="WWR3" s="3"/>
      <c r="WWS3" s="3"/>
      <c r="WWT3" s="3"/>
      <c r="WWU3" s="3"/>
      <c r="WWV3" s="3"/>
      <c r="WWW3" s="3"/>
      <c r="WWX3" s="3"/>
      <c r="WWY3" s="3"/>
      <c r="WWZ3" s="3"/>
      <c r="WXA3" s="3"/>
      <c r="WXB3" s="3"/>
      <c r="WXC3" s="3"/>
      <c r="WXD3" s="3"/>
      <c r="WXE3" s="3"/>
      <c r="WXF3" s="3"/>
      <c r="WXG3" s="3"/>
      <c r="WXH3" s="3"/>
      <c r="WXI3" s="3"/>
      <c r="WXJ3" s="3"/>
      <c r="WXK3" s="3"/>
      <c r="WXL3" s="3"/>
      <c r="WXM3" s="3"/>
      <c r="WXN3" s="3"/>
      <c r="WXO3" s="3"/>
      <c r="WXP3" s="3"/>
      <c r="WXQ3" s="3"/>
      <c r="WXR3" s="3"/>
      <c r="WXS3" s="3"/>
      <c r="WXT3" s="3"/>
      <c r="WXU3" s="3"/>
      <c r="WXV3" s="3"/>
      <c r="WXW3" s="3"/>
      <c r="WXX3" s="3"/>
      <c r="WXY3" s="3"/>
      <c r="WXZ3" s="3"/>
      <c r="WYA3" s="3"/>
      <c r="WYB3" s="3"/>
      <c r="WYC3" s="3"/>
      <c r="WYD3" s="3"/>
      <c r="WYE3" s="3"/>
      <c r="WYF3" s="3"/>
      <c r="WYG3" s="3"/>
      <c r="WYH3" s="3"/>
      <c r="WYI3" s="3"/>
      <c r="WYJ3" s="3"/>
      <c r="WYK3" s="3"/>
      <c r="WYL3" s="3"/>
      <c r="WYM3" s="3"/>
      <c r="WYN3" s="3"/>
      <c r="WYO3" s="3"/>
      <c r="WYP3" s="3"/>
      <c r="WYQ3" s="3"/>
      <c r="WYR3" s="3"/>
      <c r="WYS3" s="3"/>
      <c r="WYT3" s="3"/>
      <c r="WYU3" s="3"/>
      <c r="WYV3" s="3"/>
      <c r="WYW3" s="3"/>
      <c r="WYX3" s="3"/>
      <c r="WYY3" s="3"/>
      <c r="WYZ3" s="3"/>
      <c r="WZA3" s="3"/>
      <c r="WZB3" s="3"/>
      <c r="WZC3" s="3"/>
      <c r="WZD3" s="3"/>
      <c r="WZE3" s="3"/>
      <c r="WZF3" s="3"/>
      <c r="WZG3" s="3"/>
      <c r="WZH3" s="3"/>
      <c r="WZI3" s="3"/>
      <c r="WZJ3" s="3"/>
      <c r="WZK3" s="3"/>
      <c r="WZL3" s="3"/>
      <c r="WZM3" s="3"/>
      <c r="WZN3" s="3"/>
      <c r="WZO3" s="3"/>
      <c r="WZP3" s="3"/>
      <c r="WZQ3" s="3"/>
      <c r="WZR3" s="3"/>
      <c r="WZS3" s="3"/>
      <c r="WZT3" s="3"/>
      <c r="WZU3" s="3"/>
      <c r="WZV3" s="3"/>
      <c r="WZW3" s="3"/>
      <c r="WZX3" s="3"/>
      <c r="WZY3" s="3"/>
      <c r="WZZ3" s="3"/>
      <c r="XAA3" s="3"/>
      <c r="XAB3" s="3"/>
      <c r="XAC3" s="3"/>
      <c r="XAD3" s="3"/>
      <c r="XAE3" s="3"/>
      <c r="XAF3" s="3"/>
      <c r="XAG3" s="3"/>
      <c r="XAH3" s="3"/>
      <c r="XAI3" s="3"/>
      <c r="XAJ3" s="3"/>
      <c r="XAK3" s="3"/>
      <c r="XAL3" s="3"/>
      <c r="XAM3" s="3"/>
      <c r="XAN3" s="3"/>
      <c r="XAO3" s="3"/>
      <c r="XAP3" s="3"/>
      <c r="XAQ3" s="3"/>
      <c r="XAR3" s="3"/>
      <c r="XAS3" s="3"/>
      <c r="XAT3" s="3"/>
      <c r="XAU3" s="3"/>
      <c r="XAV3" s="3"/>
      <c r="XAW3" s="3"/>
      <c r="XAX3" s="3"/>
      <c r="XAY3" s="3"/>
      <c r="XAZ3" s="3"/>
      <c r="XBA3" s="3"/>
      <c r="XBB3" s="3"/>
      <c r="XBC3" s="3"/>
      <c r="XBD3" s="3"/>
      <c r="XBE3" s="3"/>
      <c r="XBF3" s="3"/>
      <c r="XBG3" s="3"/>
      <c r="XBH3" s="3"/>
      <c r="XBI3" s="3"/>
      <c r="XBJ3" s="3"/>
      <c r="XBK3" s="3"/>
      <c r="XBL3" s="3"/>
      <c r="XBM3" s="3"/>
      <c r="XBN3" s="3"/>
      <c r="XBO3" s="3"/>
      <c r="XBP3" s="3"/>
      <c r="XBQ3" s="3"/>
      <c r="XBR3" s="3"/>
      <c r="XBS3" s="3"/>
      <c r="XBT3" s="3"/>
      <c r="XBU3" s="3"/>
      <c r="XBV3" s="3"/>
      <c r="XBW3" s="3"/>
      <c r="XBX3" s="3"/>
      <c r="XBY3" s="3"/>
      <c r="XBZ3" s="3"/>
      <c r="XCA3" s="3"/>
      <c r="XCB3" s="3"/>
      <c r="XCC3" s="3"/>
      <c r="XCD3" s="3"/>
      <c r="XCE3" s="3"/>
      <c r="XCF3" s="3"/>
      <c r="XCG3" s="3"/>
      <c r="XCH3" s="3"/>
      <c r="XCI3" s="3"/>
      <c r="XCJ3" s="3"/>
      <c r="XCK3" s="3"/>
      <c r="XCL3" s="3"/>
      <c r="XCM3" s="3"/>
      <c r="XCN3" s="3"/>
      <c r="XCO3" s="3"/>
      <c r="XCP3" s="3"/>
      <c r="XCQ3" s="3"/>
      <c r="XCR3" s="3"/>
      <c r="XCS3" s="3"/>
      <c r="XCT3" s="3"/>
      <c r="XCU3" s="3"/>
      <c r="XCV3" s="3"/>
      <c r="XCW3" s="3"/>
      <c r="XCX3" s="3"/>
      <c r="XCY3" s="3"/>
      <c r="XCZ3" s="3"/>
      <c r="XDA3" s="3"/>
      <c r="XDB3" s="3"/>
      <c r="XDC3" s="3"/>
      <c r="XDD3" s="3"/>
      <c r="XDE3" s="3"/>
      <c r="XDF3" s="3"/>
      <c r="XDG3" s="3"/>
      <c r="XDH3" s="3"/>
      <c r="XDI3" s="3"/>
      <c r="XDJ3" s="3"/>
      <c r="XDK3" s="3"/>
      <c r="XDL3" s="3"/>
      <c r="XDM3" s="3"/>
      <c r="XDN3" s="3"/>
      <c r="XDO3" s="3"/>
      <c r="XDP3" s="3"/>
      <c r="XDQ3" s="3"/>
      <c r="XDR3" s="3"/>
      <c r="XDS3" s="3"/>
      <c r="XDT3" s="3"/>
      <c r="XDU3" s="3"/>
      <c r="XDV3" s="3"/>
      <c r="XDW3" s="3"/>
      <c r="XDX3" s="3"/>
      <c r="XDY3" s="3"/>
      <c r="XDZ3" s="3"/>
      <c r="XEA3" s="3"/>
      <c r="XEB3" s="3"/>
      <c r="XEC3" s="3"/>
      <c r="XED3" s="3"/>
      <c r="XEE3" s="3"/>
      <c r="XEF3" s="3"/>
      <c r="XEG3" s="3"/>
      <c r="XEH3" s="3"/>
      <c r="XEI3" s="3"/>
      <c r="XEJ3" s="3"/>
      <c r="XEK3" s="3"/>
      <c r="XEL3" s="3"/>
      <c r="XEM3" s="3"/>
      <c r="XEN3" s="3"/>
      <c r="XEO3" s="3"/>
      <c r="XEP3" s="3"/>
      <c r="XEQ3" s="3"/>
      <c r="XER3" s="3"/>
      <c r="XES3" s="3"/>
      <c r="XET3" s="3"/>
      <c r="XEU3" s="3"/>
      <c r="XEV3" s="3"/>
      <c r="XEW3" s="3"/>
      <c r="XEX3" s="3"/>
      <c r="XEY3" s="3"/>
      <c r="XEZ3" s="3"/>
      <c r="XFA3" s="3"/>
      <c r="XFB3" s="3"/>
    </row>
    <row r="4" spans="1:16382" s="34" customFormat="1" ht="63" x14ac:dyDescent="0.2">
      <c r="A4" s="199" t="s">
        <v>201</v>
      </c>
      <c r="B4" s="105" t="s">
        <v>202</v>
      </c>
      <c r="C4" s="19" t="s">
        <v>195</v>
      </c>
      <c r="D4" s="19" t="s">
        <v>203</v>
      </c>
      <c r="E4" s="10" t="s">
        <v>204</v>
      </c>
      <c r="F4" s="10"/>
      <c r="G4" s="19" t="s">
        <v>205</v>
      </c>
      <c r="I4" s="203" t="s">
        <v>206</v>
      </c>
      <c r="J4" s="44" t="s">
        <v>207</v>
      </c>
      <c r="K4" s="44" t="s">
        <v>208</v>
      </c>
      <c r="L4" s="45" t="s">
        <v>209</v>
      </c>
      <c r="M4" s="45" t="s">
        <v>210</v>
      </c>
      <c r="N4" s="44" t="s">
        <v>211</v>
      </c>
      <c r="O4" s="44" t="s">
        <v>212</v>
      </c>
      <c r="Q4" s="38" t="s">
        <v>213</v>
      </c>
      <c r="R4" s="38" t="s">
        <v>214</v>
      </c>
      <c r="T4" s="39" t="s">
        <v>215</v>
      </c>
      <c r="V4" s="23" t="s">
        <v>216</v>
      </c>
      <c r="W4" s="35" t="s">
        <v>217</v>
      </c>
      <c r="X4" s="35" t="s">
        <v>218</v>
      </c>
      <c r="Z4" s="23" t="s">
        <v>219</v>
      </c>
      <c r="AA4" s="36" t="s">
        <v>220</v>
      </c>
      <c r="AB4" s="36" t="s">
        <v>220</v>
      </c>
      <c r="AD4" s="23" t="s">
        <v>221</v>
      </c>
      <c r="AE4" s="36" t="s">
        <v>222</v>
      </c>
      <c r="AF4" s="36" t="s">
        <v>222</v>
      </c>
      <c r="AH4" s="20"/>
      <c r="AI4" s="21" t="s">
        <v>223</v>
      </c>
      <c r="AJ4" s="21" t="s">
        <v>224</v>
      </c>
      <c r="AK4" s="21" t="s">
        <v>225</v>
      </c>
      <c r="AL4" s="10" t="s">
        <v>226</v>
      </c>
      <c r="AM4" s="10" t="s">
        <v>227</v>
      </c>
      <c r="AN4" s="22" t="s">
        <v>228</v>
      </c>
      <c r="AP4" s="23" t="s">
        <v>224</v>
      </c>
      <c r="AQ4" s="19" t="s">
        <v>229</v>
      </c>
      <c r="AR4" s="19" t="s">
        <v>230</v>
      </c>
      <c r="AS4" s="10" t="s">
        <v>231</v>
      </c>
      <c r="AT4" s="10" t="s">
        <v>232</v>
      </c>
      <c r="AU4" s="10" t="s">
        <v>233</v>
      </c>
      <c r="AV4" s="20" t="s">
        <v>234</v>
      </c>
    </row>
    <row r="5" spans="1:16382" s="27" customFormat="1" x14ac:dyDescent="0.2">
      <c r="A5" s="194">
        <v>1</v>
      </c>
      <c r="B5" s="106">
        <v>42716</v>
      </c>
      <c r="C5" s="2" t="s">
        <v>235</v>
      </c>
      <c r="D5" s="47"/>
      <c r="E5" s="193">
        <v>1</v>
      </c>
      <c r="F5" s="43" t="str">
        <f t="shared" ref="F5:F68" si="0">C5&amp;E5</f>
        <v>Exam 61</v>
      </c>
      <c r="G5" s="18" t="s">
        <v>0</v>
      </c>
      <c r="H5" s="2"/>
      <c r="I5" s="200">
        <v>223</v>
      </c>
      <c r="J5" s="41">
        <f>I5/(24*60*60)</f>
        <v>2.5810185185185185E-3</v>
      </c>
      <c r="K5" s="41" t="str">
        <f>IF(J5&lt;'Quant Setup'!$H$43,'Quant Setup'!$I$43,IF(AND(J5&gt;='Quant Setup'!$G$44,J5&lt;'Quant Setup'!$H$44),'Quant Setup'!$I$44,IF(AND(J5&gt;='Quant Setup'!$G$45,J5&lt;'Quant Setup'!$H$45),'Quant Setup'!$I$45,'Quant Setup'!$I$46)))</f>
        <v>Way Too Slow</v>
      </c>
      <c r="L5" s="56">
        <f>J5</f>
        <v>2.5810185185185185E-3</v>
      </c>
      <c r="M5" s="41">
        <f>(120*(E5))/(24*60*60)</f>
        <v>1.3888888888888889E-3</v>
      </c>
      <c r="N5" s="41">
        <f>ABS((M5-L5))</f>
        <v>1.1921296296296296E-3</v>
      </c>
      <c r="O5" s="42" t="str">
        <f t="shared" ref="O5:O68" si="1">IF(AND(M5-L5&lt;0,N5&gt;$O$3),"Behind on time",IF(AND(M5-L5&gt;0,N5&gt;$O$3),"Positive","Neutral"))</f>
        <v>Neutral</v>
      </c>
      <c r="P5" s="2"/>
      <c r="Q5" s="2" t="s">
        <v>236</v>
      </c>
      <c r="R5" s="2" t="s">
        <v>9</v>
      </c>
      <c r="S5" s="2"/>
      <c r="T5" s="2" t="s">
        <v>237</v>
      </c>
      <c r="U5" s="2"/>
      <c r="V5" s="2" t="s">
        <v>40</v>
      </c>
      <c r="W5" s="2" t="s">
        <v>53</v>
      </c>
      <c r="X5" s="2" t="s">
        <v>54</v>
      </c>
      <c r="Y5" s="2"/>
      <c r="Z5" s="2" t="s">
        <v>40</v>
      </c>
      <c r="AA5" s="2" t="s">
        <v>53</v>
      </c>
      <c r="AB5" s="2" t="s">
        <v>57</v>
      </c>
      <c r="AC5" s="2"/>
      <c r="AD5" s="2"/>
      <c r="AE5" s="2"/>
      <c r="AF5" s="2"/>
      <c r="AG5" s="2"/>
      <c r="AH5" s="2" t="s">
        <v>234</v>
      </c>
      <c r="AI5" s="17"/>
      <c r="AJ5" s="17"/>
      <c r="AK5" s="17"/>
      <c r="AL5" s="17"/>
      <c r="AM5" s="8"/>
      <c r="AN5" s="18"/>
      <c r="AO5" s="2" t="s">
        <v>234</v>
      </c>
      <c r="AP5" s="2"/>
      <c r="AQ5" s="6"/>
      <c r="AR5" s="6"/>
      <c r="AS5" s="7"/>
      <c r="AT5" s="7"/>
      <c r="AU5" s="4"/>
      <c r="AV5" s="2" t="s">
        <v>234</v>
      </c>
    </row>
    <row r="6" spans="1:16382" s="27" customFormat="1" x14ac:dyDescent="0.2">
      <c r="A6" s="194">
        <v>2</v>
      </c>
      <c r="B6" s="106">
        <v>42716</v>
      </c>
      <c r="C6" s="2" t="s">
        <v>235</v>
      </c>
      <c r="D6" s="47"/>
      <c r="E6" s="193">
        <v>2</v>
      </c>
      <c r="F6" s="43" t="str">
        <f t="shared" si="0"/>
        <v>Exam 62</v>
      </c>
      <c r="G6" s="18" t="s">
        <v>0</v>
      </c>
      <c r="H6" s="2"/>
      <c r="I6" s="200">
        <v>178</v>
      </c>
      <c r="J6" s="41">
        <f t="shared" ref="J6:J41" si="2">I6/(24*60*60)</f>
        <v>2.0601851851851853E-3</v>
      </c>
      <c r="K6" s="41" t="str">
        <f>IF(J6&lt;'Quant Setup'!$H$43,'Quant Setup'!$I$43,IF(AND(J6&gt;='Quant Setup'!$G$44,J6&lt;'Quant Setup'!$H$44),'Quant Setup'!$I$44,IF(AND(J6&gt;='Quant Setup'!$G$45,J6&lt;'Quant Setup'!$H$45),'Quant Setup'!$I$45,'Quant Setup'!$I$46)))</f>
        <v>Warning Track</v>
      </c>
      <c r="L6" s="41">
        <f>J6+L5</f>
        <v>4.6412037037037038E-3</v>
      </c>
      <c r="M6" s="41">
        <f t="shared" ref="M6:M69" si="3">(120*(E6))/(24*60*60)</f>
        <v>2.7777777777777779E-3</v>
      </c>
      <c r="N6" s="41">
        <f t="shared" ref="N6:N41" si="4">ABS((M6-L6))</f>
        <v>1.8634259259259259E-3</v>
      </c>
      <c r="O6" s="42" t="str">
        <f t="shared" si="1"/>
        <v>Neutral</v>
      </c>
      <c r="P6" s="2"/>
      <c r="Q6" s="2" t="s">
        <v>236</v>
      </c>
      <c r="R6" s="2" t="s">
        <v>9</v>
      </c>
      <c r="S6" s="2"/>
      <c r="T6" s="2" t="s">
        <v>238</v>
      </c>
      <c r="U6" s="2"/>
      <c r="V6" s="2" t="s">
        <v>75</v>
      </c>
      <c r="W6" s="2" t="s">
        <v>97</v>
      </c>
      <c r="X6" s="2" t="s">
        <v>99</v>
      </c>
      <c r="Y6" s="2"/>
      <c r="Z6" s="2"/>
      <c r="AA6" s="2"/>
      <c r="AB6" s="2"/>
      <c r="AC6" s="2"/>
      <c r="AD6" s="2"/>
      <c r="AE6" s="2"/>
      <c r="AF6" s="2"/>
      <c r="AG6" s="2"/>
      <c r="AH6" s="2" t="s">
        <v>234</v>
      </c>
      <c r="AI6" s="17"/>
      <c r="AJ6" s="17"/>
      <c r="AK6" s="17"/>
      <c r="AL6" s="17"/>
      <c r="AM6" s="8"/>
      <c r="AN6" s="18"/>
      <c r="AO6" s="2" t="s">
        <v>234</v>
      </c>
      <c r="AP6" s="2"/>
      <c r="AQ6" s="6"/>
      <c r="AR6" s="6"/>
      <c r="AS6" s="7"/>
      <c r="AT6" s="7"/>
      <c r="AU6" s="4"/>
      <c r="AV6" s="2" t="s">
        <v>234</v>
      </c>
    </row>
    <row r="7" spans="1:16382" s="27" customFormat="1" x14ac:dyDescent="0.2">
      <c r="A7" s="194">
        <v>3</v>
      </c>
      <c r="B7" s="106">
        <v>42716</v>
      </c>
      <c r="C7" s="2" t="s">
        <v>235</v>
      </c>
      <c r="D7" s="47"/>
      <c r="E7" s="193">
        <v>3</v>
      </c>
      <c r="F7" s="43" t="str">
        <f t="shared" si="0"/>
        <v>Exam 63</v>
      </c>
      <c r="G7" s="18" t="s">
        <v>0</v>
      </c>
      <c r="H7" s="2"/>
      <c r="I7" s="200">
        <v>334</v>
      </c>
      <c r="J7" s="41">
        <f t="shared" si="2"/>
        <v>3.8657407407407408E-3</v>
      </c>
      <c r="K7" s="41" t="str">
        <f>IF(J7&lt;'Quant Setup'!$H$43,'Quant Setup'!$I$43,IF(AND(J7&gt;='Quant Setup'!$G$44,J7&lt;'Quant Setup'!$H$44),'Quant Setup'!$I$44,IF(AND(J7&gt;='Quant Setup'!$G$45,J7&lt;'Quant Setup'!$H$45),'Quant Setup'!$I$45,'Quant Setup'!$I$46)))</f>
        <v>Way Too Slow</v>
      </c>
      <c r="L7" s="41">
        <f t="shared" ref="L7:L41" si="5">J7+L6</f>
        <v>8.5069444444444454E-3</v>
      </c>
      <c r="M7" s="41">
        <f t="shared" si="3"/>
        <v>4.1666666666666666E-3</v>
      </c>
      <c r="N7" s="41">
        <f t="shared" si="4"/>
        <v>4.3402777777777788E-3</v>
      </c>
      <c r="O7" s="42" t="str">
        <f t="shared" si="1"/>
        <v>Behind on time</v>
      </c>
      <c r="P7" s="2"/>
      <c r="Q7" s="2" t="s">
        <v>239</v>
      </c>
      <c r="R7" s="55" t="s">
        <v>8</v>
      </c>
      <c r="S7" s="2"/>
      <c r="T7" s="2" t="s">
        <v>237</v>
      </c>
      <c r="U7" s="2"/>
      <c r="V7" s="2" t="s">
        <v>75</v>
      </c>
      <c r="W7" s="2" t="s">
        <v>103</v>
      </c>
      <c r="X7" s="2" t="s">
        <v>104</v>
      </c>
      <c r="Y7" s="2"/>
      <c r="Z7" s="2"/>
      <c r="AA7" s="2"/>
      <c r="AB7" s="2"/>
      <c r="AC7" s="2"/>
      <c r="AD7" s="2"/>
      <c r="AE7" s="2"/>
      <c r="AF7" s="2"/>
      <c r="AG7" s="2"/>
      <c r="AH7" s="2" t="s">
        <v>234</v>
      </c>
      <c r="AI7" s="17"/>
      <c r="AJ7" s="17"/>
      <c r="AK7" s="17"/>
      <c r="AL7" s="17"/>
      <c r="AM7" s="8"/>
      <c r="AN7" s="18"/>
      <c r="AO7" s="2" t="s">
        <v>234</v>
      </c>
      <c r="AP7" s="2"/>
      <c r="AQ7" s="6"/>
      <c r="AR7" s="6"/>
      <c r="AS7" s="7"/>
      <c r="AT7" s="7"/>
      <c r="AU7" s="4"/>
      <c r="AV7" s="2" t="s">
        <v>234</v>
      </c>
    </row>
    <row r="8" spans="1:16382" s="27" customFormat="1" x14ac:dyDescent="0.2">
      <c r="A8" s="194">
        <v>4</v>
      </c>
      <c r="B8" s="106">
        <v>42716</v>
      </c>
      <c r="C8" s="2" t="s">
        <v>235</v>
      </c>
      <c r="D8" s="47"/>
      <c r="E8" s="193">
        <v>4</v>
      </c>
      <c r="F8" s="43" t="str">
        <f t="shared" si="0"/>
        <v>Exam 64</v>
      </c>
      <c r="G8" s="18" t="s">
        <v>0</v>
      </c>
      <c r="H8" s="2"/>
      <c r="I8" s="200">
        <v>222</v>
      </c>
      <c r="J8" s="41">
        <f t="shared" si="2"/>
        <v>2.5694444444444445E-3</v>
      </c>
      <c r="K8" s="41" t="str">
        <f>IF(J8&lt;'Quant Setup'!$H$43,'Quant Setup'!$I$43,IF(AND(J8&gt;='Quant Setup'!$G$44,J8&lt;'Quant Setup'!$H$44),'Quant Setup'!$I$44,IF(AND(J8&gt;='Quant Setup'!$G$45,J8&lt;'Quant Setup'!$H$45),'Quant Setup'!$I$45,'Quant Setup'!$I$46)))</f>
        <v>Way Too Slow</v>
      </c>
      <c r="L8" s="41">
        <f t="shared" si="5"/>
        <v>1.1076388888888889E-2</v>
      </c>
      <c r="M8" s="41">
        <f t="shared" si="3"/>
        <v>5.5555555555555558E-3</v>
      </c>
      <c r="N8" s="41">
        <f t="shared" si="4"/>
        <v>5.5208333333333333E-3</v>
      </c>
      <c r="O8" s="42" t="str">
        <f t="shared" si="1"/>
        <v>Behind on time</v>
      </c>
      <c r="P8" s="2"/>
      <c r="Q8" s="2" t="s">
        <v>240</v>
      </c>
      <c r="R8" s="2" t="s">
        <v>10</v>
      </c>
      <c r="S8" s="2"/>
      <c r="T8" s="2" t="s">
        <v>237</v>
      </c>
      <c r="U8" s="2"/>
      <c r="V8" s="2" t="s">
        <v>14</v>
      </c>
      <c r="W8" s="2" t="s">
        <v>32</v>
      </c>
      <c r="X8" s="2" t="s">
        <v>34</v>
      </c>
      <c r="Y8" s="2"/>
      <c r="Z8" s="2" t="s">
        <v>75</v>
      </c>
      <c r="AA8" s="2" t="s">
        <v>97</v>
      </c>
      <c r="AB8" s="2" t="s">
        <v>98</v>
      </c>
      <c r="AC8" s="2"/>
      <c r="AD8" s="2" t="s">
        <v>14</v>
      </c>
      <c r="AE8" s="2" t="s">
        <v>15</v>
      </c>
      <c r="AF8" s="2" t="s">
        <v>17</v>
      </c>
      <c r="AG8" s="2"/>
      <c r="AH8" s="2" t="s">
        <v>234</v>
      </c>
      <c r="AI8" s="17"/>
      <c r="AJ8" s="17"/>
      <c r="AK8" s="17"/>
      <c r="AL8" s="17"/>
      <c r="AM8" s="8"/>
      <c r="AN8" s="18"/>
      <c r="AO8" s="2" t="s">
        <v>234</v>
      </c>
      <c r="AP8" s="2"/>
      <c r="AQ8" s="6"/>
      <c r="AR8" s="6"/>
      <c r="AS8" s="7"/>
      <c r="AT8" s="7"/>
      <c r="AU8" s="4"/>
      <c r="AV8" s="2" t="s">
        <v>234</v>
      </c>
    </row>
    <row r="9" spans="1:16382" s="27" customFormat="1" x14ac:dyDescent="0.2">
      <c r="A9" s="194">
        <v>5</v>
      </c>
      <c r="B9" s="106">
        <v>42716</v>
      </c>
      <c r="C9" s="2" t="s">
        <v>235</v>
      </c>
      <c r="D9" s="47"/>
      <c r="E9" s="193">
        <v>5</v>
      </c>
      <c r="F9" s="43" t="str">
        <f t="shared" si="0"/>
        <v>Exam 65</v>
      </c>
      <c r="G9" s="18" t="s">
        <v>0</v>
      </c>
      <c r="H9" s="2"/>
      <c r="I9" s="200">
        <v>108</v>
      </c>
      <c r="J9" s="41">
        <f t="shared" si="2"/>
        <v>1.25E-3</v>
      </c>
      <c r="K9" s="41" t="str">
        <f>IF(J9&lt;'Quant Setup'!$H$43,'Quant Setup'!$I$43,IF(AND(J9&gt;='Quant Setup'!$G$44,J9&lt;'Quant Setup'!$H$44),'Quant Setup'!$I$44,IF(AND(J9&gt;='Quant Setup'!$G$45,J9&lt;'Quant Setup'!$H$45),'Quant Setup'!$I$45,'Quant Setup'!$I$46)))</f>
        <v>Perfect Timing</v>
      </c>
      <c r="L9" s="41">
        <f t="shared" si="5"/>
        <v>1.2326388888888888E-2</v>
      </c>
      <c r="M9" s="41">
        <f t="shared" si="3"/>
        <v>6.9444444444444441E-3</v>
      </c>
      <c r="N9" s="41">
        <f t="shared" si="4"/>
        <v>5.3819444444444444E-3</v>
      </c>
      <c r="O9" s="42" t="str">
        <f t="shared" si="1"/>
        <v>Behind on time</v>
      </c>
      <c r="P9" s="2"/>
      <c r="Q9" s="2" t="s">
        <v>240</v>
      </c>
      <c r="R9" s="2" t="s">
        <v>10</v>
      </c>
      <c r="S9" s="2"/>
      <c r="T9" s="2" t="s">
        <v>238</v>
      </c>
      <c r="U9" s="2"/>
      <c r="V9" s="2" t="s">
        <v>115</v>
      </c>
      <c r="W9" s="2" t="s">
        <v>138</v>
      </c>
      <c r="X9" s="2" t="s">
        <v>141</v>
      </c>
      <c r="Y9" s="2"/>
      <c r="Z9" s="2"/>
      <c r="AA9" s="2"/>
      <c r="AB9" s="2"/>
      <c r="AC9" s="2"/>
      <c r="AD9" s="2"/>
      <c r="AE9" s="2"/>
      <c r="AF9" s="2"/>
      <c r="AG9" s="2"/>
      <c r="AH9" s="2" t="s">
        <v>234</v>
      </c>
      <c r="AI9" s="17"/>
      <c r="AJ9" s="17"/>
      <c r="AK9" s="17"/>
      <c r="AL9" s="17"/>
      <c r="AM9" s="8"/>
      <c r="AN9" s="18"/>
      <c r="AO9" s="2" t="s">
        <v>234</v>
      </c>
      <c r="AP9" s="2"/>
      <c r="AQ9" s="6"/>
      <c r="AR9" s="6"/>
      <c r="AS9" s="7"/>
      <c r="AT9" s="7"/>
      <c r="AU9" s="4"/>
      <c r="AV9" s="2" t="s">
        <v>234</v>
      </c>
    </row>
    <row r="10" spans="1:16382" s="27" customFormat="1" x14ac:dyDescent="0.2">
      <c r="A10" s="194">
        <v>6</v>
      </c>
      <c r="B10" s="106">
        <v>42716</v>
      </c>
      <c r="C10" s="2" t="s">
        <v>235</v>
      </c>
      <c r="D10" s="47"/>
      <c r="E10" s="193">
        <v>6</v>
      </c>
      <c r="F10" s="43" t="str">
        <f t="shared" si="0"/>
        <v>Exam 66</v>
      </c>
      <c r="G10" s="18" t="s">
        <v>0</v>
      </c>
      <c r="H10" s="2"/>
      <c r="I10" s="200">
        <v>48</v>
      </c>
      <c r="J10" s="41">
        <f t="shared" si="2"/>
        <v>5.5555555555555556E-4</v>
      </c>
      <c r="K10" s="41" t="str">
        <f>IF(J10&lt;'Quant Setup'!$H$43,'Quant Setup'!$I$43,IF(AND(J10&gt;='Quant Setup'!$G$44,J10&lt;'Quant Setup'!$H$44),'Quant Setup'!$I$44,IF(AND(J10&gt;='Quant Setup'!$G$45,J10&lt;'Quant Setup'!$H$45),'Quant Setup'!$I$45,'Quant Setup'!$I$46)))</f>
        <v>Too Fast</v>
      </c>
      <c r="L10" s="41">
        <f t="shared" si="5"/>
        <v>1.2881944444444444E-2</v>
      </c>
      <c r="M10" s="41">
        <f t="shared" si="3"/>
        <v>8.3333333333333332E-3</v>
      </c>
      <c r="N10" s="41">
        <f t="shared" si="4"/>
        <v>4.5486111111111109E-3</v>
      </c>
      <c r="O10" s="42" t="str">
        <f t="shared" si="1"/>
        <v>Behind on time</v>
      </c>
      <c r="P10" s="2"/>
      <c r="Q10" s="2" t="s">
        <v>239</v>
      </c>
      <c r="R10" s="2" t="s">
        <v>9</v>
      </c>
      <c r="S10" s="2"/>
      <c r="T10" s="2" t="s">
        <v>237</v>
      </c>
      <c r="U10" s="2"/>
      <c r="V10" s="2" t="s">
        <v>14</v>
      </c>
      <c r="W10" s="2" t="s">
        <v>32</v>
      </c>
      <c r="X10" s="2" t="s">
        <v>34</v>
      </c>
      <c r="Y10" s="2"/>
      <c r="Z10" s="2"/>
      <c r="AA10" s="2"/>
      <c r="AB10" s="2"/>
      <c r="AC10" s="2"/>
      <c r="AD10" s="2"/>
      <c r="AE10" s="2"/>
      <c r="AF10" s="2"/>
      <c r="AG10" s="2"/>
      <c r="AH10" s="2" t="s">
        <v>234</v>
      </c>
      <c r="AI10" s="17"/>
      <c r="AJ10" s="17"/>
      <c r="AK10" s="17"/>
      <c r="AL10" s="17"/>
      <c r="AM10" s="8"/>
      <c r="AN10" s="18"/>
      <c r="AO10" s="2" t="s">
        <v>234</v>
      </c>
      <c r="AP10" s="2"/>
      <c r="AQ10" s="6"/>
      <c r="AR10" s="6"/>
      <c r="AS10" s="7"/>
      <c r="AT10" s="7"/>
      <c r="AU10" s="4"/>
      <c r="AV10" s="2" t="s">
        <v>234</v>
      </c>
    </row>
    <row r="11" spans="1:16382" s="27" customFormat="1" x14ac:dyDescent="0.2">
      <c r="A11" s="194">
        <v>7</v>
      </c>
      <c r="B11" s="106">
        <v>42716</v>
      </c>
      <c r="C11" s="2" t="s">
        <v>235</v>
      </c>
      <c r="D11" s="47"/>
      <c r="E11" s="193">
        <v>7</v>
      </c>
      <c r="F11" s="43" t="str">
        <f t="shared" si="0"/>
        <v>Exam 67</v>
      </c>
      <c r="G11" s="18" t="s">
        <v>0</v>
      </c>
      <c r="H11" s="2"/>
      <c r="I11" s="200">
        <v>49</v>
      </c>
      <c r="J11" s="41">
        <f t="shared" si="2"/>
        <v>5.6712962962962967E-4</v>
      </c>
      <c r="K11" s="41" t="str">
        <f>IF(J11&lt;'Quant Setup'!$H$43,'Quant Setup'!$I$43,IF(AND(J11&gt;='Quant Setup'!$G$44,J11&lt;'Quant Setup'!$H$44),'Quant Setup'!$I$44,IF(AND(J11&gt;='Quant Setup'!$G$45,J11&lt;'Quant Setup'!$H$45),'Quant Setup'!$I$45,'Quant Setup'!$I$46)))</f>
        <v>Too Fast</v>
      </c>
      <c r="L11" s="41">
        <f t="shared" si="5"/>
        <v>1.3449074074074073E-2</v>
      </c>
      <c r="M11" s="41">
        <f t="shared" si="3"/>
        <v>9.7222222222222224E-3</v>
      </c>
      <c r="N11" s="41">
        <f t="shared" si="4"/>
        <v>3.726851851851851E-3</v>
      </c>
      <c r="O11" s="42" t="str">
        <f t="shared" si="1"/>
        <v>Behind on time</v>
      </c>
      <c r="P11" s="2"/>
      <c r="Q11" s="2" t="s">
        <v>241</v>
      </c>
      <c r="R11" s="55" t="s">
        <v>8</v>
      </c>
      <c r="S11" s="2"/>
      <c r="T11" s="2" t="s">
        <v>238</v>
      </c>
      <c r="U11" s="2"/>
      <c r="V11" s="2" t="s">
        <v>75</v>
      </c>
      <c r="W11" s="2" t="s">
        <v>91</v>
      </c>
      <c r="X11" s="2" t="s">
        <v>95</v>
      </c>
      <c r="Y11" s="2"/>
      <c r="Z11" s="2" t="s">
        <v>75</v>
      </c>
      <c r="AA11" s="2" t="s">
        <v>91</v>
      </c>
      <c r="AB11" s="2" t="s">
        <v>92</v>
      </c>
      <c r="AC11" s="2"/>
      <c r="AD11" s="2" t="s">
        <v>75</v>
      </c>
      <c r="AE11" s="2" t="s">
        <v>97</v>
      </c>
      <c r="AF11" s="2" t="s">
        <v>100</v>
      </c>
      <c r="AG11" s="2"/>
      <c r="AH11" s="2" t="s">
        <v>234</v>
      </c>
      <c r="AI11" s="17"/>
      <c r="AJ11" s="17"/>
      <c r="AK11" s="17"/>
      <c r="AL11" s="17"/>
      <c r="AM11" s="8"/>
      <c r="AN11" s="18"/>
      <c r="AO11" s="2" t="s">
        <v>234</v>
      </c>
      <c r="AP11" s="2"/>
      <c r="AQ11" s="6"/>
      <c r="AR11" s="6"/>
      <c r="AS11" s="7"/>
      <c r="AT11" s="7"/>
      <c r="AU11" s="4"/>
      <c r="AV11" s="2" t="s">
        <v>234</v>
      </c>
    </row>
    <row r="12" spans="1:16382" s="27" customFormat="1" x14ac:dyDescent="0.2">
      <c r="A12" s="194">
        <v>8</v>
      </c>
      <c r="B12" s="106">
        <v>42716</v>
      </c>
      <c r="C12" s="2" t="s">
        <v>235</v>
      </c>
      <c r="D12" s="47"/>
      <c r="E12" s="193">
        <v>8</v>
      </c>
      <c r="F12" s="43" t="str">
        <f t="shared" si="0"/>
        <v>Exam 68</v>
      </c>
      <c r="G12" s="18" t="s">
        <v>11</v>
      </c>
      <c r="H12" s="2"/>
      <c r="I12" s="200">
        <v>174</v>
      </c>
      <c r="J12" s="41">
        <f t="shared" si="2"/>
        <v>2.0138888888888888E-3</v>
      </c>
      <c r="K12" s="41" t="str">
        <f>IF(J12&lt;'Quant Setup'!$H$43,'Quant Setup'!$I$43,IF(AND(J12&gt;='Quant Setup'!$G$44,J12&lt;'Quant Setup'!$H$44),'Quant Setup'!$I$44,IF(AND(J12&gt;='Quant Setup'!$G$45,J12&lt;'Quant Setup'!$H$45),'Quant Setup'!$I$45,'Quant Setup'!$I$46)))</f>
        <v>Warning Track</v>
      </c>
      <c r="L12" s="41">
        <f t="shared" si="5"/>
        <v>1.5462962962962963E-2</v>
      </c>
      <c r="M12" s="41">
        <f t="shared" si="3"/>
        <v>1.1111111111111112E-2</v>
      </c>
      <c r="N12" s="41">
        <f t="shared" si="4"/>
        <v>4.3518518518518515E-3</v>
      </c>
      <c r="O12" s="42" t="str">
        <f t="shared" si="1"/>
        <v>Behind on time</v>
      </c>
      <c r="P12" s="2"/>
      <c r="Q12" s="2" t="s">
        <v>241</v>
      </c>
      <c r="R12" s="55" t="s">
        <v>8</v>
      </c>
      <c r="S12" s="2"/>
      <c r="T12" s="2" t="s">
        <v>237</v>
      </c>
      <c r="U12" s="2"/>
      <c r="V12" s="2" t="s">
        <v>115</v>
      </c>
      <c r="W12" s="2" t="s">
        <v>138</v>
      </c>
      <c r="X12" s="2" t="s">
        <v>140</v>
      </c>
      <c r="Y12" s="2"/>
      <c r="Z12" s="2"/>
      <c r="AA12" s="2"/>
      <c r="AB12" s="2"/>
      <c r="AC12" s="2"/>
      <c r="AD12" s="2"/>
      <c r="AE12" s="2"/>
      <c r="AF12" s="2"/>
      <c r="AG12" s="2"/>
      <c r="AH12" s="2" t="s">
        <v>234</v>
      </c>
      <c r="AI12" s="17"/>
      <c r="AJ12" s="17"/>
      <c r="AK12" s="17"/>
      <c r="AL12" s="17"/>
      <c r="AM12" s="8"/>
      <c r="AN12" s="18"/>
      <c r="AO12" s="2" t="s">
        <v>234</v>
      </c>
      <c r="AP12" s="2"/>
      <c r="AQ12" s="6"/>
      <c r="AR12" s="6"/>
      <c r="AS12" s="7"/>
      <c r="AT12" s="7"/>
      <c r="AU12" s="4"/>
      <c r="AV12" s="2" t="s">
        <v>234</v>
      </c>
    </row>
    <row r="13" spans="1:16382" s="27" customFormat="1" x14ac:dyDescent="0.2">
      <c r="A13" s="194">
        <v>9</v>
      </c>
      <c r="B13" s="106">
        <v>42716</v>
      </c>
      <c r="C13" s="2" t="s">
        <v>235</v>
      </c>
      <c r="D13" s="47"/>
      <c r="E13" s="193">
        <v>9</v>
      </c>
      <c r="F13" s="43" t="str">
        <f t="shared" si="0"/>
        <v>Exam 69</v>
      </c>
      <c r="G13" s="18" t="s">
        <v>0</v>
      </c>
      <c r="H13" s="2"/>
      <c r="I13" s="200">
        <v>140</v>
      </c>
      <c r="J13" s="41">
        <f t="shared" si="2"/>
        <v>1.6203703703703703E-3</v>
      </c>
      <c r="K13" s="41" t="str">
        <f>IF(J13&lt;'Quant Setup'!$H$43,'Quant Setup'!$I$43,IF(AND(J13&gt;='Quant Setup'!$G$44,J13&lt;'Quant Setup'!$H$44),'Quant Setup'!$I$44,IF(AND(J13&gt;='Quant Setup'!$G$45,J13&lt;'Quant Setup'!$H$45),'Quant Setup'!$I$45,'Quant Setup'!$I$46)))</f>
        <v>Perfect Timing</v>
      </c>
      <c r="L13" s="41">
        <f t="shared" si="5"/>
        <v>1.7083333333333332E-2</v>
      </c>
      <c r="M13" s="41">
        <f t="shared" si="3"/>
        <v>1.2500000000000001E-2</v>
      </c>
      <c r="N13" s="41">
        <f t="shared" si="4"/>
        <v>4.5833333333333316E-3</v>
      </c>
      <c r="O13" s="42" t="str">
        <f t="shared" si="1"/>
        <v>Behind on time</v>
      </c>
      <c r="P13" s="2"/>
      <c r="Q13" s="2" t="s">
        <v>239</v>
      </c>
      <c r="R13" s="2" t="s">
        <v>9</v>
      </c>
      <c r="S13" s="2"/>
      <c r="T13" s="2" t="s">
        <v>237</v>
      </c>
      <c r="U13" s="2"/>
      <c r="V13" s="2" t="s">
        <v>115</v>
      </c>
      <c r="W13" s="2" t="s">
        <v>116</v>
      </c>
      <c r="X13" s="2" t="s">
        <v>118</v>
      </c>
      <c r="Y13" s="2"/>
      <c r="Z13" s="2" t="s">
        <v>115</v>
      </c>
      <c r="AA13" s="2" t="s">
        <v>127</v>
      </c>
      <c r="AB13" s="2" t="s">
        <v>128</v>
      </c>
      <c r="AC13" s="2"/>
      <c r="AD13" s="2"/>
      <c r="AE13" s="2"/>
      <c r="AF13" s="2"/>
      <c r="AG13" s="2"/>
      <c r="AH13" s="2" t="s">
        <v>234</v>
      </c>
      <c r="AI13" s="17"/>
      <c r="AJ13" s="17"/>
      <c r="AK13" s="17"/>
      <c r="AL13" s="17"/>
      <c r="AM13" s="8"/>
      <c r="AN13" s="18"/>
      <c r="AO13" s="2" t="s">
        <v>234</v>
      </c>
      <c r="AP13" s="2"/>
      <c r="AQ13" s="6"/>
      <c r="AR13" s="6"/>
      <c r="AS13" s="7"/>
      <c r="AT13" s="7"/>
      <c r="AU13" s="4"/>
      <c r="AV13" s="2" t="s">
        <v>234</v>
      </c>
    </row>
    <row r="14" spans="1:16382" s="27" customFormat="1" x14ac:dyDescent="0.2">
      <c r="A14" s="194">
        <v>10</v>
      </c>
      <c r="B14" s="106">
        <v>42716</v>
      </c>
      <c r="C14" s="2" t="s">
        <v>235</v>
      </c>
      <c r="D14" s="47"/>
      <c r="E14" s="193">
        <v>10</v>
      </c>
      <c r="F14" s="43" t="str">
        <f t="shared" si="0"/>
        <v>Exam 610</v>
      </c>
      <c r="G14" s="18" t="s">
        <v>0</v>
      </c>
      <c r="H14" s="2"/>
      <c r="I14" s="200">
        <v>64</v>
      </c>
      <c r="J14" s="41">
        <f t="shared" si="2"/>
        <v>7.407407407407407E-4</v>
      </c>
      <c r="K14" s="41" t="str">
        <f>IF(J14&lt;'Quant Setup'!$H$43,'Quant Setup'!$I$43,IF(AND(J14&gt;='Quant Setup'!$G$44,J14&lt;'Quant Setup'!$H$44),'Quant Setup'!$I$44,IF(AND(J14&gt;='Quant Setup'!$G$45,J14&lt;'Quant Setup'!$H$45),'Quant Setup'!$I$45,'Quant Setup'!$I$46)))</f>
        <v>Too Fast</v>
      </c>
      <c r="L14" s="41">
        <f t="shared" si="5"/>
        <v>1.7824074074074072E-2</v>
      </c>
      <c r="M14" s="41">
        <f t="shared" si="3"/>
        <v>1.3888888888888888E-2</v>
      </c>
      <c r="N14" s="41">
        <f t="shared" si="4"/>
        <v>3.9351851851851839E-3</v>
      </c>
      <c r="O14" s="42" t="str">
        <f t="shared" si="1"/>
        <v>Behind on time</v>
      </c>
      <c r="P14" s="2"/>
      <c r="Q14" s="2" t="s">
        <v>239</v>
      </c>
      <c r="R14" s="2" t="s">
        <v>9</v>
      </c>
      <c r="S14" s="2"/>
      <c r="T14" s="2" t="s">
        <v>238</v>
      </c>
      <c r="U14" s="2"/>
      <c r="V14" s="2" t="s">
        <v>146</v>
      </c>
      <c r="W14" s="2" t="s">
        <v>176</v>
      </c>
      <c r="X14" s="2" t="s">
        <v>178</v>
      </c>
      <c r="Y14" s="2"/>
      <c r="Z14" s="2"/>
      <c r="AA14" s="2"/>
      <c r="AB14" s="2"/>
      <c r="AC14" s="2"/>
      <c r="AD14" s="2"/>
      <c r="AE14" s="2"/>
      <c r="AF14" s="2"/>
      <c r="AG14" s="2"/>
      <c r="AH14" s="2" t="s">
        <v>234</v>
      </c>
      <c r="AI14" s="17"/>
      <c r="AJ14" s="17"/>
      <c r="AK14" s="17"/>
      <c r="AL14" s="17"/>
      <c r="AM14" s="8"/>
      <c r="AN14" s="18"/>
      <c r="AO14" s="2" t="s">
        <v>234</v>
      </c>
      <c r="AP14" s="2"/>
      <c r="AQ14" s="6"/>
      <c r="AR14" s="6"/>
      <c r="AS14" s="7"/>
      <c r="AT14" s="7"/>
      <c r="AU14" s="4"/>
      <c r="AV14" s="2" t="s">
        <v>234</v>
      </c>
    </row>
    <row r="15" spans="1:16382" s="27" customFormat="1" x14ac:dyDescent="0.2">
      <c r="A15" s="194">
        <v>11</v>
      </c>
      <c r="B15" s="106">
        <v>42716</v>
      </c>
      <c r="C15" s="2" t="s">
        <v>235</v>
      </c>
      <c r="D15" s="47"/>
      <c r="E15" s="193">
        <v>11</v>
      </c>
      <c r="F15" s="43" t="str">
        <f t="shared" si="0"/>
        <v>Exam 611</v>
      </c>
      <c r="G15" s="18" t="s">
        <v>11</v>
      </c>
      <c r="H15" s="2"/>
      <c r="I15" s="200">
        <v>143</v>
      </c>
      <c r="J15" s="41">
        <f t="shared" si="2"/>
        <v>1.6550925925925926E-3</v>
      </c>
      <c r="K15" s="41" t="str">
        <f>IF(J15&lt;'Quant Setup'!$H$43,'Quant Setup'!$I$43,IF(AND(J15&gt;='Quant Setup'!$G$44,J15&lt;'Quant Setup'!$H$44),'Quant Setup'!$I$44,IF(AND(J15&gt;='Quant Setup'!$G$45,J15&lt;'Quant Setup'!$H$45),'Quant Setup'!$I$45,'Quant Setup'!$I$46)))</f>
        <v>Perfect Timing</v>
      </c>
      <c r="L15" s="41">
        <f t="shared" si="5"/>
        <v>1.9479166666666665E-2</v>
      </c>
      <c r="M15" s="41">
        <f t="shared" si="3"/>
        <v>1.5277777777777777E-2</v>
      </c>
      <c r="N15" s="41">
        <f t="shared" si="4"/>
        <v>4.2013888888888882E-3</v>
      </c>
      <c r="O15" s="42" t="str">
        <f t="shared" si="1"/>
        <v>Behind on time</v>
      </c>
      <c r="P15" s="2"/>
      <c r="Q15" s="2" t="s">
        <v>240</v>
      </c>
      <c r="R15" s="2" t="s">
        <v>10</v>
      </c>
      <c r="S15" s="2"/>
      <c r="T15" s="2" t="s">
        <v>238</v>
      </c>
      <c r="U15" s="2"/>
      <c r="V15" s="2" t="s">
        <v>75</v>
      </c>
      <c r="W15" s="2" t="s">
        <v>76</v>
      </c>
      <c r="X15" s="2" t="s">
        <v>81</v>
      </c>
      <c r="Y15" s="2"/>
      <c r="Z15" s="2" t="s">
        <v>75</v>
      </c>
      <c r="AA15" s="2" t="s">
        <v>76</v>
      </c>
      <c r="AB15" s="2" t="s">
        <v>78</v>
      </c>
      <c r="AC15" s="2"/>
      <c r="AD15" s="2"/>
      <c r="AE15" s="2"/>
      <c r="AF15" s="2"/>
      <c r="AG15" s="2"/>
      <c r="AH15" s="2" t="s">
        <v>234</v>
      </c>
      <c r="AI15" s="17"/>
      <c r="AJ15" s="17"/>
      <c r="AK15" s="17"/>
      <c r="AL15" s="17"/>
      <c r="AM15" s="8"/>
      <c r="AN15" s="18"/>
      <c r="AO15" s="2" t="s">
        <v>234</v>
      </c>
      <c r="AP15" s="2"/>
      <c r="AQ15" s="6"/>
      <c r="AR15" s="6"/>
      <c r="AS15" s="7"/>
      <c r="AT15" s="7"/>
      <c r="AU15" s="4"/>
      <c r="AV15" s="2" t="s">
        <v>234</v>
      </c>
    </row>
    <row r="16" spans="1:16382" s="27" customFormat="1" x14ac:dyDescent="0.2">
      <c r="A16" s="194">
        <v>12</v>
      </c>
      <c r="B16" s="106">
        <v>42716</v>
      </c>
      <c r="C16" s="2" t="s">
        <v>235</v>
      </c>
      <c r="D16" s="47"/>
      <c r="E16" s="193">
        <v>12</v>
      </c>
      <c r="F16" s="43" t="str">
        <f t="shared" si="0"/>
        <v>Exam 612</v>
      </c>
      <c r="G16" s="18" t="s">
        <v>11</v>
      </c>
      <c r="H16" s="2"/>
      <c r="I16" s="200">
        <v>175</v>
      </c>
      <c r="J16" s="41">
        <f t="shared" si="2"/>
        <v>2.0254629629629629E-3</v>
      </c>
      <c r="K16" s="41" t="str">
        <f>IF(J16&lt;'Quant Setup'!$H$43,'Quant Setup'!$I$43,IF(AND(J16&gt;='Quant Setup'!$G$44,J16&lt;'Quant Setup'!$H$44),'Quant Setup'!$I$44,IF(AND(J16&gt;='Quant Setup'!$G$45,J16&lt;'Quant Setup'!$H$45),'Quant Setup'!$I$45,'Quant Setup'!$I$46)))</f>
        <v>Warning Track</v>
      </c>
      <c r="L16" s="41">
        <f t="shared" si="5"/>
        <v>2.1504629629629627E-2</v>
      </c>
      <c r="M16" s="41">
        <f t="shared" si="3"/>
        <v>1.6666666666666666E-2</v>
      </c>
      <c r="N16" s="41">
        <f t="shared" si="4"/>
        <v>4.8379629629629606E-3</v>
      </c>
      <c r="O16" s="42" t="str">
        <f t="shared" si="1"/>
        <v>Behind on time</v>
      </c>
      <c r="P16" s="2"/>
      <c r="Q16" s="2" t="s">
        <v>239</v>
      </c>
      <c r="R16" s="2" t="s">
        <v>9</v>
      </c>
      <c r="S16" s="2"/>
      <c r="T16" s="2" t="s">
        <v>237</v>
      </c>
      <c r="U16" s="2"/>
      <c r="V16" s="2" t="s">
        <v>14</v>
      </c>
      <c r="W16" s="2" t="s">
        <v>15</v>
      </c>
      <c r="X16" s="2" t="s">
        <v>20</v>
      </c>
      <c r="Y16" s="2"/>
      <c r="Z16" s="2" t="s">
        <v>146</v>
      </c>
      <c r="AA16" s="2" t="s">
        <v>153</v>
      </c>
      <c r="AB16" s="2" t="s">
        <v>158</v>
      </c>
      <c r="AC16" s="2"/>
      <c r="AD16" s="2"/>
      <c r="AE16" s="2"/>
      <c r="AF16" s="2"/>
      <c r="AG16" s="2"/>
      <c r="AH16" s="2" t="s">
        <v>234</v>
      </c>
      <c r="AI16" s="17"/>
      <c r="AJ16" s="17"/>
      <c r="AK16" s="17"/>
      <c r="AL16" s="17"/>
      <c r="AM16" s="8"/>
      <c r="AN16" s="18"/>
      <c r="AO16" s="2" t="s">
        <v>234</v>
      </c>
      <c r="AP16" s="2"/>
      <c r="AQ16" s="6"/>
      <c r="AR16" s="6"/>
      <c r="AS16" s="7"/>
      <c r="AT16" s="7"/>
      <c r="AU16" s="4"/>
      <c r="AV16" s="2" t="s">
        <v>234</v>
      </c>
    </row>
    <row r="17" spans="1:48" s="27" customFormat="1" x14ac:dyDescent="0.2">
      <c r="A17" s="194">
        <v>13</v>
      </c>
      <c r="B17" s="106">
        <v>42716</v>
      </c>
      <c r="C17" s="2" t="s">
        <v>235</v>
      </c>
      <c r="D17" s="25"/>
      <c r="E17" s="193">
        <v>13</v>
      </c>
      <c r="F17" s="43" t="str">
        <f t="shared" si="0"/>
        <v>Exam 613</v>
      </c>
      <c r="G17" s="18" t="s">
        <v>0</v>
      </c>
      <c r="H17" s="2"/>
      <c r="I17" s="200">
        <v>180</v>
      </c>
      <c r="J17" s="41">
        <f t="shared" si="2"/>
        <v>2.0833333333333333E-3</v>
      </c>
      <c r="K17" s="41" t="str">
        <f>IF(J17&lt;'Quant Setup'!$H$43,'Quant Setup'!$I$43,IF(AND(J17&gt;='Quant Setup'!$G$44,J17&lt;'Quant Setup'!$H$44),'Quant Setup'!$I$44,IF(AND(J17&gt;='Quant Setup'!$G$45,J17&lt;'Quant Setup'!$H$45),'Quant Setup'!$I$45,'Quant Setup'!$I$46)))</f>
        <v>Way Too Slow</v>
      </c>
      <c r="L17" s="41">
        <f t="shared" si="5"/>
        <v>2.358796296296296E-2</v>
      </c>
      <c r="M17" s="41">
        <f t="shared" si="3"/>
        <v>1.8055555555555554E-2</v>
      </c>
      <c r="N17" s="41">
        <f t="shared" si="4"/>
        <v>5.532407407407406E-3</v>
      </c>
      <c r="O17" s="42" t="str">
        <f t="shared" si="1"/>
        <v>Behind on time</v>
      </c>
      <c r="P17" s="2"/>
      <c r="Q17" s="2" t="s">
        <v>236</v>
      </c>
      <c r="R17" s="55" t="s">
        <v>8</v>
      </c>
      <c r="S17" s="2"/>
      <c r="T17" s="2" t="s">
        <v>237</v>
      </c>
      <c r="U17" s="2"/>
      <c r="V17" s="2" t="s">
        <v>14</v>
      </c>
      <c r="W17" s="2" t="s">
        <v>15</v>
      </c>
      <c r="X17" s="2" t="s">
        <v>21</v>
      </c>
      <c r="Y17" s="2"/>
      <c r="Z17" s="2"/>
      <c r="AA17" s="2"/>
      <c r="AB17" s="2"/>
      <c r="AC17" s="2"/>
      <c r="AD17" s="2"/>
      <c r="AE17" s="2"/>
      <c r="AF17" s="2"/>
      <c r="AG17" s="2"/>
      <c r="AH17" s="2" t="s">
        <v>234</v>
      </c>
      <c r="AI17" s="17"/>
      <c r="AJ17" s="17"/>
      <c r="AK17" s="17"/>
      <c r="AL17" s="17"/>
      <c r="AM17" s="8"/>
      <c r="AN17" s="18"/>
      <c r="AO17" s="2" t="s">
        <v>234</v>
      </c>
      <c r="AP17" s="2"/>
      <c r="AQ17" s="6"/>
      <c r="AR17" s="6"/>
      <c r="AS17" s="7"/>
      <c r="AT17" s="7"/>
      <c r="AU17" s="4"/>
      <c r="AV17" s="2" t="s">
        <v>234</v>
      </c>
    </row>
    <row r="18" spans="1:48" s="27" customFormat="1" x14ac:dyDescent="0.2">
      <c r="A18" s="194">
        <v>14</v>
      </c>
      <c r="B18" s="106">
        <v>42716</v>
      </c>
      <c r="C18" s="2" t="s">
        <v>235</v>
      </c>
      <c r="D18" s="25"/>
      <c r="E18" s="193">
        <v>14</v>
      </c>
      <c r="F18" s="43" t="str">
        <f t="shared" si="0"/>
        <v>Exam 614</v>
      </c>
      <c r="G18" s="18" t="s">
        <v>11</v>
      </c>
      <c r="H18" s="2"/>
      <c r="I18" s="200">
        <v>241</v>
      </c>
      <c r="J18" s="41">
        <f t="shared" si="2"/>
        <v>2.7893518518518519E-3</v>
      </c>
      <c r="K18" s="41" t="str">
        <f>IF(J18&lt;'Quant Setup'!$H$43,'Quant Setup'!$I$43,IF(AND(J18&gt;='Quant Setup'!$G$44,J18&lt;'Quant Setup'!$H$44),'Quant Setup'!$I$44,IF(AND(J18&gt;='Quant Setup'!$G$45,J18&lt;'Quant Setup'!$H$45),'Quant Setup'!$I$45,'Quant Setup'!$I$46)))</f>
        <v>Way Too Slow</v>
      </c>
      <c r="L18" s="41">
        <f t="shared" si="5"/>
        <v>2.6377314814814812E-2</v>
      </c>
      <c r="M18" s="41">
        <f t="shared" si="3"/>
        <v>1.9444444444444445E-2</v>
      </c>
      <c r="N18" s="41">
        <f t="shared" si="4"/>
        <v>6.932870370370367E-3</v>
      </c>
      <c r="O18" s="42" t="str">
        <f t="shared" si="1"/>
        <v>Behind on time</v>
      </c>
      <c r="P18" s="2"/>
      <c r="Q18" s="2" t="s">
        <v>242</v>
      </c>
      <c r="R18" s="2" t="s">
        <v>10</v>
      </c>
      <c r="S18" s="2"/>
      <c r="T18" s="2" t="s">
        <v>237</v>
      </c>
      <c r="U18" s="2"/>
      <c r="V18" s="2" t="s">
        <v>75</v>
      </c>
      <c r="W18" s="2" t="s">
        <v>76</v>
      </c>
      <c r="X18" s="2" t="s">
        <v>78</v>
      </c>
      <c r="Y18" s="2"/>
      <c r="Z18" s="2" t="s">
        <v>40</v>
      </c>
      <c r="AA18" s="2" t="s">
        <v>53</v>
      </c>
      <c r="AB18" s="2" t="s">
        <v>30</v>
      </c>
      <c r="AC18" s="2"/>
      <c r="AD18" s="2" t="s">
        <v>14</v>
      </c>
      <c r="AE18" s="2" t="s">
        <v>15</v>
      </c>
      <c r="AF18" s="2" t="s">
        <v>17</v>
      </c>
      <c r="AG18" s="2"/>
      <c r="AH18" s="2" t="s">
        <v>234</v>
      </c>
      <c r="AI18" s="17"/>
      <c r="AJ18" s="17"/>
      <c r="AK18" s="17"/>
      <c r="AL18" s="17"/>
      <c r="AM18" s="8"/>
      <c r="AN18" s="18"/>
      <c r="AO18" s="2" t="s">
        <v>234</v>
      </c>
      <c r="AP18" s="2"/>
      <c r="AQ18" s="6"/>
      <c r="AR18" s="6"/>
      <c r="AS18" s="7"/>
      <c r="AT18" s="7"/>
      <c r="AU18" s="4"/>
      <c r="AV18" s="2" t="s">
        <v>234</v>
      </c>
    </row>
    <row r="19" spans="1:48" s="27" customFormat="1" x14ac:dyDescent="0.2">
      <c r="A19" s="194">
        <v>15</v>
      </c>
      <c r="B19" s="106">
        <v>42716</v>
      </c>
      <c r="C19" s="2" t="s">
        <v>235</v>
      </c>
      <c r="D19" s="25"/>
      <c r="E19" s="193">
        <v>15</v>
      </c>
      <c r="F19" s="43" t="str">
        <f t="shared" si="0"/>
        <v>Exam 615</v>
      </c>
      <c r="G19" s="18" t="s">
        <v>11</v>
      </c>
      <c r="H19" s="2"/>
      <c r="I19" s="200">
        <v>166</v>
      </c>
      <c r="J19" s="41">
        <f t="shared" si="2"/>
        <v>1.9212962962962964E-3</v>
      </c>
      <c r="K19" s="41" t="str">
        <f>IF(J19&lt;'Quant Setup'!$H$43,'Quant Setup'!$I$43,IF(AND(J19&gt;='Quant Setup'!$G$44,J19&lt;'Quant Setup'!$H$44),'Quant Setup'!$I$44,IF(AND(J19&gt;='Quant Setup'!$G$45,J19&lt;'Quant Setup'!$H$45),'Quant Setup'!$I$45,'Quant Setup'!$I$46)))</f>
        <v>Warning Track</v>
      </c>
      <c r="L19" s="41">
        <f t="shared" si="5"/>
        <v>2.8298611111111108E-2</v>
      </c>
      <c r="M19" s="41">
        <f t="shared" si="3"/>
        <v>2.0833333333333332E-2</v>
      </c>
      <c r="N19" s="41">
        <f t="shared" si="4"/>
        <v>7.4652777777777755E-3</v>
      </c>
      <c r="O19" s="42" t="str">
        <f t="shared" si="1"/>
        <v>Behind on time</v>
      </c>
      <c r="P19" s="2"/>
      <c r="Q19" s="2" t="s">
        <v>239</v>
      </c>
      <c r="R19" s="2" t="s">
        <v>9</v>
      </c>
      <c r="S19" s="2"/>
      <c r="T19" s="2" t="s">
        <v>238</v>
      </c>
      <c r="U19" s="2"/>
      <c r="V19" s="2" t="s">
        <v>146</v>
      </c>
      <c r="W19" s="2" t="s">
        <v>162</v>
      </c>
      <c r="X19" s="2" t="s">
        <v>159</v>
      </c>
      <c r="Y19" s="2"/>
      <c r="Z19" s="2" t="s">
        <v>146</v>
      </c>
      <c r="AA19" s="2" t="s">
        <v>153</v>
      </c>
      <c r="AB19" s="2" t="s">
        <v>159</v>
      </c>
      <c r="AC19" s="2"/>
      <c r="AD19" s="2"/>
      <c r="AE19" s="2"/>
      <c r="AF19" s="2"/>
      <c r="AG19" s="2"/>
      <c r="AH19" s="2" t="s">
        <v>234</v>
      </c>
      <c r="AI19" s="17"/>
      <c r="AJ19" s="17"/>
      <c r="AK19" s="17"/>
      <c r="AL19" s="17"/>
      <c r="AM19" s="8"/>
      <c r="AN19" s="18"/>
      <c r="AO19" s="2" t="s">
        <v>234</v>
      </c>
      <c r="AP19" s="2"/>
      <c r="AQ19" s="6"/>
      <c r="AR19" s="6"/>
      <c r="AS19" s="7"/>
      <c r="AT19" s="7"/>
      <c r="AU19" s="4"/>
      <c r="AV19" s="2" t="s">
        <v>234</v>
      </c>
    </row>
    <row r="20" spans="1:48" s="27" customFormat="1" x14ac:dyDescent="0.2">
      <c r="A20" s="194">
        <v>16</v>
      </c>
      <c r="B20" s="106">
        <v>42716</v>
      </c>
      <c r="C20" s="2" t="s">
        <v>235</v>
      </c>
      <c r="D20" s="25"/>
      <c r="E20" s="193">
        <v>16</v>
      </c>
      <c r="F20" s="43" t="str">
        <f t="shared" si="0"/>
        <v>Exam 616</v>
      </c>
      <c r="G20" s="18" t="s">
        <v>11</v>
      </c>
      <c r="H20" s="2"/>
      <c r="I20" s="200">
        <v>252</v>
      </c>
      <c r="J20" s="41">
        <f t="shared" si="2"/>
        <v>2.9166666666666668E-3</v>
      </c>
      <c r="K20" s="41" t="str">
        <f>IF(J20&lt;'Quant Setup'!$H$43,'Quant Setup'!$I$43,IF(AND(J20&gt;='Quant Setup'!$G$44,J20&lt;'Quant Setup'!$H$44),'Quant Setup'!$I$44,IF(AND(J20&gt;='Quant Setup'!$G$45,J20&lt;'Quant Setup'!$H$45),'Quant Setup'!$I$45,'Quant Setup'!$I$46)))</f>
        <v>Way Too Slow</v>
      </c>
      <c r="L20" s="41">
        <f t="shared" si="5"/>
        <v>3.1215277777777776E-2</v>
      </c>
      <c r="M20" s="41">
        <f t="shared" si="3"/>
        <v>2.2222222222222223E-2</v>
      </c>
      <c r="N20" s="41">
        <f t="shared" si="4"/>
        <v>8.9930555555555527E-3</v>
      </c>
      <c r="O20" s="42" t="str">
        <f t="shared" si="1"/>
        <v>Behind on time</v>
      </c>
      <c r="P20" s="2"/>
      <c r="Q20" s="2" t="s">
        <v>242</v>
      </c>
      <c r="R20" s="2" t="s">
        <v>10</v>
      </c>
      <c r="S20" s="2"/>
      <c r="T20" s="2" t="s">
        <v>238</v>
      </c>
      <c r="U20" s="2"/>
      <c r="V20" s="2" t="s">
        <v>75</v>
      </c>
      <c r="W20" s="2" t="s">
        <v>109</v>
      </c>
      <c r="X20" s="2" t="s">
        <v>111</v>
      </c>
      <c r="Y20" s="2"/>
      <c r="Z20" s="2" t="s">
        <v>146</v>
      </c>
      <c r="AA20" s="2" t="s">
        <v>176</v>
      </c>
      <c r="AB20" s="2" t="s">
        <v>177</v>
      </c>
      <c r="AC20" s="2"/>
      <c r="AD20" s="2"/>
      <c r="AE20" s="2"/>
      <c r="AF20" s="2"/>
      <c r="AG20" s="2"/>
      <c r="AH20" s="2" t="s">
        <v>234</v>
      </c>
      <c r="AI20" s="17"/>
      <c r="AJ20" s="17"/>
      <c r="AK20" s="17"/>
      <c r="AL20" s="17"/>
      <c r="AM20" s="8"/>
      <c r="AN20" s="18"/>
      <c r="AO20" s="2" t="s">
        <v>234</v>
      </c>
      <c r="AP20" s="2"/>
      <c r="AQ20" s="6"/>
      <c r="AR20" s="6"/>
      <c r="AS20" s="7"/>
      <c r="AT20" s="7"/>
      <c r="AU20" s="4"/>
      <c r="AV20" s="2" t="s">
        <v>234</v>
      </c>
    </row>
    <row r="21" spans="1:48" s="27" customFormat="1" x14ac:dyDescent="0.2">
      <c r="A21" s="194">
        <v>17</v>
      </c>
      <c r="B21" s="106">
        <v>42716</v>
      </c>
      <c r="C21" s="2" t="s">
        <v>235</v>
      </c>
      <c r="D21" s="25"/>
      <c r="E21" s="193">
        <v>17</v>
      </c>
      <c r="F21" s="43" t="str">
        <f t="shared" si="0"/>
        <v>Exam 617</v>
      </c>
      <c r="G21" s="18" t="s">
        <v>11</v>
      </c>
      <c r="H21" s="2"/>
      <c r="I21" s="200">
        <v>111</v>
      </c>
      <c r="J21" s="41">
        <f t="shared" si="2"/>
        <v>1.2847222222222223E-3</v>
      </c>
      <c r="K21" s="41" t="str">
        <f>IF(J21&lt;'Quant Setup'!$H$43,'Quant Setup'!$I$43,IF(AND(J21&gt;='Quant Setup'!$G$44,J21&lt;'Quant Setup'!$H$44),'Quant Setup'!$I$44,IF(AND(J21&gt;='Quant Setup'!$G$45,J21&lt;'Quant Setup'!$H$45),'Quant Setup'!$I$45,'Quant Setup'!$I$46)))</f>
        <v>Perfect Timing</v>
      </c>
      <c r="L21" s="41">
        <f t="shared" si="5"/>
        <v>3.2500000000000001E-2</v>
      </c>
      <c r="M21" s="41">
        <f t="shared" si="3"/>
        <v>2.361111111111111E-2</v>
      </c>
      <c r="N21" s="41">
        <f t="shared" si="4"/>
        <v>8.8888888888888906E-3</v>
      </c>
      <c r="O21" s="42" t="str">
        <f t="shared" si="1"/>
        <v>Behind on time</v>
      </c>
      <c r="P21" s="2"/>
      <c r="Q21" s="2" t="s">
        <v>239</v>
      </c>
      <c r="R21" s="2" t="s">
        <v>9</v>
      </c>
      <c r="S21" s="2"/>
      <c r="T21" s="2" t="s">
        <v>238</v>
      </c>
      <c r="U21" s="2"/>
      <c r="V21" s="2" t="s">
        <v>40</v>
      </c>
      <c r="W21" s="2" t="s">
        <v>67</v>
      </c>
      <c r="X21" s="2" t="s">
        <v>44</v>
      </c>
      <c r="Y21" s="2"/>
      <c r="Z21" s="2" t="s">
        <v>14</v>
      </c>
      <c r="AA21" s="2" t="s">
        <v>22</v>
      </c>
      <c r="AB21" s="2" t="s">
        <v>23</v>
      </c>
      <c r="AC21" s="2"/>
      <c r="AD21" s="2" t="s">
        <v>14</v>
      </c>
      <c r="AE21" s="2" t="s">
        <v>15</v>
      </c>
      <c r="AF21" s="2" t="s">
        <v>17</v>
      </c>
      <c r="AG21" s="2"/>
      <c r="AH21" s="2" t="s">
        <v>234</v>
      </c>
      <c r="AI21" s="17"/>
      <c r="AJ21" s="17"/>
      <c r="AK21" s="17"/>
      <c r="AL21" s="17"/>
      <c r="AM21" s="8"/>
      <c r="AN21" s="18"/>
      <c r="AO21" s="2" t="s">
        <v>234</v>
      </c>
      <c r="AP21" s="2"/>
      <c r="AQ21" s="6"/>
      <c r="AR21" s="6"/>
      <c r="AS21" s="7"/>
      <c r="AT21" s="7"/>
      <c r="AU21" s="4"/>
      <c r="AV21" s="2" t="s">
        <v>234</v>
      </c>
    </row>
    <row r="22" spans="1:48" s="27" customFormat="1" x14ac:dyDescent="0.2">
      <c r="A22" s="194">
        <v>18</v>
      </c>
      <c r="B22" s="106">
        <v>42716</v>
      </c>
      <c r="C22" s="2" t="s">
        <v>235</v>
      </c>
      <c r="D22" s="25"/>
      <c r="E22" s="193">
        <v>18</v>
      </c>
      <c r="F22" s="43" t="str">
        <f t="shared" si="0"/>
        <v>Exam 618</v>
      </c>
      <c r="G22" s="18" t="s">
        <v>0</v>
      </c>
      <c r="H22" s="2"/>
      <c r="I22" s="200">
        <v>8</v>
      </c>
      <c r="J22" s="41">
        <f t="shared" si="2"/>
        <v>9.2592592592592588E-5</v>
      </c>
      <c r="K22" s="41" t="str">
        <f>IF(J22&lt;'Quant Setup'!$H$43,'Quant Setup'!$I$43,IF(AND(J22&gt;='Quant Setup'!$G$44,J22&lt;'Quant Setup'!$H$44),'Quant Setup'!$I$44,IF(AND(J22&gt;='Quant Setup'!$G$45,J22&lt;'Quant Setup'!$H$45),'Quant Setup'!$I$45,'Quant Setup'!$I$46)))</f>
        <v>Too Fast</v>
      </c>
      <c r="L22" s="41">
        <f t="shared" si="5"/>
        <v>3.2592592592592597E-2</v>
      </c>
      <c r="M22" s="41">
        <f t="shared" si="3"/>
        <v>2.5000000000000001E-2</v>
      </c>
      <c r="N22" s="41">
        <f t="shared" si="4"/>
        <v>7.5925925925925952E-3</v>
      </c>
      <c r="O22" s="42" t="str">
        <f t="shared" si="1"/>
        <v>Behind on time</v>
      </c>
      <c r="P22" s="2"/>
      <c r="Q22" s="2" t="s">
        <v>239</v>
      </c>
      <c r="R22" s="2" t="s">
        <v>9</v>
      </c>
      <c r="S22" s="2"/>
      <c r="T22" s="2" t="s">
        <v>237</v>
      </c>
      <c r="U22" s="2"/>
      <c r="V22" s="2" t="s">
        <v>14</v>
      </c>
      <c r="W22" s="2" t="s">
        <v>32</v>
      </c>
      <c r="X22" s="2" t="s">
        <v>36</v>
      </c>
      <c r="Y22" s="2"/>
      <c r="Z22" s="2"/>
      <c r="AA22" s="2"/>
      <c r="AB22" s="2"/>
      <c r="AC22" s="2"/>
      <c r="AD22" s="2"/>
      <c r="AE22" s="2"/>
      <c r="AF22" s="2"/>
      <c r="AG22" s="2"/>
      <c r="AH22" s="2" t="s">
        <v>234</v>
      </c>
      <c r="AI22" s="17"/>
      <c r="AJ22" s="17"/>
      <c r="AK22" s="17"/>
      <c r="AL22" s="17"/>
      <c r="AM22" s="8"/>
      <c r="AN22" s="18"/>
      <c r="AO22" s="2" t="s">
        <v>234</v>
      </c>
      <c r="AP22" s="2"/>
      <c r="AQ22" s="6"/>
      <c r="AR22" s="6"/>
      <c r="AS22" s="7"/>
      <c r="AT22" s="7"/>
      <c r="AU22" s="4"/>
      <c r="AV22" s="2" t="s">
        <v>234</v>
      </c>
    </row>
    <row r="23" spans="1:48" s="27" customFormat="1" x14ac:dyDescent="0.2">
      <c r="A23" s="194">
        <v>19</v>
      </c>
      <c r="B23" s="106">
        <v>42716</v>
      </c>
      <c r="C23" s="2" t="s">
        <v>235</v>
      </c>
      <c r="D23" s="25"/>
      <c r="E23" s="193">
        <v>19</v>
      </c>
      <c r="F23" s="43" t="str">
        <f t="shared" si="0"/>
        <v>Exam 619</v>
      </c>
      <c r="G23" s="18" t="s">
        <v>0</v>
      </c>
      <c r="H23" s="2"/>
      <c r="I23" s="200">
        <v>91</v>
      </c>
      <c r="J23" s="41">
        <f t="shared" si="2"/>
        <v>1.0532407407407407E-3</v>
      </c>
      <c r="K23" s="41" t="str">
        <f>IF(J23&lt;'Quant Setup'!$H$43,'Quant Setup'!$I$43,IF(AND(J23&gt;='Quant Setup'!$G$44,J23&lt;'Quant Setup'!$H$44),'Quant Setup'!$I$44,IF(AND(J23&gt;='Quant Setup'!$G$45,J23&lt;'Quant Setup'!$H$45),'Quant Setup'!$I$45,'Quant Setup'!$I$46)))</f>
        <v>Perfect Timing</v>
      </c>
      <c r="L23" s="41">
        <f t="shared" si="5"/>
        <v>3.364583333333334E-2</v>
      </c>
      <c r="M23" s="41">
        <f t="shared" si="3"/>
        <v>2.6388888888888889E-2</v>
      </c>
      <c r="N23" s="41">
        <f t="shared" si="4"/>
        <v>7.2569444444444513E-3</v>
      </c>
      <c r="O23" s="42" t="str">
        <f t="shared" si="1"/>
        <v>Behind on time</v>
      </c>
      <c r="P23" s="2"/>
      <c r="Q23" s="2" t="s">
        <v>241</v>
      </c>
      <c r="R23" s="55" t="s">
        <v>8</v>
      </c>
      <c r="S23" s="2"/>
      <c r="T23" s="2" t="s">
        <v>237</v>
      </c>
      <c r="U23" s="2"/>
      <c r="V23" s="2" t="s">
        <v>75</v>
      </c>
      <c r="W23" s="2" t="s">
        <v>76</v>
      </c>
      <c r="X23" s="2" t="s">
        <v>79</v>
      </c>
      <c r="Y23" s="2"/>
      <c r="Z23" s="2"/>
      <c r="AA23" s="2"/>
      <c r="AB23" s="2"/>
      <c r="AC23" s="2"/>
      <c r="AD23" s="2"/>
      <c r="AE23" s="2"/>
      <c r="AF23" s="2"/>
      <c r="AG23" s="2"/>
      <c r="AH23" s="2" t="s">
        <v>234</v>
      </c>
      <c r="AI23" s="17"/>
      <c r="AJ23" s="17"/>
      <c r="AK23" s="17"/>
      <c r="AL23" s="17"/>
      <c r="AM23" s="8"/>
      <c r="AN23" s="18"/>
      <c r="AO23" s="2" t="s">
        <v>234</v>
      </c>
      <c r="AP23" s="2"/>
      <c r="AQ23" s="6"/>
      <c r="AR23" s="6"/>
      <c r="AS23" s="7"/>
      <c r="AT23" s="7"/>
      <c r="AU23" s="4"/>
      <c r="AV23" s="2" t="s">
        <v>234</v>
      </c>
    </row>
    <row r="24" spans="1:48" s="27" customFormat="1" x14ac:dyDescent="0.2">
      <c r="A24" s="194">
        <v>20</v>
      </c>
      <c r="B24" s="106">
        <v>42716</v>
      </c>
      <c r="C24" s="2" t="s">
        <v>235</v>
      </c>
      <c r="D24" s="25"/>
      <c r="E24" s="193">
        <v>20</v>
      </c>
      <c r="F24" s="43" t="str">
        <f t="shared" si="0"/>
        <v>Exam 620</v>
      </c>
      <c r="G24" s="18" t="s">
        <v>11</v>
      </c>
      <c r="H24" s="2"/>
      <c r="I24" s="200">
        <v>299</v>
      </c>
      <c r="J24" s="41">
        <f t="shared" si="2"/>
        <v>3.460648148148148E-3</v>
      </c>
      <c r="K24" s="41" t="str">
        <f>IF(J24&lt;'Quant Setup'!$H$43,'Quant Setup'!$I$43,IF(AND(J24&gt;='Quant Setup'!$G$44,J24&lt;'Quant Setup'!$H$44),'Quant Setup'!$I$44,IF(AND(J24&gt;='Quant Setup'!$G$45,J24&lt;'Quant Setup'!$H$45),'Quant Setup'!$I$45,'Quant Setup'!$I$46)))</f>
        <v>Way Too Slow</v>
      </c>
      <c r="L24" s="41">
        <f t="shared" si="5"/>
        <v>3.710648148148149E-2</v>
      </c>
      <c r="M24" s="41">
        <f t="shared" si="3"/>
        <v>2.7777777777777776E-2</v>
      </c>
      <c r="N24" s="41">
        <f t="shared" si="4"/>
        <v>9.328703703703714E-3</v>
      </c>
      <c r="O24" s="42" t="str">
        <f t="shared" si="1"/>
        <v>Behind on time</v>
      </c>
      <c r="P24" s="2"/>
      <c r="Q24" s="2" t="s">
        <v>241</v>
      </c>
      <c r="R24" s="55" t="s">
        <v>8</v>
      </c>
      <c r="S24" s="2"/>
      <c r="T24" s="2" t="s">
        <v>237</v>
      </c>
      <c r="U24" s="2"/>
      <c r="V24" s="2" t="s">
        <v>75</v>
      </c>
      <c r="W24" s="2" t="s">
        <v>83</v>
      </c>
      <c r="X24" s="2" t="s">
        <v>85</v>
      </c>
      <c r="Y24" s="2"/>
      <c r="Z24" s="2"/>
      <c r="AA24" s="2"/>
      <c r="AB24" s="2"/>
      <c r="AC24" s="2"/>
      <c r="AD24" s="2"/>
      <c r="AE24" s="2"/>
      <c r="AF24" s="2"/>
      <c r="AG24" s="2"/>
      <c r="AH24" s="2" t="s">
        <v>234</v>
      </c>
      <c r="AI24" s="17"/>
      <c r="AJ24" s="17"/>
      <c r="AK24" s="17"/>
      <c r="AL24" s="17"/>
      <c r="AM24" s="8"/>
      <c r="AN24" s="18"/>
      <c r="AO24" s="2" t="s">
        <v>234</v>
      </c>
      <c r="AP24" s="2"/>
      <c r="AQ24" s="6"/>
      <c r="AR24" s="6"/>
      <c r="AS24" s="7"/>
      <c r="AT24" s="7"/>
      <c r="AU24" s="4"/>
      <c r="AV24" s="2" t="s">
        <v>234</v>
      </c>
    </row>
    <row r="25" spans="1:48" s="27" customFormat="1" x14ac:dyDescent="0.2">
      <c r="A25" s="194">
        <v>21</v>
      </c>
      <c r="B25" s="106">
        <v>42716</v>
      </c>
      <c r="C25" s="2" t="s">
        <v>235</v>
      </c>
      <c r="D25" s="47"/>
      <c r="E25" s="193">
        <v>21</v>
      </c>
      <c r="F25" s="43" t="str">
        <f t="shared" si="0"/>
        <v>Exam 621</v>
      </c>
      <c r="G25" s="18" t="s">
        <v>11</v>
      </c>
      <c r="H25" s="2"/>
      <c r="I25" s="200">
        <v>28</v>
      </c>
      <c r="J25" s="41">
        <f t="shared" si="2"/>
        <v>3.2407407407407406E-4</v>
      </c>
      <c r="K25" s="41" t="str">
        <f>IF(J25&lt;'Quant Setup'!$H$43,'Quant Setup'!$I$43,IF(AND(J25&gt;='Quant Setup'!$G$44,J25&lt;'Quant Setup'!$H$44),'Quant Setup'!$I$44,IF(AND(J25&gt;='Quant Setup'!$G$45,J25&lt;'Quant Setup'!$H$45),'Quant Setup'!$I$45,'Quant Setup'!$I$46)))</f>
        <v>Too Fast</v>
      </c>
      <c r="L25" s="41">
        <f t="shared" si="5"/>
        <v>3.7430555555555564E-2</v>
      </c>
      <c r="M25" s="41">
        <f t="shared" si="3"/>
        <v>2.9166666666666667E-2</v>
      </c>
      <c r="N25" s="41">
        <f t="shared" si="4"/>
        <v>8.263888888888897E-3</v>
      </c>
      <c r="O25" s="42" t="str">
        <f t="shared" si="1"/>
        <v>Behind on time</v>
      </c>
      <c r="P25" s="2"/>
      <c r="Q25" s="2" t="s">
        <v>239</v>
      </c>
      <c r="R25" s="2" t="s">
        <v>9</v>
      </c>
      <c r="S25" s="2"/>
      <c r="T25" s="2" t="s">
        <v>237</v>
      </c>
      <c r="U25" s="2"/>
      <c r="V25" s="2" t="s">
        <v>14</v>
      </c>
      <c r="W25" s="2" t="s">
        <v>32</v>
      </c>
      <c r="X25" s="2" t="s">
        <v>38</v>
      </c>
      <c r="Y25" s="2"/>
      <c r="Z25" s="2"/>
      <c r="AA25" s="2"/>
      <c r="AB25" s="2"/>
      <c r="AC25" s="2"/>
      <c r="AD25" s="2"/>
      <c r="AE25" s="2"/>
      <c r="AF25" s="2"/>
      <c r="AG25" s="2"/>
      <c r="AH25" s="2" t="s">
        <v>234</v>
      </c>
      <c r="AI25" s="17"/>
      <c r="AJ25" s="17"/>
      <c r="AK25" s="17"/>
      <c r="AL25" s="17"/>
      <c r="AM25" s="8"/>
      <c r="AN25" s="18"/>
      <c r="AO25" s="2" t="s">
        <v>234</v>
      </c>
      <c r="AP25" s="2"/>
      <c r="AQ25" s="6"/>
      <c r="AR25" s="6"/>
      <c r="AS25" s="7"/>
      <c r="AT25" s="7"/>
      <c r="AU25" s="4"/>
      <c r="AV25" s="2" t="s">
        <v>234</v>
      </c>
    </row>
    <row r="26" spans="1:48" s="27" customFormat="1" x14ac:dyDescent="0.2">
      <c r="A26" s="194">
        <v>22</v>
      </c>
      <c r="B26" s="106">
        <v>42716</v>
      </c>
      <c r="C26" s="2" t="s">
        <v>235</v>
      </c>
      <c r="D26" s="47"/>
      <c r="E26" s="193">
        <v>22</v>
      </c>
      <c r="F26" s="43" t="str">
        <f t="shared" si="0"/>
        <v>Exam 622</v>
      </c>
      <c r="G26" s="18" t="s">
        <v>11</v>
      </c>
      <c r="H26" s="2"/>
      <c r="I26" s="200">
        <v>66</v>
      </c>
      <c r="J26" s="41">
        <f t="shared" si="2"/>
        <v>7.6388888888888893E-4</v>
      </c>
      <c r="K26" s="41" t="str">
        <f>IF(J26&lt;'Quant Setup'!$H$43,'Quant Setup'!$I$43,IF(AND(J26&gt;='Quant Setup'!$G$44,J26&lt;'Quant Setup'!$H$44),'Quant Setup'!$I$44,IF(AND(J26&gt;='Quant Setup'!$G$45,J26&lt;'Quant Setup'!$H$45),'Quant Setup'!$I$45,'Quant Setup'!$I$46)))</f>
        <v>Too Fast</v>
      </c>
      <c r="L26" s="41">
        <f t="shared" si="5"/>
        <v>3.8194444444444454E-2</v>
      </c>
      <c r="M26" s="41">
        <f t="shared" si="3"/>
        <v>3.0555555555555555E-2</v>
      </c>
      <c r="N26" s="41">
        <f t="shared" si="4"/>
        <v>7.6388888888888999E-3</v>
      </c>
      <c r="O26" s="42" t="str">
        <f t="shared" si="1"/>
        <v>Behind on time</v>
      </c>
      <c r="P26" s="2"/>
      <c r="Q26" s="2" t="s">
        <v>240</v>
      </c>
      <c r="R26" s="2" t="s">
        <v>10</v>
      </c>
      <c r="S26" s="2"/>
      <c r="T26" s="2" t="s">
        <v>237</v>
      </c>
      <c r="U26" s="2"/>
      <c r="V26" s="2" t="s">
        <v>40</v>
      </c>
      <c r="W26" s="2" t="s">
        <v>53</v>
      </c>
      <c r="X26" s="2" t="s">
        <v>57</v>
      </c>
      <c r="Y26" s="2"/>
      <c r="Z26" s="2" t="s">
        <v>75</v>
      </c>
      <c r="AA26" s="2" t="s">
        <v>76</v>
      </c>
      <c r="AB26" s="2" t="s">
        <v>81</v>
      </c>
      <c r="AC26" s="2"/>
      <c r="AD26" s="2"/>
      <c r="AE26" s="2"/>
      <c r="AF26" s="2"/>
      <c r="AG26" s="2"/>
      <c r="AH26" s="2" t="s">
        <v>234</v>
      </c>
      <c r="AI26" s="17"/>
      <c r="AJ26" s="17"/>
      <c r="AK26" s="17"/>
      <c r="AL26" s="17"/>
      <c r="AM26" s="8"/>
      <c r="AN26" s="18"/>
      <c r="AO26" s="2" t="s">
        <v>234</v>
      </c>
      <c r="AP26" s="2"/>
      <c r="AQ26" s="6"/>
      <c r="AR26" s="6"/>
      <c r="AS26" s="7"/>
      <c r="AT26" s="7"/>
      <c r="AU26" s="4"/>
      <c r="AV26" s="2" t="s">
        <v>234</v>
      </c>
    </row>
    <row r="27" spans="1:48" s="27" customFormat="1" x14ac:dyDescent="0.2">
      <c r="A27" s="194">
        <v>23</v>
      </c>
      <c r="B27" s="106">
        <v>42716</v>
      </c>
      <c r="C27" s="2" t="s">
        <v>235</v>
      </c>
      <c r="D27" s="47"/>
      <c r="E27" s="193">
        <v>23</v>
      </c>
      <c r="F27" s="43" t="str">
        <f t="shared" si="0"/>
        <v>Exam 623</v>
      </c>
      <c r="G27" s="18" t="s">
        <v>0</v>
      </c>
      <c r="H27" s="2"/>
      <c r="I27" s="200">
        <v>101</v>
      </c>
      <c r="J27" s="41">
        <f t="shared" si="2"/>
        <v>1.1689814814814816E-3</v>
      </c>
      <c r="K27" s="41" t="str">
        <f>IF(J27&lt;'Quant Setup'!$H$43,'Quant Setup'!$I$43,IF(AND(J27&gt;='Quant Setup'!$G$44,J27&lt;'Quant Setup'!$H$44),'Quant Setup'!$I$44,IF(AND(J27&gt;='Quant Setup'!$G$45,J27&lt;'Quant Setup'!$H$45),'Quant Setup'!$I$45,'Quant Setup'!$I$46)))</f>
        <v>Perfect Timing</v>
      </c>
      <c r="L27" s="41">
        <f t="shared" si="5"/>
        <v>3.9363425925925934E-2</v>
      </c>
      <c r="M27" s="41">
        <f t="shared" si="3"/>
        <v>3.1944444444444442E-2</v>
      </c>
      <c r="N27" s="41">
        <f t="shared" si="4"/>
        <v>7.4189814814814917E-3</v>
      </c>
      <c r="O27" s="42" t="str">
        <f t="shared" si="1"/>
        <v>Behind on time</v>
      </c>
      <c r="P27" s="2"/>
      <c r="Q27" s="2" t="s">
        <v>239</v>
      </c>
      <c r="R27" s="2" t="s">
        <v>9</v>
      </c>
      <c r="S27" s="2"/>
      <c r="T27" s="2" t="s">
        <v>238</v>
      </c>
      <c r="U27" s="2"/>
      <c r="V27" s="2" t="s">
        <v>146</v>
      </c>
      <c r="W27" s="2" t="s">
        <v>184</v>
      </c>
      <c r="X27" s="2" t="s">
        <v>185</v>
      </c>
      <c r="Y27" s="2"/>
      <c r="Z27" s="2"/>
      <c r="AA27" s="2"/>
      <c r="AB27" s="2"/>
      <c r="AC27" s="2"/>
      <c r="AD27" s="2"/>
      <c r="AE27" s="2"/>
      <c r="AF27" s="2"/>
      <c r="AG27" s="2"/>
      <c r="AH27" s="2" t="s">
        <v>234</v>
      </c>
      <c r="AI27" s="17"/>
      <c r="AJ27" s="17"/>
      <c r="AK27" s="17"/>
      <c r="AL27" s="17"/>
      <c r="AM27" s="8"/>
      <c r="AN27" s="18"/>
      <c r="AO27" s="2" t="s">
        <v>234</v>
      </c>
      <c r="AP27" s="2"/>
      <c r="AQ27" s="6"/>
      <c r="AR27" s="6"/>
      <c r="AS27" s="7"/>
      <c r="AT27" s="7"/>
      <c r="AU27" s="4"/>
      <c r="AV27" s="2" t="s">
        <v>234</v>
      </c>
    </row>
    <row r="28" spans="1:48" s="27" customFormat="1" x14ac:dyDescent="0.2">
      <c r="A28" s="194">
        <v>24</v>
      </c>
      <c r="B28" s="106">
        <v>42716</v>
      </c>
      <c r="C28" s="2" t="s">
        <v>235</v>
      </c>
      <c r="D28" s="47"/>
      <c r="E28" s="193">
        <v>24</v>
      </c>
      <c r="F28" s="43" t="str">
        <f t="shared" si="0"/>
        <v>Exam 624</v>
      </c>
      <c r="G28" s="18" t="s">
        <v>0</v>
      </c>
      <c r="H28" s="2"/>
      <c r="I28" s="200">
        <v>236</v>
      </c>
      <c r="J28" s="41">
        <f t="shared" si="2"/>
        <v>2.7314814814814814E-3</v>
      </c>
      <c r="K28" s="41" t="str">
        <f>IF(J28&lt;'Quant Setup'!$H$43,'Quant Setup'!$I$43,IF(AND(J28&gt;='Quant Setup'!$G$44,J28&lt;'Quant Setup'!$H$44),'Quant Setup'!$I$44,IF(AND(J28&gt;='Quant Setup'!$G$45,J28&lt;'Quant Setup'!$H$45),'Quant Setup'!$I$45,'Quant Setup'!$I$46)))</f>
        <v>Way Too Slow</v>
      </c>
      <c r="L28" s="41">
        <f t="shared" si="5"/>
        <v>4.2094907407407414E-2</v>
      </c>
      <c r="M28" s="41">
        <f t="shared" si="3"/>
        <v>3.3333333333333333E-2</v>
      </c>
      <c r="N28" s="41">
        <f t="shared" si="4"/>
        <v>8.7615740740740813E-3</v>
      </c>
      <c r="O28" s="42" t="str">
        <f t="shared" si="1"/>
        <v>Behind on time</v>
      </c>
      <c r="P28" s="2"/>
      <c r="Q28" s="2" t="s">
        <v>239</v>
      </c>
      <c r="R28" s="2" t="s">
        <v>9</v>
      </c>
      <c r="S28" s="2"/>
      <c r="T28" s="2" t="s">
        <v>237</v>
      </c>
      <c r="U28" s="2"/>
      <c r="V28" s="2" t="s">
        <v>75</v>
      </c>
      <c r="W28" s="2" t="s">
        <v>97</v>
      </c>
      <c r="X28" s="2" t="s">
        <v>102</v>
      </c>
      <c r="Y28" s="2"/>
      <c r="Z28" s="2" t="s">
        <v>75</v>
      </c>
      <c r="AA28" s="2" t="s">
        <v>76</v>
      </c>
      <c r="AB28" s="2" t="s">
        <v>78</v>
      </c>
      <c r="AC28" s="2"/>
      <c r="AD28" s="2"/>
      <c r="AE28" s="2"/>
      <c r="AF28" s="2"/>
      <c r="AG28" s="2"/>
      <c r="AH28" s="2" t="s">
        <v>234</v>
      </c>
      <c r="AI28" s="17"/>
      <c r="AJ28" s="17"/>
      <c r="AK28" s="17"/>
      <c r="AL28" s="17"/>
      <c r="AM28" s="8"/>
      <c r="AN28" s="18"/>
      <c r="AO28" s="2" t="s">
        <v>234</v>
      </c>
      <c r="AP28" s="2"/>
      <c r="AQ28" s="6"/>
      <c r="AR28" s="6"/>
      <c r="AS28" s="7"/>
      <c r="AT28" s="7"/>
      <c r="AU28" s="4"/>
      <c r="AV28" s="2" t="s">
        <v>234</v>
      </c>
    </row>
    <row r="29" spans="1:48" s="27" customFormat="1" x14ac:dyDescent="0.2">
      <c r="A29" s="194">
        <v>25</v>
      </c>
      <c r="B29" s="106">
        <v>42716</v>
      </c>
      <c r="C29" s="2" t="s">
        <v>235</v>
      </c>
      <c r="D29" s="47"/>
      <c r="E29" s="193">
        <v>25</v>
      </c>
      <c r="F29" s="43" t="str">
        <f t="shared" si="0"/>
        <v>Exam 625</v>
      </c>
      <c r="G29" s="18" t="s">
        <v>11</v>
      </c>
      <c r="H29" s="2"/>
      <c r="I29" s="200">
        <v>111</v>
      </c>
      <c r="J29" s="41">
        <f t="shared" si="2"/>
        <v>1.2847222222222223E-3</v>
      </c>
      <c r="K29" s="41" t="str">
        <f>IF(J29&lt;'Quant Setup'!$H$43,'Quant Setup'!$I$43,IF(AND(J29&gt;='Quant Setup'!$G$44,J29&lt;'Quant Setup'!$H$44),'Quant Setup'!$I$44,IF(AND(J29&gt;='Quant Setup'!$G$45,J29&lt;'Quant Setup'!$H$45),'Quant Setup'!$I$45,'Quant Setup'!$I$46)))</f>
        <v>Perfect Timing</v>
      </c>
      <c r="L29" s="41">
        <f t="shared" si="5"/>
        <v>4.3379629629629636E-2</v>
      </c>
      <c r="M29" s="41">
        <f t="shared" si="3"/>
        <v>3.4722222222222224E-2</v>
      </c>
      <c r="N29" s="41">
        <f t="shared" si="4"/>
        <v>8.6574074074074123E-3</v>
      </c>
      <c r="O29" s="42" t="str">
        <f t="shared" si="1"/>
        <v>Behind on time</v>
      </c>
      <c r="P29" s="2"/>
      <c r="Q29" s="2" t="s">
        <v>240</v>
      </c>
      <c r="R29" s="2" t="s">
        <v>10</v>
      </c>
      <c r="S29" s="2"/>
      <c r="T29" s="2" t="s">
        <v>237</v>
      </c>
      <c r="U29" s="2"/>
      <c r="V29" s="2" t="s">
        <v>146</v>
      </c>
      <c r="W29" s="2" t="s">
        <v>162</v>
      </c>
      <c r="X29" s="2" t="s">
        <v>159</v>
      </c>
      <c r="Y29" s="2"/>
      <c r="Z29" s="2" t="s">
        <v>146</v>
      </c>
      <c r="AA29" s="2" t="s">
        <v>162</v>
      </c>
      <c r="AB29" s="2" t="s">
        <v>166</v>
      </c>
      <c r="AC29" s="2"/>
      <c r="AD29" s="2"/>
      <c r="AE29" s="2"/>
      <c r="AF29" s="2"/>
      <c r="AG29" s="2"/>
      <c r="AH29" s="2" t="s">
        <v>234</v>
      </c>
      <c r="AI29" s="17"/>
      <c r="AJ29" s="17"/>
      <c r="AK29" s="17"/>
      <c r="AL29" s="17"/>
      <c r="AM29" s="8"/>
      <c r="AN29" s="18"/>
      <c r="AO29" s="2" t="s">
        <v>234</v>
      </c>
      <c r="AP29" s="2"/>
      <c r="AQ29" s="6"/>
      <c r="AR29" s="6"/>
      <c r="AS29" s="7"/>
      <c r="AT29" s="7"/>
      <c r="AU29" s="4"/>
      <c r="AV29" s="2" t="s">
        <v>234</v>
      </c>
    </row>
    <row r="30" spans="1:48" s="27" customFormat="1" x14ac:dyDescent="0.2">
      <c r="A30" s="194">
        <v>26</v>
      </c>
      <c r="B30" s="106">
        <v>42716</v>
      </c>
      <c r="C30" s="2" t="s">
        <v>235</v>
      </c>
      <c r="D30" s="47"/>
      <c r="E30" s="193">
        <v>26</v>
      </c>
      <c r="F30" s="43" t="str">
        <f t="shared" si="0"/>
        <v>Exam 626</v>
      </c>
      <c r="G30" s="18" t="s">
        <v>11</v>
      </c>
      <c r="H30" s="2"/>
      <c r="I30" s="200">
        <v>193</v>
      </c>
      <c r="J30" s="41">
        <f t="shared" si="2"/>
        <v>2.2337962962962962E-3</v>
      </c>
      <c r="K30" s="41" t="str">
        <f>IF(J30&lt;'Quant Setup'!$H$43,'Quant Setup'!$I$43,IF(AND(J30&gt;='Quant Setup'!$G$44,J30&lt;'Quant Setup'!$H$44),'Quant Setup'!$I$44,IF(AND(J30&gt;='Quant Setup'!$G$45,J30&lt;'Quant Setup'!$H$45),'Quant Setup'!$I$45,'Quant Setup'!$I$46)))</f>
        <v>Way Too Slow</v>
      </c>
      <c r="L30" s="41">
        <f t="shared" si="5"/>
        <v>4.5613425925925932E-2</v>
      </c>
      <c r="M30" s="41">
        <f t="shared" si="3"/>
        <v>3.6111111111111108E-2</v>
      </c>
      <c r="N30" s="41">
        <f t="shared" si="4"/>
        <v>9.5023148148148245E-3</v>
      </c>
      <c r="O30" s="42" t="str">
        <f t="shared" si="1"/>
        <v>Behind on time</v>
      </c>
      <c r="P30" s="2"/>
      <c r="Q30" s="2" t="s">
        <v>239</v>
      </c>
      <c r="R30" s="2" t="s">
        <v>9</v>
      </c>
      <c r="S30" s="2"/>
      <c r="T30" s="2" t="s">
        <v>238</v>
      </c>
      <c r="U30" s="2"/>
      <c r="V30" s="2" t="s">
        <v>146</v>
      </c>
      <c r="W30" s="2" t="s">
        <v>153</v>
      </c>
      <c r="X30" s="2" t="s">
        <v>160</v>
      </c>
      <c r="Y30" s="2"/>
      <c r="Z30" s="2"/>
      <c r="AA30" s="2"/>
      <c r="AB30" s="2"/>
      <c r="AC30" s="2"/>
      <c r="AD30" s="2"/>
      <c r="AE30" s="2"/>
      <c r="AF30" s="2"/>
      <c r="AG30" s="2"/>
      <c r="AH30" s="2" t="s">
        <v>234</v>
      </c>
      <c r="AI30" s="17"/>
      <c r="AJ30" s="17"/>
      <c r="AK30" s="17"/>
      <c r="AL30" s="17"/>
      <c r="AM30" s="8"/>
      <c r="AN30" s="18"/>
      <c r="AO30" s="2" t="s">
        <v>234</v>
      </c>
      <c r="AP30" s="2"/>
      <c r="AQ30" s="6"/>
      <c r="AR30" s="6"/>
      <c r="AS30" s="7"/>
      <c r="AT30" s="7"/>
      <c r="AU30" s="4"/>
      <c r="AV30" s="2" t="s">
        <v>234</v>
      </c>
    </row>
    <row r="31" spans="1:48" s="27" customFormat="1" x14ac:dyDescent="0.2">
      <c r="A31" s="194">
        <v>27</v>
      </c>
      <c r="B31" s="106">
        <v>42716</v>
      </c>
      <c r="C31" s="2" t="s">
        <v>235</v>
      </c>
      <c r="D31" s="47"/>
      <c r="E31" s="193">
        <v>27</v>
      </c>
      <c r="F31" s="43" t="str">
        <f t="shared" si="0"/>
        <v>Exam 627</v>
      </c>
      <c r="G31" s="18" t="s">
        <v>0</v>
      </c>
      <c r="H31" s="2"/>
      <c r="I31" s="200">
        <v>46</v>
      </c>
      <c r="J31" s="41">
        <f t="shared" si="2"/>
        <v>5.3240740740740744E-4</v>
      </c>
      <c r="K31" s="41" t="str">
        <f>IF(J31&lt;'Quant Setup'!$H$43,'Quant Setup'!$I$43,IF(AND(J31&gt;='Quant Setup'!$G$44,J31&lt;'Quant Setup'!$H$44),'Quant Setup'!$I$44,IF(AND(J31&gt;='Quant Setup'!$G$45,J31&lt;'Quant Setup'!$H$45),'Quant Setup'!$I$45,'Quant Setup'!$I$46)))</f>
        <v>Too Fast</v>
      </c>
      <c r="L31" s="41">
        <f t="shared" si="5"/>
        <v>4.6145833333333337E-2</v>
      </c>
      <c r="M31" s="41">
        <f t="shared" si="3"/>
        <v>3.7499999999999999E-2</v>
      </c>
      <c r="N31" s="41">
        <f t="shared" si="4"/>
        <v>8.6458333333333387E-3</v>
      </c>
      <c r="O31" s="42" t="str">
        <f t="shared" si="1"/>
        <v>Behind on time</v>
      </c>
      <c r="P31" s="2"/>
      <c r="Q31" s="2" t="s">
        <v>236</v>
      </c>
      <c r="R31" s="55" t="s">
        <v>8</v>
      </c>
      <c r="S31" s="2"/>
      <c r="T31" s="2" t="s">
        <v>238</v>
      </c>
      <c r="U31" s="2"/>
      <c r="V31" s="2" t="s">
        <v>40</v>
      </c>
      <c r="W31" s="2" t="s">
        <v>41</v>
      </c>
      <c r="X31" s="2" t="s">
        <v>42</v>
      </c>
      <c r="Y31" s="2"/>
      <c r="Z31" s="2"/>
      <c r="AA31" s="2"/>
      <c r="AB31" s="2"/>
      <c r="AC31" s="2"/>
      <c r="AD31" s="2"/>
      <c r="AE31" s="2"/>
      <c r="AF31" s="2"/>
      <c r="AG31" s="2"/>
      <c r="AH31" s="2" t="s">
        <v>234</v>
      </c>
      <c r="AI31" s="17"/>
      <c r="AJ31" s="17"/>
      <c r="AK31" s="17"/>
      <c r="AL31" s="17"/>
      <c r="AM31" s="8"/>
      <c r="AN31" s="18"/>
      <c r="AO31" s="2" t="s">
        <v>234</v>
      </c>
      <c r="AP31" s="2"/>
      <c r="AQ31" s="6"/>
      <c r="AR31" s="6"/>
      <c r="AS31" s="7"/>
      <c r="AT31" s="7"/>
      <c r="AU31" s="4"/>
      <c r="AV31" s="2" t="s">
        <v>234</v>
      </c>
    </row>
    <row r="32" spans="1:48" s="27" customFormat="1" x14ac:dyDescent="0.2">
      <c r="A32" s="194">
        <v>28</v>
      </c>
      <c r="B32" s="106">
        <v>42716</v>
      </c>
      <c r="C32" s="2" t="s">
        <v>235</v>
      </c>
      <c r="D32" s="47"/>
      <c r="E32" s="193">
        <v>28</v>
      </c>
      <c r="F32" s="43" t="str">
        <f t="shared" si="0"/>
        <v>Exam 628</v>
      </c>
      <c r="G32" s="18" t="s">
        <v>11</v>
      </c>
      <c r="H32" s="2"/>
      <c r="I32" s="200">
        <v>51</v>
      </c>
      <c r="J32" s="41">
        <f t="shared" si="2"/>
        <v>5.9027777777777778E-4</v>
      </c>
      <c r="K32" s="41" t="str">
        <f>IF(J32&lt;'Quant Setup'!$H$43,'Quant Setup'!$I$43,IF(AND(J32&gt;='Quant Setup'!$G$44,J32&lt;'Quant Setup'!$H$44),'Quant Setup'!$I$44,IF(AND(J32&gt;='Quant Setup'!$G$45,J32&lt;'Quant Setup'!$H$45),'Quant Setup'!$I$45,'Quant Setup'!$I$46)))</f>
        <v>Too Fast</v>
      </c>
      <c r="L32" s="41">
        <f t="shared" si="5"/>
        <v>4.6736111111111117E-2</v>
      </c>
      <c r="M32" s="41">
        <f t="shared" si="3"/>
        <v>3.888888888888889E-2</v>
      </c>
      <c r="N32" s="41">
        <f t="shared" si="4"/>
        <v>7.8472222222222276E-3</v>
      </c>
      <c r="O32" s="42" t="str">
        <f t="shared" si="1"/>
        <v>Behind on time</v>
      </c>
      <c r="P32" s="2"/>
      <c r="Q32" s="2" t="s">
        <v>239</v>
      </c>
      <c r="R32" s="2" t="s">
        <v>9</v>
      </c>
      <c r="S32" s="2"/>
      <c r="T32" s="2" t="s">
        <v>238</v>
      </c>
      <c r="U32" s="2"/>
      <c r="V32" s="2" t="s">
        <v>75</v>
      </c>
      <c r="W32" s="2" t="s">
        <v>76</v>
      </c>
      <c r="X32" s="2" t="s">
        <v>81</v>
      </c>
      <c r="Y32" s="2"/>
      <c r="Z32" s="2"/>
      <c r="AA32" s="2"/>
      <c r="AB32" s="2"/>
      <c r="AC32" s="2"/>
      <c r="AD32" s="2"/>
      <c r="AE32" s="2"/>
      <c r="AF32" s="2"/>
      <c r="AG32" s="2"/>
      <c r="AH32" s="2" t="s">
        <v>234</v>
      </c>
      <c r="AI32" s="17"/>
      <c r="AJ32" s="17"/>
      <c r="AK32" s="17"/>
      <c r="AL32" s="17"/>
      <c r="AM32" s="8"/>
      <c r="AN32" s="18"/>
      <c r="AO32" s="2" t="s">
        <v>234</v>
      </c>
      <c r="AP32" s="2"/>
      <c r="AQ32" s="6"/>
      <c r="AR32" s="6"/>
      <c r="AS32" s="7"/>
      <c r="AT32" s="7"/>
      <c r="AU32" s="4"/>
      <c r="AV32" s="2" t="s">
        <v>234</v>
      </c>
    </row>
    <row r="33" spans="1:48" s="27" customFormat="1" x14ac:dyDescent="0.2">
      <c r="A33" s="194">
        <v>29</v>
      </c>
      <c r="B33" s="106">
        <v>42716</v>
      </c>
      <c r="C33" s="2" t="s">
        <v>235</v>
      </c>
      <c r="D33" s="25"/>
      <c r="E33" s="193">
        <v>29</v>
      </c>
      <c r="F33" s="43" t="str">
        <f t="shared" si="0"/>
        <v>Exam 629</v>
      </c>
      <c r="G33" s="18" t="s">
        <v>11</v>
      </c>
      <c r="H33" s="2"/>
      <c r="I33" s="200">
        <v>90</v>
      </c>
      <c r="J33" s="41">
        <f t="shared" si="2"/>
        <v>1.0416666666666667E-3</v>
      </c>
      <c r="K33" s="41" t="str">
        <f>IF(J33&lt;'Quant Setup'!$H$43,'Quant Setup'!$I$43,IF(AND(J33&gt;='Quant Setup'!$G$44,J33&lt;'Quant Setup'!$H$44),'Quant Setup'!$I$44,IF(AND(J33&gt;='Quant Setup'!$G$45,J33&lt;'Quant Setup'!$H$45),'Quant Setup'!$I$45,'Quant Setup'!$I$46)))</f>
        <v>Perfect Timing</v>
      </c>
      <c r="L33" s="41">
        <f t="shared" si="5"/>
        <v>4.7777777777777787E-2</v>
      </c>
      <c r="M33" s="41">
        <f t="shared" si="3"/>
        <v>4.027777777777778E-2</v>
      </c>
      <c r="N33" s="41">
        <f t="shared" si="4"/>
        <v>7.5000000000000067E-3</v>
      </c>
      <c r="O33" s="42" t="str">
        <f t="shared" si="1"/>
        <v>Behind on time</v>
      </c>
      <c r="P33" s="2"/>
      <c r="Q33" s="2" t="s">
        <v>239</v>
      </c>
      <c r="R33" s="2" t="s">
        <v>9</v>
      </c>
      <c r="S33" s="2"/>
      <c r="T33" s="2" t="s">
        <v>238</v>
      </c>
      <c r="U33" s="2"/>
      <c r="V33" s="2" t="s">
        <v>115</v>
      </c>
      <c r="W33" s="2" t="s">
        <v>127</v>
      </c>
      <c r="X33" s="2" t="s">
        <v>120</v>
      </c>
      <c r="Y33" s="2"/>
      <c r="Z33" s="2" t="s">
        <v>115</v>
      </c>
      <c r="AA33" s="2" t="s">
        <v>138</v>
      </c>
      <c r="AB33" s="2" t="s">
        <v>141</v>
      </c>
      <c r="AC33" s="2"/>
      <c r="AD33" s="2"/>
      <c r="AE33" s="2"/>
      <c r="AF33" s="2"/>
      <c r="AG33" s="2"/>
      <c r="AH33" s="2" t="s">
        <v>234</v>
      </c>
      <c r="AI33" s="17"/>
      <c r="AJ33" s="17"/>
      <c r="AK33" s="17"/>
      <c r="AL33" s="17"/>
      <c r="AM33" s="8"/>
      <c r="AN33" s="18"/>
      <c r="AO33" s="2" t="s">
        <v>234</v>
      </c>
      <c r="AP33" s="2"/>
      <c r="AQ33" s="6"/>
      <c r="AR33" s="6"/>
      <c r="AS33" s="7"/>
      <c r="AT33" s="7"/>
      <c r="AU33" s="4"/>
      <c r="AV33" s="2" t="s">
        <v>234</v>
      </c>
    </row>
    <row r="34" spans="1:48" s="27" customFormat="1" x14ac:dyDescent="0.2">
      <c r="A34" s="194">
        <v>30</v>
      </c>
      <c r="B34" s="106">
        <v>42716</v>
      </c>
      <c r="C34" s="2" t="s">
        <v>235</v>
      </c>
      <c r="D34" s="47"/>
      <c r="E34" s="193">
        <v>30</v>
      </c>
      <c r="F34" s="43" t="str">
        <f t="shared" si="0"/>
        <v>Exam 630</v>
      </c>
      <c r="G34" s="18" t="s">
        <v>11</v>
      </c>
      <c r="H34" s="2"/>
      <c r="I34" s="200">
        <v>88</v>
      </c>
      <c r="J34" s="41">
        <f t="shared" si="2"/>
        <v>1.0185185185185184E-3</v>
      </c>
      <c r="K34" s="41" t="str">
        <f>IF(J34&lt;'Quant Setup'!$H$43,'Quant Setup'!$I$43,IF(AND(J34&gt;='Quant Setup'!$G$44,J34&lt;'Quant Setup'!$H$44),'Quant Setup'!$I$44,IF(AND(J34&gt;='Quant Setup'!$G$45,J34&lt;'Quant Setup'!$H$45),'Quant Setup'!$I$45,'Quant Setup'!$I$46)))</f>
        <v>Perfect Timing</v>
      </c>
      <c r="L34" s="41">
        <f t="shared" si="5"/>
        <v>4.8796296296296303E-2</v>
      </c>
      <c r="M34" s="41">
        <f t="shared" si="3"/>
        <v>4.1666666666666664E-2</v>
      </c>
      <c r="N34" s="41">
        <f t="shared" si="4"/>
        <v>7.1296296296296385E-3</v>
      </c>
      <c r="O34" s="42" t="str">
        <f t="shared" si="1"/>
        <v>Behind on time</v>
      </c>
      <c r="P34" s="2"/>
      <c r="Q34" s="2" t="s">
        <v>239</v>
      </c>
      <c r="R34" s="2" t="s">
        <v>9</v>
      </c>
      <c r="S34" s="2"/>
      <c r="T34" s="2" t="s">
        <v>238</v>
      </c>
      <c r="U34" s="2"/>
      <c r="V34" s="2" t="s">
        <v>75</v>
      </c>
      <c r="W34" s="2" t="s">
        <v>103</v>
      </c>
      <c r="X34" s="2" t="s">
        <v>105</v>
      </c>
      <c r="Y34" s="2"/>
      <c r="Z34" s="2"/>
      <c r="AA34" s="2"/>
      <c r="AB34" s="2"/>
      <c r="AC34" s="2"/>
      <c r="AD34" s="2"/>
      <c r="AE34" s="2"/>
      <c r="AF34" s="2"/>
      <c r="AG34" s="2"/>
      <c r="AH34" s="2" t="s">
        <v>234</v>
      </c>
      <c r="AI34" s="17"/>
      <c r="AJ34" s="17"/>
      <c r="AK34" s="17"/>
      <c r="AL34" s="17"/>
      <c r="AM34" s="8"/>
      <c r="AN34" s="18"/>
      <c r="AO34" s="2" t="s">
        <v>234</v>
      </c>
      <c r="AP34" s="2"/>
      <c r="AQ34" s="6"/>
      <c r="AR34" s="6"/>
      <c r="AS34" s="7"/>
      <c r="AT34" s="7"/>
      <c r="AU34" s="4"/>
      <c r="AV34" s="2" t="s">
        <v>234</v>
      </c>
    </row>
    <row r="35" spans="1:48" s="27" customFormat="1" x14ac:dyDescent="0.2">
      <c r="A35" s="194">
        <v>31</v>
      </c>
      <c r="B35" s="106">
        <v>42716</v>
      </c>
      <c r="C35" s="2" t="s">
        <v>235</v>
      </c>
      <c r="D35" s="47"/>
      <c r="E35" s="193">
        <v>31</v>
      </c>
      <c r="F35" s="43" t="str">
        <f t="shared" si="0"/>
        <v>Exam 631</v>
      </c>
      <c r="G35" s="18" t="s">
        <v>0</v>
      </c>
      <c r="H35" s="2"/>
      <c r="I35" s="200">
        <v>25</v>
      </c>
      <c r="J35" s="41">
        <f t="shared" si="2"/>
        <v>2.8935185185185184E-4</v>
      </c>
      <c r="K35" s="41" t="str">
        <f>IF(J35&lt;'Quant Setup'!$H$43,'Quant Setup'!$I$43,IF(AND(J35&gt;='Quant Setup'!$G$44,J35&lt;'Quant Setup'!$H$44),'Quant Setup'!$I$44,IF(AND(J35&gt;='Quant Setup'!$G$45,J35&lt;'Quant Setup'!$H$45),'Quant Setup'!$I$45,'Quant Setup'!$I$46)))</f>
        <v>Too Fast</v>
      </c>
      <c r="L35" s="41">
        <f t="shared" si="5"/>
        <v>4.9085648148148156E-2</v>
      </c>
      <c r="M35" s="41">
        <f t="shared" si="3"/>
        <v>4.3055555555555555E-2</v>
      </c>
      <c r="N35" s="41">
        <f t="shared" si="4"/>
        <v>6.0300925925926008E-3</v>
      </c>
      <c r="O35" s="42" t="str">
        <f t="shared" si="1"/>
        <v>Behind on time</v>
      </c>
      <c r="P35" s="2"/>
      <c r="Q35" s="2" t="s">
        <v>241</v>
      </c>
      <c r="R35" s="55" t="s">
        <v>8</v>
      </c>
      <c r="S35" s="2"/>
      <c r="T35" s="2" t="s">
        <v>238</v>
      </c>
      <c r="U35" s="2"/>
      <c r="V35" s="2" t="s">
        <v>115</v>
      </c>
      <c r="W35" s="2" t="s">
        <v>127</v>
      </c>
      <c r="X35" s="2" t="s">
        <v>120</v>
      </c>
      <c r="Y35" s="2"/>
      <c r="Z35" s="2" t="s">
        <v>115</v>
      </c>
      <c r="AA35" s="2" t="s">
        <v>121</v>
      </c>
      <c r="AB35" s="2" t="s">
        <v>124</v>
      </c>
      <c r="AC35" s="2"/>
      <c r="AD35" s="2"/>
      <c r="AE35" s="2"/>
      <c r="AF35" s="2"/>
      <c r="AG35" s="2"/>
      <c r="AH35" s="2" t="s">
        <v>234</v>
      </c>
      <c r="AI35" s="17"/>
      <c r="AJ35" s="17"/>
      <c r="AK35" s="17"/>
      <c r="AL35" s="17"/>
      <c r="AM35" s="8"/>
      <c r="AN35" s="18"/>
      <c r="AO35" s="2" t="s">
        <v>234</v>
      </c>
      <c r="AP35" s="2"/>
      <c r="AQ35" s="6"/>
      <c r="AR35" s="6"/>
      <c r="AS35" s="7"/>
      <c r="AT35" s="7"/>
      <c r="AU35" s="4"/>
      <c r="AV35" s="2" t="s">
        <v>234</v>
      </c>
    </row>
    <row r="36" spans="1:48" s="27" customFormat="1" x14ac:dyDescent="0.2">
      <c r="A36" s="194">
        <v>32</v>
      </c>
      <c r="B36" s="106">
        <v>42716</v>
      </c>
      <c r="C36" s="2" t="s">
        <v>235</v>
      </c>
      <c r="D36" s="47"/>
      <c r="E36" s="193">
        <v>32</v>
      </c>
      <c r="F36" s="43" t="str">
        <f t="shared" si="0"/>
        <v>Exam 632</v>
      </c>
      <c r="G36" s="18" t="s">
        <v>0</v>
      </c>
      <c r="H36" s="2"/>
      <c r="I36" s="200">
        <v>115</v>
      </c>
      <c r="J36" s="41">
        <f t="shared" si="2"/>
        <v>1.3310185185185185E-3</v>
      </c>
      <c r="K36" s="41" t="str">
        <f>IF(J36&lt;'Quant Setup'!$H$43,'Quant Setup'!$I$43,IF(AND(J36&gt;='Quant Setup'!$G$44,J36&lt;'Quant Setup'!$H$44),'Quant Setup'!$I$44,IF(AND(J36&gt;='Quant Setup'!$G$45,J36&lt;'Quant Setup'!$H$45),'Quant Setup'!$I$45,'Quant Setup'!$I$46)))</f>
        <v>Perfect Timing</v>
      </c>
      <c r="L36" s="41">
        <f t="shared" si="5"/>
        <v>5.0416666666666672E-2</v>
      </c>
      <c r="M36" s="41">
        <f t="shared" si="3"/>
        <v>4.4444444444444446E-2</v>
      </c>
      <c r="N36" s="41">
        <f t="shared" si="4"/>
        <v>5.972222222222226E-3</v>
      </c>
      <c r="O36" s="42" t="str">
        <f t="shared" si="1"/>
        <v>Behind on time</v>
      </c>
      <c r="P36" s="2"/>
      <c r="Q36" s="2" t="s">
        <v>236</v>
      </c>
      <c r="R36" s="2" t="s">
        <v>8</v>
      </c>
      <c r="S36" s="2"/>
      <c r="T36" s="2" t="s">
        <v>237</v>
      </c>
      <c r="U36" s="2"/>
      <c r="V36" s="2" t="s">
        <v>75</v>
      </c>
      <c r="W36" s="2" t="s">
        <v>97</v>
      </c>
      <c r="X36" s="2" t="s">
        <v>101</v>
      </c>
      <c r="Y36" s="2"/>
      <c r="Z36" s="2" t="s">
        <v>75</v>
      </c>
      <c r="AA36" s="2" t="s">
        <v>97</v>
      </c>
      <c r="AB36" s="2" t="s">
        <v>98</v>
      </c>
      <c r="AC36" s="2"/>
      <c r="AD36" s="2"/>
      <c r="AE36" s="2"/>
      <c r="AF36" s="2"/>
      <c r="AG36" s="2"/>
      <c r="AH36" s="2" t="s">
        <v>234</v>
      </c>
      <c r="AI36" s="17"/>
      <c r="AJ36" s="17"/>
      <c r="AK36" s="17"/>
      <c r="AL36" s="17"/>
      <c r="AM36" s="8"/>
      <c r="AN36" s="18"/>
      <c r="AO36" s="2" t="s">
        <v>234</v>
      </c>
      <c r="AP36" s="2"/>
      <c r="AQ36" s="6"/>
      <c r="AR36" s="6"/>
      <c r="AS36" s="7"/>
      <c r="AT36" s="7"/>
      <c r="AU36" s="4"/>
      <c r="AV36" s="2" t="s">
        <v>234</v>
      </c>
    </row>
    <row r="37" spans="1:48" s="27" customFormat="1" x14ac:dyDescent="0.2">
      <c r="A37" s="194">
        <v>33</v>
      </c>
      <c r="B37" s="106">
        <v>42716</v>
      </c>
      <c r="C37" s="2" t="s">
        <v>235</v>
      </c>
      <c r="D37" s="47"/>
      <c r="E37" s="193">
        <v>33</v>
      </c>
      <c r="F37" s="43" t="str">
        <f t="shared" si="0"/>
        <v>Exam 633</v>
      </c>
      <c r="G37" s="18" t="s">
        <v>0</v>
      </c>
      <c r="H37" s="2"/>
      <c r="I37" s="200">
        <v>28</v>
      </c>
      <c r="J37" s="41">
        <f t="shared" si="2"/>
        <v>3.2407407407407406E-4</v>
      </c>
      <c r="K37" s="41" t="str">
        <f>IF(J37&lt;'Quant Setup'!$H$43,'Quant Setup'!$I$43,IF(AND(J37&gt;='Quant Setup'!$G$44,J37&lt;'Quant Setup'!$H$44),'Quant Setup'!$I$44,IF(AND(J37&gt;='Quant Setup'!$G$45,J37&lt;'Quant Setup'!$H$45),'Quant Setup'!$I$45,'Quant Setup'!$I$46)))</f>
        <v>Too Fast</v>
      </c>
      <c r="L37" s="41">
        <f t="shared" si="5"/>
        <v>5.0740740740740746E-2</v>
      </c>
      <c r="M37" s="41">
        <f t="shared" si="3"/>
        <v>4.583333333333333E-2</v>
      </c>
      <c r="N37" s="41">
        <f t="shared" si="4"/>
        <v>4.9074074074074159E-3</v>
      </c>
      <c r="O37" s="42" t="str">
        <f t="shared" si="1"/>
        <v>Behind on time</v>
      </c>
      <c r="P37" s="2"/>
      <c r="Q37" s="2" t="s">
        <v>239</v>
      </c>
      <c r="R37" s="2" t="s">
        <v>9</v>
      </c>
      <c r="S37" s="2"/>
      <c r="T37" s="2" t="s">
        <v>237</v>
      </c>
      <c r="U37" s="2"/>
      <c r="V37" s="2" t="s">
        <v>75</v>
      </c>
      <c r="W37" s="2" t="s">
        <v>76</v>
      </c>
      <c r="X37" s="2" t="s">
        <v>79</v>
      </c>
      <c r="Y37" s="2"/>
      <c r="Z37" s="2"/>
      <c r="AA37" s="2"/>
      <c r="AB37" s="2"/>
      <c r="AC37" s="2"/>
      <c r="AD37" s="2"/>
      <c r="AE37" s="2"/>
      <c r="AF37" s="2"/>
      <c r="AG37" s="2"/>
      <c r="AH37" s="2" t="s">
        <v>234</v>
      </c>
      <c r="AI37" s="17"/>
      <c r="AJ37" s="17"/>
      <c r="AK37" s="17"/>
      <c r="AL37" s="17"/>
      <c r="AM37" s="8"/>
      <c r="AN37" s="18"/>
      <c r="AO37" s="2" t="s">
        <v>234</v>
      </c>
      <c r="AP37" s="2"/>
      <c r="AQ37" s="6"/>
      <c r="AR37" s="6"/>
      <c r="AS37" s="7"/>
      <c r="AT37" s="7"/>
      <c r="AU37" s="4"/>
      <c r="AV37" s="2" t="s">
        <v>234</v>
      </c>
    </row>
    <row r="38" spans="1:48" s="27" customFormat="1" x14ac:dyDescent="0.2">
      <c r="A38" s="194">
        <v>34</v>
      </c>
      <c r="B38" s="106">
        <v>42716</v>
      </c>
      <c r="C38" s="2" t="s">
        <v>235</v>
      </c>
      <c r="D38" s="47"/>
      <c r="E38" s="193">
        <v>34</v>
      </c>
      <c r="F38" s="43" t="str">
        <f t="shared" si="0"/>
        <v>Exam 634</v>
      </c>
      <c r="G38" s="18" t="s">
        <v>11</v>
      </c>
      <c r="H38" s="2"/>
      <c r="I38" s="200">
        <v>57</v>
      </c>
      <c r="J38" s="41">
        <f t="shared" si="2"/>
        <v>6.5972222222222224E-4</v>
      </c>
      <c r="K38" s="41" t="str">
        <f>IF(J38&lt;'Quant Setup'!$H$43,'Quant Setup'!$I$43,IF(AND(J38&gt;='Quant Setup'!$G$44,J38&lt;'Quant Setup'!$H$44),'Quant Setup'!$I$44,IF(AND(J38&gt;='Quant Setup'!$G$45,J38&lt;'Quant Setup'!$H$45),'Quant Setup'!$I$45,'Quant Setup'!$I$46)))</f>
        <v>Too Fast</v>
      </c>
      <c r="L38" s="41">
        <f t="shared" si="5"/>
        <v>5.1400462962962967E-2</v>
      </c>
      <c r="M38" s="41">
        <f t="shared" si="3"/>
        <v>4.7222222222222221E-2</v>
      </c>
      <c r="N38" s="41">
        <f t="shared" si="4"/>
        <v>4.1782407407407463E-3</v>
      </c>
      <c r="O38" s="42" t="str">
        <f t="shared" si="1"/>
        <v>Behind on time</v>
      </c>
      <c r="P38" s="2"/>
      <c r="Q38" s="2" t="s">
        <v>239</v>
      </c>
      <c r="R38" s="2" t="s">
        <v>9</v>
      </c>
      <c r="S38" s="2"/>
      <c r="T38" s="2" t="s">
        <v>238</v>
      </c>
      <c r="U38" s="2"/>
      <c r="V38" s="2" t="s">
        <v>75</v>
      </c>
      <c r="W38" s="2" t="s">
        <v>83</v>
      </c>
      <c r="X38" s="2" t="s">
        <v>88</v>
      </c>
      <c r="Y38" s="2"/>
      <c r="Z38" s="2" t="s">
        <v>75</v>
      </c>
      <c r="AA38" s="2" t="s">
        <v>76</v>
      </c>
      <c r="AB38" s="2" t="s">
        <v>79</v>
      </c>
      <c r="AC38" s="2"/>
      <c r="AD38" s="2"/>
      <c r="AE38" s="2"/>
      <c r="AF38" s="2"/>
      <c r="AG38" s="2"/>
      <c r="AH38" s="2" t="s">
        <v>234</v>
      </c>
      <c r="AI38" s="17"/>
      <c r="AJ38" s="17"/>
      <c r="AK38" s="17"/>
      <c r="AL38" s="17"/>
      <c r="AM38" s="8"/>
      <c r="AN38" s="18"/>
      <c r="AO38" s="2" t="s">
        <v>234</v>
      </c>
      <c r="AP38" s="2"/>
      <c r="AQ38" s="6"/>
      <c r="AR38" s="6"/>
      <c r="AS38" s="7"/>
      <c r="AT38" s="7"/>
      <c r="AU38" s="4"/>
      <c r="AV38" s="2" t="s">
        <v>234</v>
      </c>
    </row>
    <row r="39" spans="1:48" s="27" customFormat="1" x14ac:dyDescent="0.2">
      <c r="A39" s="194">
        <v>35</v>
      </c>
      <c r="B39" s="106">
        <v>42716</v>
      </c>
      <c r="C39" s="2" t="s">
        <v>235</v>
      </c>
      <c r="D39" s="47"/>
      <c r="E39" s="193">
        <v>35</v>
      </c>
      <c r="F39" s="43" t="str">
        <f t="shared" si="0"/>
        <v>Exam 635</v>
      </c>
      <c r="G39" s="18" t="s">
        <v>11</v>
      </c>
      <c r="H39" s="2"/>
      <c r="I39" s="200">
        <v>43</v>
      </c>
      <c r="J39" s="41">
        <f t="shared" si="2"/>
        <v>4.9768518518518521E-4</v>
      </c>
      <c r="K39" s="41" t="str">
        <f>IF(J39&lt;'Quant Setup'!$H$43,'Quant Setup'!$I$43,IF(AND(J39&gt;='Quant Setup'!$G$44,J39&lt;'Quant Setup'!$H$44),'Quant Setup'!$I$44,IF(AND(J39&gt;='Quant Setup'!$G$45,J39&lt;'Quant Setup'!$H$45),'Quant Setup'!$I$45,'Quant Setup'!$I$46)))</f>
        <v>Too Fast</v>
      </c>
      <c r="L39" s="41">
        <f t="shared" si="5"/>
        <v>5.1898148148148152E-2</v>
      </c>
      <c r="M39" s="41">
        <f t="shared" si="3"/>
        <v>4.8611111111111112E-2</v>
      </c>
      <c r="N39" s="41">
        <f t="shared" si="4"/>
        <v>3.2870370370370397E-3</v>
      </c>
      <c r="O39" s="42" t="str">
        <f t="shared" si="1"/>
        <v>Behind on time</v>
      </c>
      <c r="P39" s="2"/>
      <c r="Q39" s="2" t="s">
        <v>236</v>
      </c>
      <c r="R39" s="2" t="s">
        <v>8</v>
      </c>
      <c r="S39" s="2"/>
      <c r="T39" s="2" t="s">
        <v>238</v>
      </c>
      <c r="U39" s="2"/>
      <c r="V39" s="2" t="s">
        <v>146</v>
      </c>
      <c r="W39" s="2" t="s">
        <v>176</v>
      </c>
      <c r="X39" s="2" t="s">
        <v>177</v>
      </c>
      <c r="Y39" s="2"/>
      <c r="Z39" s="2" t="s">
        <v>146</v>
      </c>
      <c r="AA39" s="2" t="s">
        <v>153</v>
      </c>
      <c r="AB39" s="2" t="s">
        <v>156</v>
      </c>
      <c r="AC39" s="2"/>
      <c r="AD39" s="2"/>
      <c r="AE39" s="2"/>
      <c r="AF39" s="2"/>
      <c r="AG39" s="2"/>
      <c r="AH39" s="2" t="s">
        <v>234</v>
      </c>
      <c r="AI39" s="17"/>
      <c r="AJ39" s="17"/>
      <c r="AK39" s="17"/>
      <c r="AL39" s="17"/>
      <c r="AM39" s="8"/>
      <c r="AN39" s="18"/>
      <c r="AO39" s="2" t="s">
        <v>234</v>
      </c>
      <c r="AP39" s="2"/>
      <c r="AQ39" s="6"/>
      <c r="AR39" s="6"/>
      <c r="AS39" s="7"/>
      <c r="AT39" s="7"/>
      <c r="AU39" s="4"/>
      <c r="AV39" s="2" t="s">
        <v>234</v>
      </c>
    </row>
    <row r="40" spans="1:48" s="27" customFormat="1" x14ac:dyDescent="0.2">
      <c r="A40" s="194">
        <v>36</v>
      </c>
      <c r="B40" s="106">
        <v>42716</v>
      </c>
      <c r="C40" s="2" t="s">
        <v>235</v>
      </c>
      <c r="D40" s="47"/>
      <c r="E40" s="193">
        <v>36</v>
      </c>
      <c r="F40" s="43" t="str">
        <f t="shared" si="0"/>
        <v>Exam 636</v>
      </c>
      <c r="G40" s="18" t="s">
        <v>11</v>
      </c>
      <c r="H40" s="2"/>
      <c r="I40" s="200">
        <v>3</v>
      </c>
      <c r="J40" s="41">
        <f t="shared" si="2"/>
        <v>3.4722222222222222E-5</v>
      </c>
      <c r="K40" s="41" t="str">
        <f>IF(J40&lt;'Quant Setup'!$H$43,'Quant Setup'!$I$43,IF(AND(J40&gt;='Quant Setup'!$G$44,J40&lt;'Quant Setup'!$H$44),'Quant Setup'!$I$44,IF(AND(J40&gt;='Quant Setup'!$G$45,J40&lt;'Quant Setup'!$H$45),'Quant Setup'!$I$45,'Quant Setup'!$I$46)))</f>
        <v>Too Fast</v>
      </c>
      <c r="L40" s="41">
        <f t="shared" si="5"/>
        <v>5.1932870370370372E-2</v>
      </c>
      <c r="M40" s="41">
        <f t="shared" si="3"/>
        <v>0.05</v>
      </c>
      <c r="N40" s="41">
        <f t="shared" si="4"/>
        <v>1.9328703703703695E-3</v>
      </c>
      <c r="O40" s="42" t="str">
        <f t="shared" si="1"/>
        <v>Neutral</v>
      </c>
      <c r="P40" s="2"/>
      <c r="Q40" s="2" t="s">
        <v>239</v>
      </c>
      <c r="R40" s="2" t="s">
        <v>9</v>
      </c>
      <c r="S40" s="2"/>
      <c r="T40" s="2" t="s">
        <v>237</v>
      </c>
      <c r="U40" s="2"/>
      <c r="V40" s="2" t="s">
        <v>115</v>
      </c>
      <c r="W40" s="2" t="s">
        <v>138</v>
      </c>
      <c r="X40" s="2" t="s">
        <v>139</v>
      </c>
      <c r="Y40" s="2"/>
      <c r="Z40" s="2" t="s">
        <v>115</v>
      </c>
      <c r="AA40" s="2" t="s">
        <v>138</v>
      </c>
      <c r="AB40" s="2" t="s">
        <v>140</v>
      </c>
      <c r="AC40" s="2"/>
      <c r="AD40" s="2"/>
      <c r="AE40" s="2"/>
      <c r="AF40" s="2"/>
      <c r="AG40" s="2"/>
      <c r="AH40" s="2" t="s">
        <v>234</v>
      </c>
      <c r="AI40" s="17"/>
      <c r="AJ40" s="17"/>
      <c r="AK40" s="17"/>
      <c r="AL40" s="17"/>
      <c r="AM40" s="8"/>
      <c r="AN40" s="18"/>
      <c r="AO40" s="2" t="s">
        <v>234</v>
      </c>
      <c r="AP40" s="2"/>
      <c r="AQ40" s="6"/>
      <c r="AR40" s="6"/>
      <c r="AS40" s="7"/>
      <c r="AT40" s="7"/>
      <c r="AU40" s="4"/>
      <c r="AV40" s="2" t="s">
        <v>234</v>
      </c>
    </row>
    <row r="41" spans="1:48" s="27" customFormat="1" x14ac:dyDescent="0.2">
      <c r="A41" s="194">
        <v>37</v>
      </c>
      <c r="B41" s="106">
        <v>42716</v>
      </c>
      <c r="C41" s="2" t="s">
        <v>235</v>
      </c>
      <c r="D41" s="47"/>
      <c r="E41" s="193">
        <v>37</v>
      </c>
      <c r="F41" s="43" t="str">
        <f t="shared" si="0"/>
        <v>Exam 637</v>
      </c>
      <c r="G41" s="18" t="s">
        <v>0</v>
      </c>
      <c r="H41" s="2"/>
      <c r="I41" s="200">
        <v>4</v>
      </c>
      <c r="J41" s="41">
        <f t="shared" si="2"/>
        <v>4.6296296296296294E-5</v>
      </c>
      <c r="K41" s="41" t="str">
        <f>IF(J41&lt;'Quant Setup'!$H$43,'Quant Setup'!$I$43,IF(AND(J41&gt;='Quant Setup'!$G$44,J41&lt;'Quant Setup'!$H$44),'Quant Setup'!$I$44,IF(AND(J41&gt;='Quant Setup'!$G$45,J41&lt;'Quant Setup'!$H$45),'Quant Setup'!$I$45,'Quant Setup'!$I$46)))</f>
        <v>Too Fast</v>
      </c>
      <c r="L41" s="41">
        <f t="shared" si="5"/>
        <v>5.1979166666666667E-2</v>
      </c>
      <c r="M41" s="41">
        <f t="shared" si="3"/>
        <v>5.1388888888888887E-2</v>
      </c>
      <c r="N41" s="41">
        <f t="shared" si="4"/>
        <v>5.9027777777777984E-4</v>
      </c>
      <c r="O41" s="42" t="str">
        <f t="shared" si="1"/>
        <v>Neutral</v>
      </c>
      <c r="P41" s="2"/>
      <c r="Q41" s="2" t="s">
        <v>239</v>
      </c>
      <c r="R41" s="2" t="s">
        <v>9</v>
      </c>
      <c r="S41" s="2"/>
      <c r="T41" s="2" t="s">
        <v>237</v>
      </c>
      <c r="U41" s="2"/>
      <c r="V41" s="2" t="s">
        <v>115</v>
      </c>
      <c r="W41" s="2" t="s">
        <v>127</v>
      </c>
      <c r="X41" s="2" t="s">
        <v>128</v>
      </c>
      <c r="Y41" s="2"/>
      <c r="Z41" s="2"/>
      <c r="AA41" s="2"/>
      <c r="AB41" s="2"/>
      <c r="AC41" s="2"/>
      <c r="AD41" s="2"/>
      <c r="AE41" s="2"/>
      <c r="AF41" s="2"/>
      <c r="AG41" s="2"/>
      <c r="AH41" s="2" t="s">
        <v>234</v>
      </c>
      <c r="AI41" s="17"/>
      <c r="AJ41" s="17"/>
      <c r="AK41" s="17"/>
      <c r="AL41" s="17"/>
      <c r="AM41" s="8"/>
      <c r="AN41" s="18"/>
      <c r="AO41" s="2" t="s">
        <v>234</v>
      </c>
      <c r="AP41" s="2"/>
      <c r="AQ41" s="6"/>
      <c r="AR41" s="6"/>
      <c r="AS41" s="7"/>
      <c r="AT41" s="7"/>
      <c r="AU41" s="4"/>
      <c r="AV41" s="2" t="s">
        <v>234</v>
      </c>
    </row>
    <row r="42" spans="1:48" s="27" customFormat="1" x14ac:dyDescent="0.2">
      <c r="A42" s="194">
        <v>38</v>
      </c>
      <c r="B42" s="106">
        <v>42718</v>
      </c>
      <c r="C42" s="55" t="s">
        <v>243</v>
      </c>
      <c r="D42" s="58"/>
      <c r="E42" s="193">
        <v>1</v>
      </c>
      <c r="F42" s="43" t="str">
        <f t="shared" si="0"/>
        <v>Exam 51</v>
      </c>
      <c r="G42" s="18" t="s">
        <v>0</v>
      </c>
      <c r="H42" s="2"/>
      <c r="I42" s="200">
        <v>117</v>
      </c>
      <c r="J42" s="41">
        <f t="shared" ref="J42:J78" si="6">I42/(24*60*60)</f>
        <v>1.3541666666666667E-3</v>
      </c>
      <c r="K42" s="41" t="str">
        <f>IF(J42&lt;'Quant Setup'!$H$43,'Quant Setup'!$I$43,IF(AND(J42&gt;='Quant Setup'!$G$44,J42&lt;'Quant Setup'!$H$44),'Quant Setup'!$I$44,IF(AND(J42&gt;='Quant Setup'!$G$45,J42&lt;'Quant Setup'!$H$45),'Quant Setup'!$I$45,'Quant Setup'!$I$46)))</f>
        <v>Perfect Timing</v>
      </c>
      <c r="L42" s="56">
        <f>J42</f>
        <v>1.3541666666666667E-3</v>
      </c>
      <c r="M42" s="41">
        <f t="shared" si="3"/>
        <v>1.3888888888888889E-3</v>
      </c>
      <c r="N42" s="41">
        <f t="shared" ref="N42:N78" si="7">ABS((M42-L42))</f>
        <v>3.4722222222222229E-5</v>
      </c>
      <c r="O42" s="42" t="str">
        <f t="shared" si="1"/>
        <v>Neutral</v>
      </c>
      <c r="P42" s="2"/>
      <c r="Q42" s="2" t="s">
        <v>236</v>
      </c>
      <c r="R42" s="2" t="s">
        <v>9</v>
      </c>
      <c r="S42" s="2"/>
      <c r="T42" s="2" t="s">
        <v>237</v>
      </c>
      <c r="U42" s="2"/>
      <c r="V42" s="2" t="s">
        <v>75</v>
      </c>
      <c r="W42" s="2" t="s">
        <v>103</v>
      </c>
      <c r="X42" s="2" t="s">
        <v>104</v>
      </c>
      <c r="Y42" s="2"/>
      <c r="Z42" s="2"/>
      <c r="AA42" s="2"/>
      <c r="AB42" s="2"/>
      <c r="AC42" s="2"/>
      <c r="AD42" s="2"/>
      <c r="AE42" s="2"/>
      <c r="AF42" s="2"/>
      <c r="AG42" s="2"/>
      <c r="AH42" s="2"/>
      <c r="AI42" s="17"/>
      <c r="AJ42" s="17"/>
      <c r="AK42" s="17"/>
      <c r="AL42" s="17"/>
      <c r="AM42" s="8"/>
      <c r="AN42" s="18"/>
      <c r="AO42" s="2"/>
      <c r="AP42" s="2"/>
      <c r="AQ42" s="6"/>
      <c r="AR42" s="6"/>
      <c r="AS42" s="7"/>
      <c r="AT42" s="7"/>
      <c r="AU42" s="4"/>
      <c r="AV42" s="2"/>
    </row>
    <row r="43" spans="1:48" s="27" customFormat="1" x14ac:dyDescent="0.2">
      <c r="A43" s="194">
        <v>39</v>
      </c>
      <c r="B43" s="106">
        <v>42718</v>
      </c>
      <c r="C43" s="55" t="s">
        <v>243</v>
      </c>
      <c r="D43" s="58"/>
      <c r="E43" s="193">
        <v>2</v>
      </c>
      <c r="F43" s="43" t="str">
        <f t="shared" si="0"/>
        <v>Exam 52</v>
      </c>
      <c r="G43" s="18" t="s">
        <v>0</v>
      </c>
      <c r="H43" s="2"/>
      <c r="I43" s="200">
        <v>190</v>
      </c>
      <c r="J43" s="41">
        <f t="shared" si="6"/>
        <v>2.1990740740740742E-3</v>
      </c>
      <c r="K43" s="41" t="str">
        <f>IF(J43&lt;'Quant Setup'!$H$43,'Quant Setup'!$I$43,IF(AND(J43&gt;='Quant Setup'!$G$44,J43&lt;'Quant Setup'!$H$44),'Quant Setup'!$I$44,IF(AND(J43&gt;='Quant Setup'!$G$45,J43&lt;'Quant Setup'!$H$45),'Quant Setup'!$I$45,'Quant Setup'!$I$46)))</f>
        <v>Way Too Slow</v>
      </c>
      <c r="L43" s="41">
        <f t="shared" ref="L43:L78" si="8">J43+L42</f>
        <v>3.5532407407407409E-3</v>
      </c>
      <c r="M43" s="41">
        <f t="shared" si="3"/>
        <v>2.7777777777777779E-3</v>
      </c>
      <c r="N43" s="41">
        <f t="shared" si="7"/>
        <v>7.7546296296296304E-4</v>
      </c>
      <c r="O43" s="42" t="str">
        <f t="shared" si="1"/>
        <v>Neutral</v>
      </c>
      <c r="P43" s="2"/>
      <c r="Q43" s="2" t="s">
        <v>239</v>
      </c>
      <c r="R43" s="2" t="s">
        <v>9</v>
      </c>
      <c r="S43" s="2"/>
      <c r="T43" s="2" t="s">
        <v>238</v>
      </c>
      <c r="U43" s="2"/>
      <c r="V43" s="2" t="s">
        <v>75</v>
      </c>
      <c r="W43" s="2" t="s">
        <v>83</v>
      </c>
      <c r="X43" s="2" t="s">
        <v>88</v>
      </c>
      <c r="Y43" s="2"/>
      <c r="Z43" s="2" t="s">
        <v>146</v>
      </c>
      <c r="AA43" s="2" t="s">
        <v>176</v>
      </c>
      <c r="AB43" s="2" t="s">
        <v>177</v>
      </c>
      <c r="AC43" s="2"/>
      <c r="AD43" s="2" t="s">
        <v>40</v>
      </c>
      <c r="AE43" s="2" t="s">
        <v>63</v>
      </c>
      <c r="AF43" s="2" t="s">
        <v>64</v>
      </c>
      <c r="AG43" s="2"/>
      <c r="AH43" s="2"/>
      <c r="AI43" s="17"/>
      <c r="AJ43" s="17"/>
      <c r="AK43" s="17"/>
      <c r="AL43" s="17"/>
      <c r="AM43" s="8"/>
      <c r="AN43" s="18"/>
      <c r="AO43" s="2"/>
      <c r="AP43" s="2"/>
      <c r="AQ43" s="6"/>
      <c r="AR43" s="6"/>
      <c r="AS43" s="7"/>
      <c r="AT43" s="7"/>
      <c r="AU43" s="4"/>
      <c r="AV43" s="2"/>
    </row>
    <row r="44" spans="1:48" s="27" customFormat="1" x14ac:dyDescent="0.2">
      <c r="A44" s="194">
        <v>40</v>
      </c>
      <c r="B44" s="106">
        <v>42718</v>
      </c>
      <c r="C44" s="55" t="s">
        <v>243</v>
      </c>
      <c r="D44" s="58"/>
      <c r="E44" s="193">
        <v>3</v>
      </c>
      <c r="F44" s="43" t="str">
        <f t="shared" si="0"/>
        <v>Exam 53</v>
      </c>
      <c r="G44" s="18" t="s">
        <v>11</v>
      </c>
      <c r="H44" s="2"/>
      <c r="I44" s="200">
        <v>316</v>
      </c>
      <c r="J44" s="41">
        <f t="shared" si="6"/>
        <v>3.6574074074074074E-3</v>
      </c>
      <c r="K44" s="41" t="str">
        <f>IF(J44&lt;'Quant Setup'!$H$43,'Quant Setup'!$I$43,IF(AND(J44&gt;='Quant Setup'!$G$44,J44&lt;'Quant Setup'!$H$44),'Quant Setup'!$I$44,IF(AND(J44&gt;='Quant Setup'!$G$45,J44&lt;'Quant Setup'!$H$45),'Quant Setup'!$I$45,'Quant Setup'!$I$46)))</f>
        <v>Way Too Slow</v>
      </c>
      <c r="L44" s="41">
        <f t="shared" si="8"/>
        <v>7.2106481481481483E-3</v>
      </c>
      <c r="M44" s="41">
        <f t="shared" si="3"/>
        <v>4.1666666666666666E-3</v>
      </c>
      <c r="N44" s="41">
        <f t="shared" si="7"/>
        <v>3.0439814814814817E-3</v>
      </c>
      <c r="O44" s="42" t="str">
        <f t="shared" si="1"/>
        <v>Behind on time</v>
      </c>
      <c r="P44" s="2"/>
      <c r="Q44" s="2"/>
      <c r="R44" s="2" t="s">
        <v>10</v>
      </c>
      <c r="S44" s="2"/>
      <c r="T44" s="2" t="s">
        <v>237</v>
      </c>
      <c r="U44" s="2"/>
      <c r="V44" s="2" t="s">
        <v>40</v>
      </c>
      <c r="W44" s="2" t="s">
        <v>67</v>
      </c>
      <c r="X44" s="2" t="s">
        <v>71</v>
      </c>
      <c r="Y44" s="2"/>
      <c r="Z44" s="2" t="s">
        <v>40</v>
      </c>
      <c r="AA44" s="2" t="s">
        <v>41</v>
      </c>
      <c r="AB44" s="2" t="s">
        <v>45</v>
      </c>
      <c r="AC44" s="2"/>
      <c r="AD44" s="2"/>
      <c r="AE44" s="2"/>
      <c r="AF44" s="2"/>
      <c r="AG44" s="2"/>
      <c r="AH44" s="2"/>
      <c r="AI44" s="17"/>
      <c r="AJ44" s="17"/>
      <c r="AK44" s="17"/>
      <c r="AL44" s="17"/>
      <c r="AM44" s="8"/>
      <c r="AN44" s="18"/>
      <c r="AO44" s="2"/>
      <c r="AP44" s="2"/>
      <c r="AQ44" s="6"/>
      <c r="AR44" s="6"/>
      <c r="AS44" s="7"/>
      <c r="AT44" s="7"/>
      <c r="AU44" s="4"/>
      <c r="AV44" s="2"/>
    </row>
    <row r="45" spans="1:48" s="27" customFormat="1" x14ac:dyDescent="0.2">
      <c r="A45" s="194">
        <v>41</v>
      </c>
      <c r="B45" s="106">
        <v>42718</v>
      </c>
      <c r="C45" s="55" t="s">
        <v>243</v>
      </c>
      <c r="D45" s="58"/>
      <c r="E45" s="193">
        <v>4</v>
      </c>
      <c r="F45" s="43" t="str">
        <f t="shared" si="0"/>
        <v>Exam 54</v>
      </c>
      <c r="G45" s="18" t="s">
        <v>0</v>
      </c>
      <c r="H45" s="2"/>
      <c r="I45" s="200">
        <v>142</v>
      </c>
      <c r="J45" s="41">
        <f t="shared" si="6"/>
        <v>1.6435185185185185E-3</v>
      </c>
      <c r="K45" s="41" t="str">
        <f>IF(J45&lt;'Quant Setup'!$H$43,'Quant Setup'!$I$43,IF(AND(J45&gt;='Quant Setup'!$G$44,J45&lt;'Quant Setup'!$H$44),'Quant Setup'!$I$44,IF(AND(J45&gt;='Quant Setup'!$G$45,J45&lt;'Quant Setup'!$H$45),'Quant Setup'!$I$45,'Quant Setup'!$I$46)))</f>
        <v>Perfect Timing</v>
      </c>
      <c r="L45" s="41">
        <f t="shared" si="8"/>
        <v>8.8541666666666664E-3</v>
      </c>
      <c r="M45" s="41">
        <f t="shared" si="3"/>
        <v>5.5555555555555558E-3</v>
      </c>
      <c r="N45" s="41">
        <f t="shared" si="7"/>
        <v>3.2986111111111107E-3</v>
      </c>
      <c r="O45" s="42" t="str">
        <f t="shared" si="1"/>
        <v>Behind on time</v>
      </c>
      <c r="P45" s="2"/>
      <c r="Q45" s="2"/>
      <c r="R45" s="2" t="s">
        <v>10</v>
      </c>
      <c r="S45" s="2"/>
      <c r="T45" s="2" t="s">
        <v>237</v>
      </c>
      <c r="U45" s="2"/>
      <c r="V45" s="2" t="s">
        <v>40</v>
      </c>
      <c r="W45" s="2" t="s">
        <v>53</v>
      </c>
      <c r="X45" s="2" t="s">
        <v>54</v>
      </c>
      <c r="Y45" s="2"/>
      <c r="Z45" s="2"/>
      <c r="AA45" s="2"/>
      <c r="AB45" s="2"/>
      <c r="AC45" s="2"/>
      <c r="AD45" s="2"/>
      <c r="AE45" s="2"/>
      <c r="AF45" s="2"/>
      <c r="AG45" s="2"/>
      <c r="AH45" s="2"/>
      <c r="AI45" s="17"/>
      <c r="AJ45" s="17"/>
      <c r="AK45" s="17"/>
      <c r="AL45" s="17"/>
      <c r="AM45" s="8"/>
      <c r="AN45" s="18"/>
      <c r="AO45" s="2"/>
      <c r="AP45" s="2"/>
      <c r="AQ45" s="6"/>
      <c r="AR45" s="6"/>
      <c r="AS45" s="7"/>
      <c r="AT45" s="7"/>
      <c r="AU45" s="4"/>
      <c r="AV45" s="2"/>
    </row>
    <row r="46" spans="1:48" s="27" customFormat="1" x14ac:dyDescent="0.2">
      <c r="A46" s="194">
        <v>42</v>
      </c>
      <c r="B46" s="106">
        <v>42718</v>
      </c>
      <c r="C46" s="55" t="s">
        <v>243</v>
      </c>
      <c r="D46" s="58"/>
      <c r="E46" s="193">
        <v>5</v>
      </c>
      <c r="F46" s="43" t="str">
        <f t="shared" si="0"/>
        <v>Exam 55</v>
      </c>
      <c r="G46" s="18" t="s">
        <v>11</v>
      </c>
      <c r="H46" s="2"/>
      <c r="I46" s="200">
        <v>74</v>
      </c>
      <c r="J46" s="41">
        <f t="shared" si="6"/>
        <v>8.564814814814815E-4</v>
      </c>
      <c r="K46" s="41" t="str">
        <f>IF(J46&lt;'Quant Setup'!$H$43,'Quant Setup'!$I$43,IF(AND(J46&gt;='Quant Setup'!$G$44,J46&lt;'Quant Setup'!$H$44),'Quant Setup'!$I$44,IF(AND(J46&gt;='Quant Setup'!$G$45,J46&lt;'Quant Setup'!$H$45),'Quant Setup'!$I$45,'Quant Setup'!$I$46)))</f>
        <v>Too Fast</v>
      </c>
      <c r="L46" s="41">
        <f t="shared" si="8"/>
        <v>9.7106481481481488E-3</v>
      </c>
      <c r="M46" s="41">
        <f t="shared" si="3"/>
        <v>6.9444444444444441E-3</v>
      </c>
      <c r="N46" s="41">
        <f t="shared" si="7"/>
        <v>2.7662037037037047E-3</v>
      </c>
      <c r="O46" s="42" t="str">
        <f t="shared" si="1"/>
        <v>Behind on time</v>
      </c>
      <c r="P46" s="2"/>
      <c r="Q46" s="2"/>
      <c r="R46" s="2" t="s">
        <v>9</v>
      </c>
      <c r="S46" s="2"/>
      <c r="T46" s="2" t="s">
        <v>237</v>
      </c>
      <c r="U46" s="2"/>
      <c r="V46" s="2" t="s">
        <v>14</v>
      </c>
      <c r="W46" s="2" t="s">
        <v>15</v>
      </c>
      <c r="X46" s="2" t="s">
        <v>19</v>
      </c>
      <c r="Y46" s="2"/>
      <c r="Z46" s="2" t="s">
        <v>14</v>
      </c>
      <c r="AA46" s="2" t="s">
        <v>15</v>
      </c>
      <c r="AB46" s="2" t="s">
        <v>20</v>
      </c>
      <c r="AC46" s="2"/>
      <c r="AD46" s="2"/>
      <c r="AE46" s="2"/>
      <c r="AF46" s="2"/>
      <c r="AG46" s="2"/>
      <c r="AH46" s="2"/>
      <c r="AI46" s="17"/>
      <c r="AJ46" s="17"/>
      <c r="AK46" s="17"/>
      <c r="AL46" s="17"/>
      <c r="AM46" s="8"/>
      <c r="AN46" s="18"/>
      <c r="AO46" s="2"/>
      <c r="AP46" s="2"/>
      <c r="AQ46" s="6"/>
      <c r="AR46" s="6"/>
      <c r="AS46" s="7"/>
      <c r="AT46" s="7"/>
      <c r="AU46" s="4"/>
      <c r="AV46" s="2"/>
    </row>
    <row r="47" spans="1:48" s="27" customFormat="1" x14ac:dyDescent="0.2">
      <c r="A47" s="194">
        <v>43</v>
      </c>
      <c r="B47" s="106">
        <v>42718</v>
      </c>
      <c r="C47" s="55" t="s">
        <v>243</v>
      </c>
      <c r="D47" s="58"/>
      <c r="E47" s="193">
        <v>6</v>
      </c>
      <c r="F47" s="43" t="str">
        <f t="shared" si="0"/>
        <v>Exam 56</v>
      </c>
      <c r="G47" s="18" t="s">
        <v>0</v>
      </c>
      <c r="H47" s="2"/>
      <c r="I47" s="200">
        <v>85</v>
      </c>
      <c r="J47" s="41">
        <f t="shared" si="6"/>
        <v>9.837962962962962E-4</v>
      </c>
      <c r="K47" s="41" t="str">
        <f>IF(J47&lt;'Quant Setup'!$H$43,'Quant Setup'!$I$43,IF(AND(J47&gt;='Quant Setup'!$G$44,J47&lt;'Quant Setup'!$H$44),'Quant Setup'!$I$44,IF(AND(J47&gt;='Quant Setup'!$G$45,J47&lt;'Quant Setup'!$H$45),'Quant Setup'!$I$45,'Quant Setup'!$I$46)))</f>
        <v>Perfect Timing</v>
      </c>
      <c r="L47" s="41">
        <f t="shared" si="8"/>
        <v>1.0694444444444446E-2</v>
      </c>
      <c r="M47" s="41">
        <f t="shared" si="3"/>
        <v>8.3333333333333332E-3</v>
      </c>
      <c r="N47" s="41">
        <f t="shared" si="7"/>
        <v>2.3611111111111124E-3</v>
      </c>
      <c r="O47" s="42" t="str">
        <f t="shared" si="1"/>
        <v>Behind on time</v>
      </c>
      <c r="P47" s="2"/>
      <c r="Q47" s="2"/>
      <c r="R47" s="2" t="s">
        <v>8</v>
      </c>
      <c r="S47" s="2"/>
      <c r="T47" s="2" t="s">
        <v>237</v>
      </c>
      <c r="U47" s="2"/>
      <c r="V47" s="2" t="s">
        <v>14</v>
      </c>
      <c r="W47" s="2" t="s">
        <v>32</v>
      </c>
      <c r="X47" s="2" t="s">
        <v>36</v>
      </c>
      <c r="Y47" s="2"/>
      <c r="Z47" s="2"/>
      <c r="AA47" s="2"/>
      <c r="AB47" s="2"/>
      <c r="AC47" s="2"/>
      <c r="AD47" s="2"/>
      <c r="AE47" s="2"/>
      <c r="AF47" s="2"/>
      <c r="AG47" s="2"/>
      <c r="AH47" s="2"/>
      <c r="AI47" s="17"/>
      <c r="AJ47" s="17"/>
      <c r="AK47" s="17"/>
      <c r="AL47" s="17"/>
      <c r="AM47" s="8"/>
      <c r="AN47" s="18"/>
      <c r="AO47" s="2"/>
      <c r="AP47" s="2"/>
      <c r="AQ47" s="6"/>
      <c r="AR47" s="6"/>
      <c r="AS47" s="7"/>
      <c r="AT47" s="7"/>
      <c r="AU47" s="4"/>
      <c r="AV47" s="2"/>
    </row>
    <row r="48" spans="1:48" s="27" customFormat="1" x14ac:dyDescent="0.2">
      <c r="A48" s="194">
        <v>44</v>
      </c>
      <c r="B48" s="106">
        <v>42718</v>
      </c>
      <c r="C48" s="55" t="s">
        <v>243</v>
      </c>
      <c r="D48" s="58"/>
      <c r="E48" s="193">
        <v>7</v>
      </c>
      <c r="F48" s="43" t="str">
        <f t="shared" si="0"/>
        <v>Exam 57</v>
      </c>
      <c r="G48" s="18" t="s">
        <v>0</v>
      </c>
      <c r="H48" s="2"/>
      <c r="I48" s="200">
        <v>193</v>
      </c>
      <c r="J48" s="41">
        <f t="shared" si="6"/>
        <v>2.2337962962962962E-3</v>
      </c>
      <c r="K48" s="41" t="str">
        <f>IF(J48&lt;'Quant Setup'!$H$43,'Quant Setup'!$I$43,IF(AND(J48&gt;='Quant Setup'!$G$44,J48&lt;'Quant Setup'!$H$44),'Quant Setup'!$I$44,IF(AND(J48&gt;='Quant Setup'!$G$45,J48&lt;'Quant Setup'!$H$45),'Quant Setup'!$I$45,'Quant Setup'!$I$46)))</f>
        <v>Way Too Slow</v>
      </c>
      <c r="L48" s="41">
        <f t="shared" si="8"/>
        <v>1.2928240740740742E-2</v>
      </c>
      <c r="M48" s="41">
        <f t="shared" si="3"/>
        <v>9.7222222222222224E-3</v>
      </c>
      <c r="N48" s="41">
        <f t="shared" si="7"/>
        <v>3.2060185185185195E-3</v>
      </c>
      <c r="O48" s="42" t="str">
        <f t="shared" si="1"/>
        <v>Behind on time</v>
      </c>
      <c r="P48" s="2"/>
      <c r="Q48" s="2"/>
      <c r="R48" s="2" t="s">
        <v>10</v>
      </c>
      <c r="S48" s="2"/>
      <c r="T48" s="2" t="s">
        <v>238</v>
      </c>
      <c r="U48" s="2"/>
      <c r="V48" s="2" t="s">
        <v>75</v>
      </c>
      <c r="W48" s="2" t="s">
        <v>76</v>
      </c>
      <c r="X48" s="2" t="s">
        <v>82</v>
      </c>
      <c r="Y48" s="2"/>
      <c r="Z48" s="2"/>
      <c r="AA48" s="2"/>
      <c r="AB48" s="2"/>
      <c r="AC48" s="2"/>
      <c r="AD48" s="2"/>
      <c r="AE48" s="2"/>
      <c r="AF48" s="2"/>
      <c r="AG48" s="2"/>
      <c r="AH48" s="2"/>
      <c r="AI48" s="17"/>
      <c r="AJ48" s="17"/>
      <c r="AK48" s="17"/>
      <c r="AL48" s="17"/>
      <c r="AM48" s="8"/>
      <c r="AN48" s="18"/>
      <c r="AO48" s="2"/>
      <c r="AP48" s="2"/>
      <c r="AQ48" s="6"/>
      <c r="AR48" s="6"/>
      <c r="AS48" s="7"/>
      <c r="AT48" s="7"/>
      <c r="AU48" s="4"/>
      <c r="AV48" s="2"/>
    </row>
    <row r="49" spans="1:48" s="27" customFormat="1" x14ac:dyDescent="0.2">
      <c r="A49" s="194">
        <v>45</v>
      </c>
      <c r="B49" s="106">
        <v>42718</v>
      </c>
      <c r="C49" s="55" t="s">
        <v>243</v>
      </c>
      <c r="D49" s="58"/>
      <c r="E49" s="193">
        <v>8</v>
      </c>
      <c r="F49" s="43" t="str">
        <f t="shared" si="0"/>
        <v>Exam 58</v>
      </c>
      <c r="G49" s="18" t="s">
        <v>0</v>
      </c>
      <c r="H49" s="2"/>
      <c r="I49" s="200">
        <v>102</v>
      </c>
      <c r="J49" s="41">
        <f t="shared" si="6"/>
        <v>1.1805555555555556E-3</v>
      </c>
      <c r="K49" s="41" t="str">
        <f>IF(J49&lt;'Quant Setup'!$H$43,'Quant Setup'!$I$43,IF(AND(J49&gt;='Quant Setup'!$G$44,J49&lt;'Quant Setup'!$H$44),'Quant Setup'!$I$44,IF(AND(J49&gt;='Quant Setup'!$G$45,J49&lt;'Quant Setup'!$H$45),'Quant Setup'!$I$45,'Quant Setup'!$I$46)))</f>
        <v>Perfect Timing</v>
      </c>
      <c r="L49" s="41">
        <f t="shared" si="8"/>
        <v>1.4108796296296298E-2</v>
      </c>
      <c r="M49" s="41">
        <f t="shared" si="3"/>
        <v>1.1111111111111112E-2</v>
      </c>
      <c r="N49" s="41">
        <f t="shared" si="7"/>
        <v>2.9976851851851866E-3</v>
      </c>
      <c r="O49" s="42" t="str">
        <f t="shared" si="1"/>
        <v>Behind on time</v>
      </c>
      <c r="P49" s="2"/>
      <c r="Q49" s="2"/>
      <c r="R49" s="2" t="s">
        <v>9</v>
      </c>
      <c r="S49" s="2"/>
      <c r="T49" s="2" t="s">
        <v>238</v>
      </c>
      <c r="U49" s="2"/>
      <c r="V49" s="2" t="s">
        <v>40</v>
      </c>
      <c r="W49" s="2" t="s">
        <v>41</v>
      </c>
      <c r="X49" s="2" t="s">
        <v>42</v>
      </c>
      <c r="Y49" s="2"/>
      <c r="Z49" s="2" t="s">
        <v>40</v>
      </c>
      <c r="AA49" s="2" t="s">
        <v>41</v>
      </c>
      <c r="AB49" s="2" t="s">
        <v>45</v>
      </c>
      <c r="AC49" s="2"/>
      <c r="AD49" s="2" t="s">
        <v>146</v>
      </c>
      <c r="AE49" s="2" t="s">
        <v>176</v>
      </c>
      <c r="AF49" s="2" t="s">
        <v>177</v>
      </c>
      <c r="AG49" s="2"/>
      <c r="AH49" s="2"/>
      <c r="AI49" s="17"/>
      <c r="AJ49" s="17"/>
      <c r="AK49" s="17"/>
      <c r="AL49" s="17"/>
      <c r="AM49" s="8"/>
      <c r="AN49" s="18"/>
      <c r="AO49" s="2"/>
      <c r="AP49" s="2"/>
      <c r="AQ49" s="6"/>
      <c r="AR49" s="6"/>
      <c r="AS49" s="7"/>
      <c r="AT49" s="7"/>
      <c r="AU49" s="4"/>
      <c r="AV49" s="2"/>
    </row>
    <row r="50" spans="1:48" s="27" customFormat="1" x14ac:dyDescent="0.2">
      <c r="A50" s="194">
        <v>46</v>
      </c>
      <c r="B50" s="106">
        <v>42718</v>
      </c>
      <c r="C50" s="55" t="s">
        <v>243</v>
      </c>
      <c r="D50" s="58"/>
      <c r="E50" s="193">
        <v>9</v>
      </c>
      <c r="F50" s="43" t="str">
        <f t="shared" si="0"/>
        <v>Exam 59</v>
      </c>
      <c r="G50" s="18" t="s">
        <v>0</v>
      </c>
      <c r="H50" s="2"/>
      <c r="I50" s="200">
        <v>207</v>
      </c>
      <c r="J50" s="41">
        <f t="shared" si="6"/>
        <v>2.3958333333333331E-3</v>
      </c>
      <c r="K50" s="41" t="str">
        <f>IF(J50&lt;'Quant Setup'!$H$43,'Quant Setup'!$I$43,IF(AND(J50&gt;='Quant Setup'!$G$44,J50&lt;'Quant Setup'!$H$44),'Quant Setup'!$I$44,IF(AND(J50&gt;='Quant Setup'!$G$45,J50&lt;'Quant Setup'!$H$45),'Quant Setup'!$I$45,'Quant Setup'!$I$46)))</f>
        <v>Way Too Slow</v>
      </c>
      <c r="L50" s="41">
        <f t="shared" si="8"/>
        <v>1.6504629629629633E-2</v>
      </c>
      <c r="M50" s="41">
        <f t="shared" si="3"/>
        <v>1.2500000000000001E-2</v>
      </c>
      <c r="N50" s="41">
        <f t="shared" si="7"/>
        <v>4.0046296296296323E-3</v>
      </c>
      <c r="O50" s="42" t="str">
        <f t="shared" si="1"/>
        <v>Behind on time</v>
      </c>
      <c r="P50" s="2"/>
      <c r="Q50" s="2"/>
      <c r="R50" s="2" t="s">
        <v>9</v>
      </c>
      <c r="S50" s="2"/>
      <c r="T50" s="2" t="s">
        <v>237</v>
      </c>
      <c r="U50" s="2"/>
      <c r="V50" s="2" t="s">
        <v>75</v>
      </c>
      <c r="W50" s="2" t="s">
        <v>76</v>
      </c>
      <c r="X50" s="2" t="s">
        <v>79</v>
      </c>
      <c r="Y50" s="2"/>
      <c r="Z50" s="2"/>
      <c r="AA50" s="2"/>
      <c r="AB50" s="2"/>
      <c r="AC50" s="2"/>
      <c r="AD50" s="2"/>
      <c r="AE50" s="2"/>
      <c r="AF50" s="2"/>
      <c r="AG50" s="2"/>
      <c r="AH50" s="2"/>
      <c r="AI50" s="17"/>
      <c r="AJ50" s="17"/>
      <c r="AK50" s="17"/>
      <c r="AL50" s="17"/>
      <c r="AM50" s="8"/>
      <c r="AN50" s="18"/>
      <c r="AO50" s="2"/>
      <c r="AP50" s="2"/>
      <c r="AQ50" s="6"/>
      <c r="AR50" s="6"/>
      <c r="AS50" s="7"/>
      <c r="AT50" s="7"/>
      <c r="AU50" s="4"/>
      <c r="AV50" s="2"/>
    </row>
    <row r="51" spans="1:48" s="27" customFormat="1" x14ac:dyDescent="0.2">
      <c r="A51" s="194">
        <v>47</v>
      </c>
      <c r="B51" s="106">
        <v>42718</v>
      </c>
      <c r="C51" s="55" t="s">
        <v>243</v>
      </c>
      <c r="D51" s="58"/>
      <c r="E51" s="193">
        <v>10</v>
      </c>
      <c r="F51" s="43" t="str">
        <f t="shared" si="0"/>
        <v>Exam 510</v>
      </c>
      <c r="G51" s="18" t="s">
        <v>11</v>
      </c>
      <c r="H51" s="2"/>
      <c r="I51" s="200">
        <v>187</v>
      </c>
      <c r="J51" s="41">
        <f t="shared" si="6"/>
        <v>2.1643518518518518E-3</v>
      </c>
      <c r="K51" s="41" t="str">
        <f>IF(J51&lt;'Quant Setup'!$H$43,'Quant Setup'!$I$43,IF(AND(J51&gt;='Quant Setup'!$G$44,J51&lt;'Quant Setup'!$H$44),'Quant Setup'!$I$44,IF(AND(J51&gt;='Quant Setup'!$G$45,J51&lt;'Quant Setup'!$H$45),'Quant Setup'!$I$45,'Quant Setup'!$I$46)))</f>
        <v>Way Too Slow</v>
      </c>
      <c r="L51" s="41">
        <f t="shared" si="8"/>
        <v>1.8668981481481484E-2</v>
      </c>
      <c r="M51" s="41">
        <f t="shared" si="3"/>
        <v>1.3888888888888888E-2</v>
      </c>
      <c r="N51" s="41">
        <f t="shared" si="7"/>
        <v>4.7800925925925962E-3</v>
      </c>
      <c r="O51" s="42" t="str">
        <f t="shared" si="1"/>
        <v>Behind on time</v>
      </c>
      <c r="P51" s="2"/>
      <c r="Q51" s="2"/>
      <c r="R51" s="2" t="s">
        <v>10</v>
      </c>
      <c r="S51" s="2"/>
      <c r="T51" s="2" t="s">
        <v>237</v>
      </c>
      <c r="U51" s="2"/>
      <c r="V51" s="2" t="s">
        <v>146</v>
      </c>
      <c r="W51" s="2" t="s">
        <v>169</v>
      </c>
      <c r="X51" s="2" t="s">
        <v>174</v>
      </c>
      <c r="Y51" s="2"/>
      <c r="Z51" s="2"/>
      <c r="AA51" s="2"/>
      <c r="AB51" s="2"/>
      <c r="AC51" s="2"/>
      <c r="AD51" s="2"/>
      <c r="AE51" s="2"/>
      <c r="AF51" s="2"/>
      <c r="AG51" s="2"/>
      <c r="AH51" s="2"/>
      <c r="AI51" s="17"/>
      <c r="AJ51" s="17"/>
      <c r="AK51" s="17"/>
      <c r="AL51" s="17"/>
      <c r="AM51" s="8"/>
      <c r="AN51" s="18"/>
      <c r="AO51" s="2"/>
      <c r="AP51" s="2"/>
      <c r="AQ51" s="6"/>
      <c r="AR51" s="6"/>
      <c r="AS51" s="7"/>
      <c r="AT51" s="7"/>
      <c r="AU51" s="4"/>
      <c r="AV51" s="2"/>
    </row>
    <row r="52" spans="1:48" s="27" customFormat="1" x14ac:dyDescent="0.2">
      <c r="A52" s="194">
        <v>48</v>
      </c>
      <c r="B52" s="106">
        <v>42718</v>
      </c>
      <c r="C52" s="55" t="s">
        <v>243</v>
      </c>
      <c r="D52" s="58"/>
      <c r="E52" s="193">
        <v>11</v>
      </c>
      <c r="F52" s="43" t="str">
        <f t="shared" si="0"/>
        <v>Exam 511</v>
      </c>
      <c r="G52" s="18" t="s">
        <v>11</v>
      </c>
      <c r="H52" s="2"/>
      <c r="I52" s="200">
        <v>117</v>
      </c>
      <c r="J52" s="41">
        <f t="shared" si="6"/>
        <v>1.3541666666666667E-3</v>
      </c>
      <c r="K52" s="41" t="str">
        <f>IF(J52&lt;'Quant Setup'!$H$43,'Quant Setup'!$I$43,IF(AND(J52&gt;='Quant Setup'!$G$44,J52&lt;'Quant Setup'!$H$44),'Quant Setup'!$I$44,IF(AND(J52&gt;='Quant Setup'!$G$45,J52&lt;'Quant Setup'!$H$45),'Quant Setup'!$I$45,'Quant Setup'!$I$46)))</f>
        <v>Perfect Timing</v>
      </c>
      <c r="L52" s="41">
        <f t="shared" si="8"/>
        <v>2.0023148148148151E-2</v>
      </c>
      <c r="M52" s="41">
        <f t="shared" si="3"/>
        <v>1.5277777777777777E-2</v>
      </c>
      <c r="N52" s="41">
        <f t="shared" si="7"/>
        <v>4.7453703703703737E-3</v>
      </c>
      <c r="O52" s="42" t="str">
        <f t="shared" si="1"/>
        <v>Behind on time</v>
      </c>
      <c r="P52" s="2"/>
      <c r="Q52" s="2"/>
      <c r="R52" s="2" t="s">
        <v>9</v>
      </c>
      <c r="S52" s="2"/>
      <c r="T52" s="2" t="s">
        <v>238</v>
      </c>
      <c r="U52" s="2"/>
      <c r="V52" s="2" t="s">
        <v>115</v>
      </c>
      <c r="W52" s="2" t="s">
        <v>116</v>
      </c>
      <c r="X52" s="2" t="s">
        <v>120</v>
      </c>
      <c r="Y52" s="2"/>
      <c r="Z52" s="2" t="s">
        <v>115</v>
      </c>
      <c r="AA52" s="2" t="s">
        <v>127</v>
      </c>
      <c r="AB52" s="2" t="s">
        <v>128</v>
      </c>
      <c r="AC52" s="2"/>
      <c r="AD52" s="2"/>
      <c r="AE52" s="2"/>
      <c r="AF52" s="2"/>
      <c r="AG52" s="2"/>
      <c r="AH52" s="2"/>
      <c r="AI52" s="17"/>
      <c r="AJ52" s="17"/>
      <c r="AK52" s="17"/>
      <c r="AL52" s="17"/>
      <c r="AM52" s="8"/>
      <c r="AN52" s="18"/>
      <c r="AO52" s="2"/>
      <c r="AP52" s="2"/>
      <c r="AQ52" s="6"/>
      <c r="AR52" s="6"/>
      <c r="AS52" s="7"/>
      <c r="AT52" s="7"/>
      <c r="AU52" s="4"/>
      <c r="AV52" s="2"/>
    </row>
    <row r="53" spans="1:48" s="27" customFormat="1" x14ac:dyDescent="0.2">
      <c r="A53" s="194">
        <v>49</v>
      </c>
      <c r="B53" s="106">
        <v>42718</v>
      </c>
      <c r="C53" s="55" t="s">
        <v>243</v>
      </c>
      <c r="D53" s="58"/>
      <c r="E53" s="193">
        <v>12</v>
      </c>
      <c r="F53" s="43" t="str">
        <f t="shared" si="0"/>
        <v>Exam 512</v>
      </c>
      <c r="G53" s="18" t="s">
        <v>0</v>
      </c>
      <c r="H53" s="2"/>
      <c r="I53" s="200">
        <v>12</v>
      </c>
      <c r="J53" s="41">
        <f t="shared" si="6"/>
        <v>1.3888888888888889E-4</v>
      </c>
      <c r="K53" s="41" t="str">
        <f>IF(J53&lt;'Quant Setup'!$H$43,'Quant Setup'!$I$43,IF(AND(J53&gt;='Quant Setup'!$G$44,J53&lt;'Quant Setup'!$H$44),'Quant Setup'!$I$44,IF(AND(J53&gt;='Quant Setup'!$G$45,J53&lt;'Quant Setup'!$H$45),'Quant Setup'!$I$45,'Quant Setup'!$I$46)))</f>
        <v>Too Fast</v>
      </c>
      <c r="L53" s="41">
        <f t="shared" si="8"/>
        <v>2.0162037037037041E-2</v>
      </c>
      <c r="M53" s="41">
        <f t="shared" si="3"/>
        <v>1.6666666666666666E-2</v>
      </c>
      <c r="N53" s="41">
        <f t="shared" si="7"/>
        <v>3.4953703703703744E-3</v>
      </c>
      <c r="O53" s="42" t="str">
        <f t="shared" si="1"/>
        <v>Behind on time</v>
      </c>
      <c r="P53" s="2"/>
      <c r="Q53" s="2"/>
      <c r="R53" s="2" t="s">
        <v>9</v>
      </c>
      <c r="S53" s="2"/>
      <c r="T53" s="2" t="s">
        <v>237</v>
      </c>
      <c r="U53" s="2"/>
      <c r="V53" s="2" t="s">
        <v>14</v>
      </c>
      <c r="W53" s="2" t="s">
        <v>15</v>
      </c>
      <c r="X53" s="2" t="s">
        <v>20</v>
      </c>
      <c r="Y53" s="2"/>
      <c r="Z53" s="2"/>
      <c r="AA53" s="2"/>
      <c r="AB53" s="2"/>
      <c r="AC53" s="2"/>
      <c r="AD53" s="2"/>
      <c r="AE53" s="2"/>
      <c r="AF53" s="2"/>
      <c r="AG53" s="2"/>
      <c r="AH53" s="2"/>
      <c r="AI53" s="17"/>
      <c r="AJ53" s="17"/>
      <c r="AK53" s="17"/>
      <c r="AL53" s="17"/>
      <c r="AM53" s="8"/>
      <c r="AN53" s="18"/>
      <c r="AO53" s="2"/>
      <c r="AP53" s="2"/>
      <c r="AQ53" s="6"/>
      <c r="AR53" s="6"/>
      <c r="AS53" s="7"/>
      <c r="AT53" s="7"/>
      <c r="AU53" s="4"/>
      <c r="AV53" s="2"/>
    </row>
    <row r="54" spans="1:48" s="27" customFormat="1" x14ac:dyDescent="0.2">
      <c r="A54" s="194">
        <v>50</v>
      </c>
      <c r="B54" s="106">
        <v>42718</v>
      </c>
      <c r="C54" s="55" t="s">
        <v>243</v>
      </c>
      <c r="D54" s="58"/>
      <c r="E54" s="193">
        <v>13</v>
      </c>
      <c r="F54" s="43" t="str">
        <f t="shared" si="0"/>
        <v>Exam 513</v>
      </c>
      <c r="G54" s="18" t="s">
        <v>11</v>
      </c>
      <c r="H54" s="2"/>
      <c r="I54" s="200">
        <v>222</v>
      </c>
      <c r="J54" s="41">
        <f t="shared" si="6"/>
        <v>2.5694444444444445E-3</v>
      </c>
      <c r="K54" s="41" t="str">
        <f>IF(J54&lt;'Quant Setup'!$H$43,'Quant Setup'!$I$43,IF(AND(J54&gt;='Quant Setup'!$G$44,J54&lt;'Quant Setup'!$H$44),'Quant Setup'!$I$44,IF(AND(J54&gt;='Quant Setup'!$G$45,J54&lt;'Quant Setup'!$H$45),'Quant Setup'!$I$45,'Quant Setup'!$I$46)))</f>
        <v>Way Too Slow</v>
      </c>
      <c r="L54" s="41">
        <f t="shared" si="8"/>
        <v>2.2731481481481484E-2</v>
      </c>
      <c r="M54" s="41">
        <f t="shared" si="3"/>
        <v>1.8055555555555554E-2</v>
      </c>
      <c r="N54" s="41">
        <f t="shared" si="7"/>
        <v>4.6759259259259306E-3</v>
      </c>
      <c r="O54" s="42" t="str">
        <f t="shared" si="1"/>
        <v>Behind on time</v>
      </c>
      <c r="P54" s="2"/>
      <c r="Q54" s="2"/>
      <c r="R54" s="2" t="s">
        <v>10</v>
      </c>
      <c r="S54" s="2"/>
      <c r="T54" s="2" t="s">
        <v>237</v>
      </c>
      <c r="U54" s="2"/>
      <c r="V54" s="2" t="s">
        <v>146</v>
      </c>
      <c r="W54" s="2" t="s">
        <v>153</v>
      </c>
      <c r="X54" s="2" t="s">
        <v>158</v>
      </c>
      <c r="Y54" s="2"/>
      <c r="Z54" s="2"/>
      <c r="AA54" s="2"/>
      <c r="AB54" s="2"/>
      <c r="AC54" s="2"/>
      <c r="AD54" s="2"/>
      <c r="AE54" s="2"/>
      <c r="AF54" s="2"/>
      <c r="AG54" s="2"/>
      <c r="AH54" s="2"/>
      <c r="AI54" s="17"/>
      <c r="AJ54" s="17"/>
      <c r="AK54" s="17"/>
      <c r="AL54" s="17"/>
      <c r="AM54" s="8"/>
      <c r="AN54" s="18"/>
      <c r="AO54" s="2"/>
      <c r="AP54" s="2"/>
      <c r="AQ54" s="6"/>
      <c r="AR54" s="6"/>
      <c r="AS54" s="7"/>
      <c r="AT54" s="7"/>
      <c r="AU54" s="4"/>
      <c r="AV54" s="2"/>
    </row>
    <row r="55" spans="1:48" s="27" customFormat="1" x14ac:dyDescent="0.2">
      <c r="A55" s="194">
        <v>51</v>
      </c>
      <c r="B55" s="106">
        <v>42718</v>
      </c>
      <c r="C55" s="55" t="s">
        <v>243</v>
      </c>
      <c r="D55" s="58"/>
      <c r="E55" s="193">
        <v>14</v>
      </c>
      <c r="F55" s="43" t="str">
        <f t="shared" si="0"/>
        <v>Exam 514</v>
      </c>
      <c r="G55" s="18" t="s">
        <v>0</v>
      </c>
      <c r="H55" s="2"/>
      <c r="I55" s="200">
        <v>239</v>
      </c>
      <c r="J55" s="41">
        <f t="shared" si="6"/>
        <v>2.7662037037037039E-3</v>
      </c>
      <c r="K55" s="41" t="str">
        <f>IF(J55&lt;'Quant Setup'!$H$43,'Quant Setup'!$I$43,IF(AND(J55&gt;='Quant Setup'!$G$44,J55&lt;'Quant Setup'!$H$44),'Quant Setup'!$I$44,IF(AND(J55&gt;='Quant Setup'!$G$45,J55&lt;'Quant Setup'!$H$45),'Quant Setup'!$I$45,'Quant Setup'!$I$46)))</f>
        <v>Way Too Slow</v>
      </c>
      <c r="L55" s="41">
        <f t="shared" si="8"/>
        <v>2.5497685185185189E-2</v>
      </c>
      <c r="M55" s="41">
        <f t="shared" si="3"/>
        <v>1.9444444444444445E-2</v>
      </c>
      <c r="N55" s="41">
        <f t="shared" si="7"/>
        <v>6.0532407407407444E-3</v>
      </c>
      <c r="O55" s="42" t="str">
        <f t="shared" si="1"/>
        <v>Behind on time</v>
      </c>
      <c r="P55" s="2"/>
      <c r="Q55" s="2"/>
      <c r="R55" s="2" t="s">
        <v>9</v>
      </c>
      <c r="S55" s="2"/>
      <c r="T55" s="2" t="s">
        <v>237</v>
      </c>
      <c r="U55" s="2"/>
      <c r="V55" s="2" t="s">
        <v>40</v>
      </c>
      <c r="W55" s="2" t="s">
        <v>53</v>
      </c>
      <c r="X55" s="2" t="s">
        <v>54</v>
      </c>
      <c r="Y55" s="2"/>
      <c r="Z55" s="2" t="s">
        <v>75</v>
      </c>
      <c r="AA55" s="2" t="s">
        <v>109</v>
      </c>
      <c r="AB55" s="2" t="s">
        <v>112</v>
      </c>
      <c r="AC55" s="2"/>
      <c r="AD55" s="2"/>
      <c r="AE55" s="2"/>
      <c r="AF55" s="2"/>
      <c r="AG55" s="2"/>
      <c r="AH55" s="2"/>
      <c r="AI55" s="17"/>
      <c r="AJ55" s="17"/>
      <c r="AK55" s="17"/>
      <c r="AL55" s="17"/>
      <c r="AM55" s="8"/>
      <c r="AN55" s="18"/>
      <c r="AO55" s="2"/>
      <c r="AP55" s="2"/>
      <c r="AQ55" s="6"/>
      <c r="AR55" s="6"/>
      <c r="AS55" s="7"/>
      <c r="AT55" s="7"/>
      <c r="AU55" s="4"/>
      <c r="AV55" s="2"/>
    </row>
    <row r="56" spans="1:48" s="27" customFormat="1" x14ac:dyDescent="0.2">
      <c r="A56" s="194">
        <v>52</v>
      </c>
      <c r="B56" s="106">
        <v>42718</v>
      </c>
      <c r="C56" s="55" t="s">
        <v>243</v>
      </c>
      <c r="D56" s="58"/>
      <c r="E56" s="193">
        <v>15</v>
      </c>
      <c r="F56" s="43" t="str">
        <f t="shared" si="0"/>
        <v>Exam 515</v>
      </c>
      <c r="G56" s="18" t="s">
        <v>11</v>
      </c>
      <c r="H56" s="2"/>
      <c r="I56" s="200">
        <v>159</v>
      </c>
      <c r="J56" s="41">
        <f t="shared" si="6"/>
        <v>1.8402777777777777E-3</v>
      </c>
      <c r="K56" s="41" t="str">
        <f>IF(J56&lt;'Quant Setup'!$H$43,'Quant Setup'!$I$43,IF(AND(J56&gt;='Quant Setup'!$G$44,J56&lt;'Quant Setup'!$H$44),'Quant Setup'!$I$44,IF(AND(J56&gt;='Quant Setup'!$G$45,J56&lt;'Quant Setup'!$H$45),'Quant Setup'!$I$45,'Quant Setup'!$I$46)))</f>
        <v>Warning Track</v>
      </c>
      <c r="L56" s="41">
        <f t="shared" si="8"/>
        <v>2.7337962962962967E-2</v>
      </c>
      <c r="M56" s="41">
        <f t="shared" si="3"/>
        <v>2.0833333333333332E-2</v>
      </c>
      <c r="N56" s="41">
        <f t="shared" si="7"/>
        <v>6.5046296296296345E-3</v>
      </c>
      <c r="O56" s="42" t="str">
        <f t="shared" si="1"/>
        <v>Behind on time</v>
      </c>
      <c r="P56" s="2"/>
      <c r="Q56" s="2"/>
      <c r="R56" s="2" t="s">
        <v>9</v>
      </c>
      <c r="S56" s="2"/>
      <c r="T56" s="2" t="s">
        <v>237</v>
      </c>
      <c r="U56" s="2"/>
      <c r="V56" s="2" t="s">
        <v>115</v>
      </c>
      <c r="W56" s="2" t="s">
        <v>127</v>
      </c>
      <c r="X56" s="2" t="s">
        <v>128</v>
      </c>
      <c r="Y56" s="2"/>
      <c r="Z56" s="2" t="s">
        <v>40</v>
      </c>
      <c r="AA56" s="2" t="s">
        <v>41</v>
      </c>
      <c r="AB56" s="2" t="s">
        <v>45</v>
      </c>
      <c r="AC56" s="2"/>
      <c r="AD56" s="2"/>
      <c r="AE56" s="2"/>
      <c r="AF56" s="2"/>
      <c r="AG56" s="2"/>
      <c r="AH56" s="2"/>
      <c r="AI56" s="17"/>
      <c r="AJ56" s="17"/>
      <c r="AK56" s="17"/>
      <c r="AL56" s="17"/>
      <c r="AM56" s="8"/>
      <c r="AN56" s="18"/>
      <c r="AO56" s="2"/>
      <c r="AP56" s="2"/>
      <c r="AQ56" s="6"/>
      <c r="AR56" s="6"/>
      <c r="AS56" s="7"/>
      <c r="AT56" s="7"/>
      <c r="AU56" s="4"/>
      <c r="AV56" s="2"/>
    </row>
    <row r="57" spans="1:48" s="27" customFormat="1" x14ac:dyDescent="0.2">
      <c r="A57" s="194">
        <v>53</v>
      </c>
      <c r="B57" s="106">
        <v>42718</v>
      </c>
      <c r="C57" s="55" t="s">
        <v>243</v>
      </c>
      <c r="D57" s="58"/>
      <c r="E57" s="193">
        <v>16</v>
      </c>
      <c r="F57" s="43" t="str">
        <f t="shared" si="0"/>
        <v>Exam 516</v>
      </c>
      <c r="G57" s="18" t="s">
        <v>0</v>
      </c>
      <c r="H57" s="2"/>
      <c r="I57" s="200">
        <v>147</v>
      </c>
      <c r="J57" s="41">
        <f t="shared" si="6"/>
        <v>1.7013888888888888E-3</v>
      </c>
      <c r="K57" s="41" t="str">
        <f>IF(J57&lt;'Quant Setup'!$H$43,'Quant Setup'!$I$43,IF(AND(J57&gt;='Quant Setup'!$G$44,J57&lt;'Quant Setup'!$H$44),'Quant Setup'!$I$44,IF(AND(J57&gt;='Quant Setup'!$G$45,J57&lt;'Quant Setup'!$H$45),'Quant Setup'!$I$45,'Quant Setup'!$I$46)))</f>
        <v>Perfect Timing</v>
      </c>
      <c r="L57" s="41">
        <f t="shared" si="8"/>
        <v>2.9039351851851854E-2</v>
      </c>
      <c r="M57" s="41">
        <f t="shared" si="3"/>
        <v>2.2222222222222223E-2</v>
      </c>
      <c r="N57" s="41">
        <f t="shared" si="7"/>
        <v>6.8171296296296313E-3</v>
      </c>
      <c r="O57" s="42" t="str">
        <f t="shared" si="1"/>
        <v>Behind on time</v>
      </c>
      <c r="P57" s="2"/>
      <c r="Q57" s="2"/>
      <c r="R57" s="2" t="s">
        <v>9</v>
      </c>
      <c r="S57" s="2"/>
      <c r="T57" s="2" t="s">
        <v>238</v>
      </c>
      <c r="U57" s="2"/>
      <c r="V57" s="2" t="s">
        <v>40</v>
      </c>
      <c r="W57" s="2" t="s">
        <v>67</v>
      </c>
      <c r="X57" s="2" t="s">
        <v>70</v>
      </c>
      <c r="Y57" s="2"/>
      <c r="Z57" s="2"/>
      <c r="AA57" s="2"/>
      <c r="AB57" s="2"/>
      <c r="AC57" s="2"/>
      <c r="AD57" s="2"/>
      <c r="AE57" s="2"/>
      <c r="AF57" s="2"/>
      <c r="AG57" s="2"/>
      <c r="AH57" s="2"/>
      <c r="AI57" s="17"/>
      <c r="AJ57" s="17"/>
      <c r="AK57" s="17"/>
      <c r="AL57" s="17"/>
      <c r="AM57" s="8"/>
      <c r="AN57" s="18"/>
      <c r="AO57" s="2"/>
      <c r="AP57" s="2"/>
      <c r="AQ57" s="6"/>
      <c r="AR57" s="6"/>
      <c r="AS57" s="7"/>
      <c r="AT57" s="7"/>
      <c r="AU57" s="4"/>
      <c r="AV57" s="2"/>
    </row>
    <row r="58" spans="1:48" s="27" customFormat="1" x14ac:dyDescent="0.2">
      <c r="A58" s="194">
        <v>54</v>
      </c>
      <c r="B58" s="106">
        <v>42718</v>
      </c>
      <c r="C58" s="55" t="s">
        <v>243</v>
      </c>
      <c r="D58" s="58"/>
      <c r="E58" s="193">
        <v>17</v>
      </c>
      <c r="F58" s="43" t="str">
        <f t="shared" si="0"/>
        <v>Exam 517</v>
      </c>
      <c r="G58" s="18" t="s">
        <v>0</v>
      </c>
      <c r="H58" s="2"/>
      <c r="I58" s="200">
        <v>160</v>
      </c>
      <c r="J58" s="41">
        <f t="shared" si="6"/>
        <v>1.8518518518518519E-3</v>
      </c>
      <c r="K58" s="41" t="str">
        <f>IF(J58&lt;'Quant Setup'!$H$43,'Quant Setup'!$I$43,IF(AND(J58&gt;='Quant Setup'!$G$44,J58&lt;'Quant Setup'!$H$44),'Quant Setup'!$I$44,IF(AND(J58&gt;='Quant Setup'!$G$45,J58&lt;'Quant Setup'!$H$45),'Quant Setup'!$I$45,'Quant Setup'!$I$46)))</f>
        <v>Warning Track</v>
      </c>
      <c r="L58" s="41">
        <f t="shared" si="8"/>
        <v>3.0891203703703705E-2</v>
      </c>
      <c r="M58" s="41">
        <f t="shared" si="3"/>
        <v>2.361111111111111E-2</v>
      </c>
      <c r="N58" s="41">
        <f t="shared" si="7"/>
        <v>7.2800925925925949E-3</v>
      </c>
      <c r="O58" s="42" t="str">
        <f t="shared" si="1"/>
        <v>Behind on time</v>
      </c>
      <c r="P58" s="2"/>
      <c r="Q58" s="2"/>
      <c r="R58" s="2" t="s">
        <v>8</v>
      </c>
      <c r="S58" s="2"/>
      <c r="T58" s="2" t="s">
        <v>238</v>
      </c>
      <c r="U58" s="2"/>
      <c r="V58" s="2" t="s">
        <v>75</v>
      </c>
      <c r="W58" s="2" t="s">
        <v>91</v>
      </c>
      <c r="X58" s="2" t="s">
        <v>92</v>
      </c>
      <c r="Y58" s="2"/>
      <c r="Z58" s="2"/>
      <c r="AA58" s="2"/>
      <c r="AB58" s="2"/>
      <c r="AC58" s="2"/>
      <c r="AD58" s="2"/>
      <c r="AE58" s="2"/>
      <c r="AF58" s="2"/>
      <c r="AG58" s="2"/>
      <c r="AH58" s="2"/>
      <c r="AI58" s="17"/>
      <c r="AJ58" s="17"/>
      <c r="AK58" s="17"/>
      <c r="AL58" s="17"/>
      <c r="AM58" s="8"/>
      <c r="AN58" s="18"/>
      <c r="AO58" s="2"/>
      <c r="AP58" s="2"/>
      <c r="AQ58" s="6"/>
      <c r="AR58" s="6"/>
      <c r="AS58" s="7"/>
      <c r="AT58" s="7"/>
      <c r="AU58" s="4"/>
      <c r="AV58" s="2"/>
    </row>
    <row r="59" spans="1:48" s="27" customFormat="1" x14ac:dyDescent="0.2">
      <c r="A59" s="194">
        <v>55</v>
      </c>
      <c r="B59" s="106">
        <v>42718</v>
      </c>
      <c r="C59" s="55" t="s">
        <v>243</v>
      </c>
      <c r="D59" s="58"/>
      <c r="E59" s="193">
        <v>18</v>
      </c>
      <c r="F59" s="43" t="str">
        <f t="shared" si="0"/>
        <v>Exam 518</v>
      </c>
      <c r="G59" s="18" t="s">
        <v>0</v>
      </c>
      <c r="H59" s="2"/>
      <c r="I59" s="200">
        <v>97</v>
      </c>
      <c r="J59" s="41">
        <f t="shared" si="6"/>
        <v>1.1226851851851851E-3</v>
      </c>
      <c r="K59" s="41" t="str">
        <f>IF(J59&lt;'Quant Setup'!$H$43,'Quant Setup'!$I$43,IF(AND(J59&gt;='Quant Setup'!$G$44,J59&lt;'Quant Setup'!$H$44),'Quant Setup'!$I$44,IF(AND(J59&gt;='Quant Setup'!$G$45,J59&lt;'Quant Setup'!$H$45),'Quant Setup'!$I$45,'Quant Setup'!$I$46)))</f>
        <v>Perfect Timing</v>
      </c>
      <c r="L59" s="41">
        <f t="shared" si="8"/>
        <v>3.201388888888889E-2</v>
      </c>
      <c r="M59" s="41">
        <f t="shared" si="3"/>
        <v>2.5000000000000001E-2</v>
      </c>
      <c r="N59" s="41">
        <f t="shared" si="7"/>
        <v>7.013888888888889E-3</v>
      </c>
      <c r="O59" s="42" t="str">
        <f t="shared" si="1"/>
        <v>Behind on time</v>
      </c>
      <c r="P59" s="2"/>
      <c r="Q59" s="2"/>
      <c r="R59" s="2" t="s">
        <v>9</v>
      </c>
      <c r="S59" s="2"/>
      <c r="T59" s="2" t="s">
        <v>238</v>
      </c>
      <c r="U59" s="2"/>
      <c r="V59" s="2" t="s">
        <v>14</v>
      </c>
      <c r="W59" s="2" t="s">
        <v>15</v>
      </c>
      <c r="X59" s="2" t="s">
        <v>20</v>
      </c>
      <c r="Y59" s="2"/>
      <c r="Z59" s="2"/>
      <c r="AA59" s="2"/>
      <c r="AB59" s="2"/>
      <c r="AC59" s="2"/>
      <c r="AD59" s="2"/>
      <c r="AE59" s="2"/>
      <c r="AF59" s="2"/>
      <c r="AG59" s="2"/>
      <c r="AH59" s="2"/>
      <c r="AI59" s="17"/>
      <c r="AJ59" s="17"/>
      <c r="AK59" s="17"/>
      <c r="AL59" s="17"/>
      <c r="AM59" s="8"/>
      <c r="AN59" s="18"/>
      <c r="AO59" s="2"/>
      <c r="AP59" s="2"/>
      <c r="AQ59" s="6"/>
      <c r="AR59" s="6"/>
      <c r="AS59" s="7"/>
      <c r="AT59" s="7"/>
      <c r="AU59" s="4"/>
      <c r="AV59" s="2"/>
    </row>
    <row r="60" spans="1:48" s="27" customFormat="1" x14ac:dyDescent="0.2">
      <c r="A60" s="194">
        <v>56</v>
      </c>
      <c r="B60" s="106">
        <v>42718</v>
      </c>
      <c r="C60" s="55" t="s">
        <v>243</v>
      </c>
      <c r="D60" s="58"/>
      <c r="E60" s="193">
        <v>19</v>
      </c>
      <c r="F60" s="43" t="str">
        <f t="shared" si="0"/>
        <v>Exam 519</v>
      </c>
      <c r="G60" s="18" t="s">
        <v>0</v>
      </c>
      <c r="H60" s="2"/>
      <c r="I60" s="200">
        <v>281</v>
      </c>
      <c r="J60" s="41">
        <f t="shared" si="6"/>
        <v>3.2523148148148147E-3</v>
      </c>
      <c r="K60" s="41" t="str">
        <f>IF(J60&lt;'Quant Setup'!$H$43,'Quant Setup'!$I$43,IF(AND(J60&gt;='Quant Setup'!$G$44,J60&lt;'Quant Setup'!$H$44),'Quant Setup'!$I$44,IF(AND(J60&gt;='Quant Setup'!$G$45,J60&lt;'Quant Setup'!$H$45),'Quant Setup'!$I$45,'Quant Setup'!$I$46)))</f>
        <v>Way Too Slow</v>
      </c>
      <c r="L60" s="41">
        <f t="shared" si="8"/>
        <v>3.5266203703703702E-2</v>
      </c>
      <c r="M60" s="41">
        <f t="shared" si="3"/>
        <v>2.6388888888888889E-2</v>
      </c>
      <c r="N60" s="41">
        <f t="shared" si="7"/>
        <v>8.8773148148148136E-3</v>
      </c>
      <c r="O60" s="42" t="str">
        <f t="shared" si="1"/>
        <v>Behind on time</v>
      </c>
      <c r="P60" s="2"/>
      <c r="Q60" s="2"/>
      <c r="R60" s="2" t="s">
        <v>9</v>
      </c>
      <c r="S60" s="2"/>
      <c r="T60" s="2" t="s">
        <v>238</v>
      </c>
      <c r="U60" s="2"/>
      <c r="V60" s="2" t="s">
        <v>75</v>
      </c>
      <c r="W60" s="2" t="s">
        <v>91</v>
      </c>
      <c r="X60" s="2" t="s">
        <v>92</v>
      </c>
      <c r="Y60" s="2"/>
      <c r="Z60" s="2"/>
      <c r="AA60" s="2"/>
      <c r="AB60" s="2"/>
      <c r="AC60" s="2"/>
      <c r="AD60" s="2"/>
      <c r="AE60" s="2"/>
      <c r="AF60" s="2"/>
      <c r="AG60" s="2"/>
      <c r="AH60" s="2"/>
      <c r="AI60" s="17"/>
      <c r="AJ60" s="17"/>
      <c r="AK60" s="17"/>
      <c r="AL60" s="17"/>
      <c r="AM60" s="8"/>
      <c r="AN60" s="18"/>
      <c r="AO60" s="2"/>
      <c r="AP60" s="2"/>
      <c r="AQ60" s="6"/>
      <c r="AR60" s="6"/>
      <c r="AS60" s="7"/>
      <c r="AT60" s="7"/>
      <c r="AU60" s="4"/>
      <c r="AV60" s="2"/>
    </row>
    <row r="61" spans="1:48" s="27" customFormat="1" x14ac:dyDescent="0.2">
      <c r="A61" s="194">
        <v>57</v>
      </c>
      <c r="B61" s="106">
        <v>42718</v>
      </c>
      <c r="C61" s="55" t="s">
        <v>243</v>
      </c>
      <c r="D61" s="58"/>
      <c r="E61" s="193">
        <v>20</v>
      </c>
      <c r="F61" s="43" t="str">
        <f t="shared" si="0"/>
        <v>Exam 520</v>
      </c>
      <c r="G61" s="18" t="s">
        <v>0</v>
      </c>
      <c r="H61" s="2"/>
      <c r="I61" s="200">
        <v>21</v>
      </c>
      <c r="J61" s="41">
        <f t="shared" si="6"/>
        <v>2.4305555555555555E-4</v>
      </c>
      <c r="K61" s="41" t="str">
        <f>IF(J61&lt;'Quant Setup'!$H$43,'Quant Setup'!$I$43,IF(AND(J61&gt;='Quant Setup'!$G$44,J61&lt;'Quant Setup'!$H$44),'Quant Setup'!$I$44,IF(AND(J61&gt;='Quant Setup'!$G$45,J61&lt;'Quant Setup'!$H$45),'Quant Setup'!$I$45,'Quant Setup'!$I$46)))</f>
        <v>Too Fast</v>
      </c>
      <c r="L61" s="41">
        <f t="shared" si="8"/>
        <v>3.5509259259259261E-2</v>
      </c>
      <c r="M61" s="41">
        <f t="shared" si="3"/>
        <v>2.7777777777777776E-2</v>
      </c>
      <c r="N61" s="41">
        <f t="shared" si="7"/>
        <v>7.731481481481485E-3</v>
      </c>
      <c r="O61" s="42" t="str">
        <f t="shared" si="1"/>
        <v>Behind on time</v>
      </c>
      <c r="P61" s="2"/>
      <c r="Q61" s="2"/>
      <c r="R61" s="2" t="s">
        <v>10</v>
      </c>
      <c r="S61" s="2"/>
      <c r="T61" s="2" t="s">
        <v>238</v>
      </c>
      <c r="U61" s="2"/>
      <c r="V61" s="2" t="s">
        <v>146</v>
      </c>
      <c r="W61" s="2" t="s">
        <v>176</v>
      </c>
      <c r="X61" s="2" t="s">
        <v>181</v>
      </c>
      <c r="Y61" s="2"/>
      <c r="Z61" s="2"/>
      <c r="AA61" s="2"/>
      <c r="AB61" s="2"/>
      <c r="AC61" s="2"/>
      <c r="AD61" s="2"/>
      <c r="AE61" s="2"/>
      <c r="AF61" s="2"/>
      <c r="AG61" s="2"/>
      <c r="AH61" s="2"/>
      <c r="AI61" s="17"/>
      <c r="AJ61" s="17"/>
      <c r="AK61" s="17"/>
      <c r="AL61" s="17"/>
      <c r="AM61" s="8"/>
      <c r="AN61" s="18"/>
      <c r="AO61" s="2"/>
      <c r="AP61" s="2"/>
      <c r="AQ61" s="6"/>
      <c r="AR61" s="6"/>
      <c r="AS61" s="7"/>
      <c r="AT61" s="7"/>
      <c r="AU61" s="4"/>
      <c r="AV61" s="2"/>
    </row>
    <row r="62" spans="1:48" s="27" customFormat="1" x14ac:dyDescent="0.2">
      <c r="A62" s="194">
        <v>58</v>
      </c>
      <c r="B62" s="106">
        <v>42718</v>
      </c>
      <c r="C62" s="55" t="s">
        <v>243</v>
      </c>
      <c r="D62" s="58"/>
      <c r="E62" s="193">
        <v>21</v>
      </c>
      <c r="F62" s="43" t="str">
        <f t="shared" si="0"/>
        <v>Exam 521</v>
      </c>
      <c r="G62" s="18" t="s">
        <v>0</v>
      </c>
      <c r="H62" s="2"/>
      <c r="I62" s="200">
        <v>211</v>
      </c>
      <c r="J62" s="41">
        <f t="shared" si="6"/>
        <v>2.4421296296296296E-3</v>
      </c>
      <c r="K62" s="41" t="str">
        <f>IF(J62&lt;'Quant Setup'!$H$43,'Quant Setup'!$I$43,IF(AND(J62&gt;='Quant Setup'!$G$44,J62&lt;'Quant Setup'!$H$44),'Quant Setup'!$I$44,IF(AND(J62&gt;='Quant Setup'!$G$45,J62&lt;'Quant Setup'!$H$45),'Quant Setup'!$I$45,'Quant Setup'!$I$46)))</f>
        <v>Way Too Slow</v>
      </c>
      <c r="L62" s="41">
        <f t="shared" si="8"/>
        <v>3.7951388888888889E-2</v>
      </c>
      <c r="M62" s="41">
        <f t="shared" si="3"/>
        <v>2.9166666666666667E-2</v>
      </c>
      <c r="N62" s="41">
        <f t="shared" si="7"/>
        <v>8.7847222222222215E-3</v>
      </c>
      <c r="O62" s="42" t="str">
        <f t="shared" si="1"/>
        <v>Behind on time</v>
      </c>
      <c r="P62" s="2"/>
      <c r="Q62" s="2"/>
      <c r="R62" s="2" t="s">
        <v>9</v>
      </c>
      <c r="S62" s="2"/>
      <c r="T62" s="2" t="s">
        <v>238</v>
      </c>
      <c r="U62" s="2"/>
      <c r="V62" s="2" t="s">
        <v>146</v>
      </c>
      <c r="W62" s="2" t="s">
        <v>176</v>
      </c>
      <c r="X62" s="2" t="s">
        <v>178</v>
      </c>
      <c r="Y62" s="2"/>
      <c r="Z62" s="2"/>
      <c r="AA62" s="2"/>
      <c r="AB62" s="2"/>
      <c r="AC62" s="2"/>
      <c r="AD62" s="2"/>
      <c r="AE62" s="2"/>
      <c r="AF62" s="2"/>
      <c r="AG62" s="2"/>
      <c r="AH62" s="2"/>
      <c r="AI62" s="17"/>
      <c r="AJ62" s="17"/>
      <c r="AK62" s="17"/>
      <c r="AL62" s="17"/>
      <c r="AM62" s="8"/>
      <c r="AN62" s="18"/>
      <c r="AO62" s="2"/>
      <c r="AP62" s="2"/>
      <c r="AQ62" s="6"/>
      <c r="AR62" s="6"/>
      <c r="AS62" s="7"/>
      <c r="AT62" s="7"/>
      <c r="AU62" s="4"/>
      <c r="AV62" s="2"/>
    </row>
    <row r="63" spans="1:48" s="27" customFormat="1" x14ac:dyDescent="0.2">
      <c r="A63" s="194">
        <v>59</v>
      </c>
      <c r="B63" s="106">
        <v>42718</v>
      </c>
      <c r="C63" s="55" t="s">
        <v>243</v>
      </c>
      <c r="D63" s="58"/>
      <c r="E63" s="193">
        <v>22</v>
      </c>
      <c r="F63" s="43" t="str">
        <f t="shared" si="0"/>
        <v>Exam 522</v>
      </c>
      <c r="G63" s="18" t="s">
        <v>0</v>
      </c>
      <c r="H63" s="2"/>
      <c r="I63" s="200">
        <v>64</v>
      </c>
      <c r="J63" s="41">
        <f t="shared" si="6"/>
        <v>7.407407407407407E-4</v>
      </c>
      <c r="K63" s="41" t="str">
        <f>IF(J63&lt;'Quant Setup'!$H$43,'Quant Setup'!$I$43,IF(AND(J63&gt;='Quant Setup'!$G$44,J63&lt;'Quant Setup'!$H$44),'Quant Setup'!$I$44,IF(AND(J63&gt;='Quant Setup'!$G$45,J63&lt;'Quant Setup'!$H$45),'Quant Setup'!$I$45,'Quant Setup'!$I$46)))</f>
        <v>Too Fast</v>
      </c>
      <c r="L63" s="41">
        <f t="shared" si="8"/>
        <v>3.8692129629629632E-2</v>
      </c>
      <c r="M63" s="41">
        <f t="shared" si="3"/>
        <v>3.0555555555555555E-2</v>
      </c>
      <c r="N63" s="41">
        <f t="shared" si="7"/>
        <v>8.1365740740740773E-3</v>
      </c>
      <c r="O63" s="42" t="str">
        <f t="shared" si="1"/>
        <v>Behind on time</v>
      </c>
      <c r="P63" s="2"/>
      <c r="Q63" s="2"/>
      <c r="R63" s="2" t="s">
        <v>9</v>
      </c>
      <c r="S63" s="2"/>
      <c r="T63" s="2" t="s">
        <v>237</v>
      </c>
      <c r="U63" s="2"/>
      <c r="V63" s="2" t="s">
        <v>14</v>
      </c>
      <c r="W63" s="2" t="s">
        <v>32</v>
      </c>
      <c r="X63" s="2" t="s">
        <v>35</v>
      </c>
      <c r="Y63" s="2"/>
      <c r="Z63" s="2"/>
      <c r="AA63" s="2"/>
      <c r="AB63" s="2"/>
      <c r="AC63" s="2"/>
      <c r="AD63" s="2"/>
      <c r="AE63" s="2"/>
      <c r="AF63" s="2"/>
      <c r="AG63" s="2"/>
      <c r="AH63" s="2"/>
      <c r="AI63" s="17"/>
      <c r="AJ63" s="17"/>
      <c r="AK63" s="17"/>
      <c r="AL63" s="17"/>
      <c r="AM63" s="8"/>
      <c r="AN63" s="18"/>
      <c r="AO63" s="2"/>
      <c r="AP63" s="2"/>
      <c r="AQ63" s="6"/>
      <c r="AR63" s="6"/>
      <c r="AS63" s="7"/>
      <c r="AT63" s="7"/>
      <c r="AU63" s="4"/>
      <c r="AV63" s="2"/>
    </row>
    <row r="64" spans="1:48" s="27" customFormat="1" x14ac:dyDescent="0.2">
      <c r="A64" s="194">
        <v>60</v>
      </c>
      <c r="B64" s="106">
        <v>42718</v>
      </c>
      <c r="C64" s="55" t="s">
        <v>243</v>
      </c>
      <c r="D64" s="58"/>
      <c r="E64" s="193">
        <v>23</v>
      </c>
      <c r="F64" s="43" t="str">
        <f t="shared" si="0"/>
        <v>Exam 523</v>
      </c>
      <c r="G64" s="18" t="s">
        <v>11</v>
      </c>
      <c r="H64" s="2"/>
      <c r="I64" s="200">
        <v>145</v>
      </c>
      <c r="J64" s="41">
        <f t="shared" si="6"/>
        <v>1.6782407407407408E-3</v>
      </c>
      <c r="K64" s="41" t="str">
        <f>IF(J64&lt;'Quant Setup'!$H$43,'Quant Setup'!$I$43,IF(AND(J64&gt;='Quant Setup'!$G$44,J64&lt;'Quant Setup'!$H$44),'Quant Setup'!$I$44,IF(AND(J64&gt;='Quant Setup'!$G$45,J64&lt;'Quant Setup'!$H$45),'Quant Setup'!$I$45,'Quant Setup'!$I$46)))</f>
        <v>Perfect Timing</v>
      </c>
      <c r="L64" s="41">
        <f t="shared" si="8"/>
        <v>4.0370370370370376E-2</v>
      </c>
      <c r="M64" s="41">
        <f t="shared" si="3"/>
        <v>3.1944444444444442E-2</v>
      </c>
      <c r="N64" s="41">
        <f t="shared" si="7"/>
        <v>8.4259259259259339E-3</v>
      </c>
      <c r="O64" s="42" t="str">
        <f t="shared" si="1"/>
        <v>Behind on time</v>
      </c>
      <c r="P64" s="2"/>
      <c r="Q64" s="2"/>
      <c r="R64" s="2" t="s">
        <v>10</v>
      </c>
      <c r="S64" s="2"/>
      <c r="T64" s="2" t="s">
        <v>237</v>
      </c>
      <c r="U64" s="2"/>
      <c r="V64" s="2" t="s">
        <v>40</v>
      </c>
      <c r="W64" s="2" t="s">
        <v>53</v>
      </c>
      <c r="X64" s="2" t="s">
        <v>55</v>
      </c>
      <c r="Y64" s="2"/>
      <c r="Z64" s="2"/>
      <c r="AA64" s="2"/>
      <c r="AB64" s="2"/>
      <c r="AC64" s="2"/>
      <c r="AD64" s="2"/>
      <c r="AE64" s="2"/>
      <c r="AF64" s="2"/>
      <c r="AG64" s="2"/>
      <c r="AH64" s="2"/>
      <c r="AI64" s="17"/>
      <c r="AJ64" s="17"/>
      <c r="AK64" s="17"/>
      <c r="AL64" s="17"/>
      <c r="AM64" s="8"/>
      <c r="AN64" s="18"/>
      <c r="AO64" s="2"/>
      <c r="AP64" s="2"/>
      <c r="AQ64" s="6"/>
      <c r="AR64" s="6"/>
      <c r="AS64" s="7"/>
      <c r="AT64" s="7"/>
      <c r="AU64" s="4"/>
      <c r="AV64" s="2"/>
    </row>
    <row r="65" spans="1:48" s="27" customFormat="1" x14ac:dyDescent="0.2">
      <c r="A65" s="194">
        <v>61</v>
      </c>
      <c r="B65" s="106">
        <v>42718</v>
      </c>
      <c r="C65" s="55" t="s">
        <v>243</v>
      </c>
      <c r="D65" s="58"/>
      <c r="E65" s="193">
        <v>24</v>
      </c>
      <c r="F65" s="43" t="str">
        <f t="shared" si="0"/>
        <v>Exam 524</v>
      </c>
      <c r="G65" s="18" t="s">
        <v>11</v>
      </c>
      <c r="H65" s="2"/>
      <c r="I65" s="200">
        <v>236</v>
      </c>
      <c r="J65" s="41">
        <f t="shared" si="6"/>
        <v>2.7314814814814814E-3</v>
      </c>
      <c r="K65" s="41" t="str">
        <f>IF(J65&lt;'Quant Setup'!$H$43,'Quant Setup'!$I$43,IF(AND(J65&gt;='Quant Setup'!$G$44,J65&lt;'Quant Setup'!$H$44),'Quant Setup'!$I$44,IF(AND(J65&gt;='Quant Setup'!$G$45,J65&lt;'Quant Setup'!$H$45),'Quant Setup'!$I$45,'Quant Setup'!$I$46)))</f>
        <v>Way Too Slow</v>
      </c>
      <c r="L65" s="41">
        <f t="shared" si="8"/>
        <v>4.3101851851851856E-2</v>
      </c>
      <c r="M65" s="41">
        <f t="shared" si="3"/>
        <v>3.3333333333333333E-2</v>
      </c>
      <c r="N65" s="41">
        <f t="shared" si="7"/>
        <v>9.7685185185185236E-3</v>
      </c>
      <c r="O65" s="42" t="str">
        <f t="shared" si="1"/>
        <v>Behind on time</v>
      </c>
      <c r="P65" s="2"/>
      <c r="Q65" s="2"/>
      <c r="R65" s="2" t="s">
        <v>9</v>
      </c>
      <c r="S65" s="2"/>
      <c r="T65" s="2" t="s">
        <v>237</v>
      </c>
      <c r="U65" s="2"/>
      <c r="V65" s="2" t="s">
        <v>14</v>
      </c>
      <c r="W65" s="2" t="s">
        <v>32</v>
      </c>
      <c r="X65" s="2" t="s">
        <v>34</v>
      </c>
      <c r="Y65" s="2"/>
      <c r="Z65" s="2"/>
      <c r="AA65" s="2"/>
      <c r="AB65" s="2"/>
      <c r="AC65" s="2"/>
      <c r="AD65" s="2"/>
      <c r="AE65" s="2"/>
      <c r="AF65" s="2"/>
      <c r="AG65" s="2"/>
      <c r="AH65" s="2"/>
      <c r="AI65" s="17"/>
      <c r="AJ65" s="17"/>
      <c r="AK65" s="17"/>
      <c r="AL65" s="17"/>
      <c r="AM65" s="8"/>
      <c r="AN65" s="18"/>
      <c r="AO65" s="2"/>
      <c r="AP65" s="2"/>
      <c r="AQ65" s="6"/>
      <c r="AR65" s="6"/>
      <c r="AS65" s="7"/>
      <c r="AT65" s="7"/>
      <c r="AU65" s="4"/>
      <c r="AV65" s="2"/>
    </row>
    <row r="66" spans="1:48" s="27" customFormat="1" x14ac:dyDescent="0.2">
      <c r="A66" s="194">
        <v>62</v>
      </c>
      <c r="B66" s="106">
        <v>42718</v>
      </c>
      <c r="C66" s="55" t="s">
        <v>243</v>
      </c>
      <c r="D66" s="58"/>
      <c r="E66" s="193">
        <v>25</v>
      </c>
      <c r="F66" s="43" t="str">
        <f t="shared" si="0"/>
        <v>Exam 525</v>
      </c>
      <c r="G66" s="18" t="s">
        <v>0</v>
      </c>
      <c r="H66" s="2"/>
      <c r="I66" s="200">
        <v>137</v>
      </c>
      <c r="J66" s="41">
        <f t="shared" si="6"/>
        <v>1.5856481481481481E-3</v>
      </c>
      <c r="K66" s="41" t="str">
        <f>IF(J66&lt;'Quant Setup'!$H$43,'Quant Setup'!$I$43,IF(AND(J66&gt;='Quant Setup'!$G$44,J66&lt;'Quant Setup'!$H$44),'Quant Setup'!$I$44,IF(AND(J66&gt;='Quant Setup'!$G$45,J66&lt;'Quant Setup'!$H$45),'Quant Setup'!$I$45,'Quant Setup'!$I$46)))</f>
        <v>Perfect Timing</v>
      </c>
      <c r="L66" s="41">
        <f t="shared" si="8"/>
        <v>4.4687500000000005E-2</v>
      </c>
      <c r="M66" s="41">
        <f t="shared" si="3"/>
        <v>3.4722222222222224E-2</v>
      </c>
      <c r="N66" s="41">
        <f t="shared" si="7"/>
        <v>9.9652777777777812E-3</v>
      </c>
      <c r="O66" s="42" t="str">
        <f t="shared" si="1"/>
        <v>Behind on time</v>
      </c>
      <c r="P66" s="2"/>
      <c r="Q66" s="2"/>
      <c r="R66" s="2" t="s">
        <v>9</v>
      </c>
      <c r="S66" s="2"/>
      <c r="T66" s="2" t="s">
        <v>237</v>
      </c>
      <c r="U66" s="2"/>
      <c r="V66" s="2" t="s">
        <v>75</v>
      </c>
      <c r="W66" s="2" t="s">
        <v>83</v>
      </c>
      <c r="X66" s="2" t="s">
        <v>85</v>
      </c>
      <c r="Y66" s="2"/>
      <c r="Z66" s="2"/>
      <c r="AA66" s="2"/>
      <c r="AB66" s="2"/>
      <c r="AC66" s="2"/>
      <c r="AD66" s="2"/>
      <c r="AE66" s="2"/>
      <c r="AF66" s="2"/>
      <c r="AG66" s="2"/>
      <c r="AH66" s="2"/>
      <c r="AI66" s="17"/>
      <c r="AJ66" s="17"/>
      <c r="AK66" s="17"/>
      <c r="AL66" s="17"/>
      <c r="AM66" s="8"/>
      <c r="AN66" s="18"/>
      <c r="AO66" s="2"/>
      <c r="AP66" s="2"/>
      <c r="AQ66" s="6"/>
      <c r="AR66" s="6"/>
      <c r="AS66" s="7"/>
      <c r="AT66" s="7"/>
      <c r="AU66" s="4"/>
      <c r="AV66" s="2"/>
    </row>
    <row r="67" spans="1:48" s="27" customFormat="1" x14ac:dyDescent="0.2">
      <c r="A67" s="194">
        <v>63</v>
      </c>
      <c r="B67" s="106">
        <v>42718</v>
      </c>
      <c r="C67" s="55" t="s">
        <v>243</v>
      </c>
      <c r="D67" s="58"/>
      <c r="E67" s="193">
        <v>26</v>
      </c>
      <c r="F67" s="43" t="str">
        <f t="shared" si="0"/>
        <v>Exam 526</v>
      </c>
      <c r="G67" s="18" t="s">
        <v>0</v>
      </c>
      <c r="H67" s="2"/>
      <c r="I67" s="200">
        <v>71</v>
      </c>
      <c r="J67" s="41">
        <f t="shared" si="6"/>
        <v>8.2175925925925927E-4</v>
      </c>
      <c r="K67" s="41" t="str">
        <f>IF(J67&lt;'Quant Setup'!$H$43,'Quant Setup'!$I$43,IF(AND(J67&gt;='Quant Setup'!$G$44,J67&lt;'Quant Setup'!$H$44),'Quant Setup'!$I$44,IF(AND(J67&gt;='Quant Setup'!$G$45,J67&lt;'Quant Setup'!$H$45),'Quant Setup'!$I$45,'Quant Setup'!$I$46)))</f>
        <v>Too Fast</v>
      </c>
      <c r="L67" s="41">
        <f t="shared" si="8"/>
        <v>4.5509259259259263E-2</v>
      </c>
      <c r="M67" s="41">
        <f t="shared" si="3"/>
        <v>3.6111111111111108E-2</v>
      </c>
      <c r="N67" s="41">
        <f t="shared" si="7"/>
        <v>9.3981481481481555E-3</v>
      </c>
      <c r="O67" s="42" t="str">
        <f t="shared" si="1"/>
        <v>Behind on time</v>
      </c>
      <c r="P67" s="2"/>
      <c r="Q67" s="2"/>
      <c r="R67" s="2" t="s">
        <v>10</v>
      </c>
      <c r="S67" s="2"/>
      <c r="T67" s="2" t="s">
        <v>237</v>
      </c>
      <c r="U67" s="2"/>
      <c r="V67" s="2" t="s">
        <v>75</v>
      </c>
      <c r="W67" s="2" t="s">
        <v>109</v>
      </c>
      <c r="X67" s="2" t="s">
        <v>110</v>
      </c>
      <c r="Y67" s="2"/>
      <c r="Z67" s="2"/>
      <c r="AA67" s="2"/>
      <c r="AB67" s="2"/>
      <c r="AC67" s="2"/>
      <c r="AD67" s="2"/>
      <c r="AE67" s="2"/>
      <c r="AF67" s="2"/>
      <c r="AG67" s="2"/>
      <c r="AH67" s="2"/>
      <c r="AI67" s="17"/>
      <c r="AJ67" s="17"/>
      <c r="AK67" s="17"/>
      <c r="AL67" s="17"/>
      <c r="AM67" s="8"/>
      <c r="AN67" s="18"/>
      <c r="AO67" s="2"/>
      <c r="AP67" s="2"/>
      <c r="AQ67" s="6"/>
      <c r="AR67" s="6"/>
      <c r="AS67" s="7"/>
      <c r="AT67" s="7"/>
      <c r="AU67" s="4"/>
      <c r="AV67" s="2"/>
    </row>
    <row r="68" spans="1:48" s="27" customFormat="1" x14ac:dyDescent="0.2">
      <c r="A68" s="194">
        <v>64</v>
      </c>
      <c r="B68" s="106">
        <v>42718</v>
      </c>
      <c r="C68" s="55" t="s">
        <v>243</v>
      </c>
      <c r="D68" s="58"/>
      <c r="E68" s="193">
        <v>27</v>
      </c>
      <c r="F68" s="43" t="str">
        <f t="shared" si="0"/>
        <v>Exam 527</v>
      </c>
      <c r="G68" s="18" t="s">
        <v>0</v>
      </c>
      <c r="H68" s="2"/>
      <c r="I68" s="200">
        <v>114</v>
      </c>
      <c r="J68" s="41">
        <f t="shared" si="6"/>
        <v>1.3194444444444445E-3</v>
      </c>
      <c r="K68" s="41" t="str">
        <f>IF(J68&lt;'Quant Setup'!$H$43,'Quant Setup'!$I$43,IF(AND(J68&gt;='Quant Setup'!$G$44,J68&lt;'Quant Setup'!$H$44),'Quant Setup'!$I$44,IF(AND(J68&gt;='Quant Setup'!$G$45,J68&lt;'Quant Setup'!$H$45),'Quant Setup'!$I$45,'Quant Setup'!$I$46)))</f>
        <v>Perfect Timing</v>
      </c>
      <c r="L68" s="41">
        <f t="shared" si="8"/>
        <v>4.6828703703703706E-2</v>
      </c>
      <c r="M68" s="41">
        <f t="shared" si="3"/>
        <v>3.7499999999999999E-2</v>
      </c>
      <c r="N68" s="41">
        <f t="shared" si="7"/>
        <v>9.3287037037037071E-3</v>
      </c>
      <c r="O68" s="42" t="str">
        <f t="shared" si="1"/>
        <v>Behind on time</v>
      </c>
      <c r="P68" s="2"/>
      <c r="Q68" s="2"/>
      <c r="R68" s="2" t="s">
        <v>9</v>
      </c>
      <c r="S68" s="2"/>
      <c r="T68" s="2" t="s">
        <v>238</v>
      </c>
      <c r="U68" s="2"/>
      <c r="V68" s="2" t="s">
        <v>75</v>
      </c>
      <c r="W68" s="2" t="s">
        <v>76</v>
      </c>
      <c r="X68" s="2" t="s">
        <v>80</v>
      </c>
      <c r="Y68" s="2"/>
      <c r="Z68" s="2"/>
      <c r="AA68" s="2"/>
      <c r="AB68" s="2"/>
      <c r="AC68" s="2"/>
      <c r="AD68" s="2"/>
      <c r="AE68" s="2"/>
      <c r="AF68" s="2"/>
      <c r="AG68" s="2"/>
      <c r="AH68" s="2"/>
      <c r="AI68" s="17"/>
      <c r="AJ68" s="17"/>
      <c r="AK68" s="17"/>
      <c r="AL68" s="17"/>
      <c r="AM68" s="8"/>
      <c r="AN68" s="18"/>
      <c r="AO68" s="2"/>
      <c r="AP68" s="2"/>
      <c r="AQ68" s="6"/>
      <c r="AR68" s="6"/>
      <c r="AS68" s="7"/>
      <c r="AT68" s="7"/>
      <c r="AU68" s="4"/>
      <c r="AV68" s="2"/>
    </row>
    <row r="69" spans="1:48" s="27" customFormat="1" x14ac:dyDescent="0.2">
      <c r="A69" s="194">
        <v>65</v>
      </c>
      <c r="B69" s="106">
        <v>42718</v>
      </c>
      <c r="C69" s="55" t="s">
        <v>243</v>
      </c>
      <c r="D69" s="58"/>
      <c r="E69" s="193">
        <v>28</v>
      </c>
      <c r="F69" s="43" t="str">
        <f t="shared" ref="F69:F132" si="9">C69&amp;E69</f>
        <v>Exam 528</v>
      </c>
      <c r="G69" s="18" t="s">
        <v>11</v>
      </c>
      <c r="H69" s="2"/>
      <c r="I69" s="200">
        <v>6</v>
      </c>
      <c r="J69" s="41">
        <f t="shared" si="6"/>
        <v>6.9444444444444444E-5</v>
      </c>
      <c r="K69" s="41" t="str">
        <f>IF(J69&lt;'Quant Setup'!$H$43,'Quant Setup'!$I$43,IF(AND(J69&gt;='Quant Setup'!$G$44,J69&lt;'Quant Setup'!$H$44),'Quant Setup'!$I$44,IF(AND(J69&gt;='Quant Setup'!$G$45,J69&lt;'Quant Setup'!$H$45),'Quant Setup'!$I$45,'Quant Setup'!$I$46)))</f>
        <v>Too Fast</v>
      </c>
      <c r="L69" s="41">
        <f t="shared" si="8"/>
        <v>4.6898148148148147E-2</v>
      </c>
      <c r="M69" s="41">
        <f t="shared" si="3"/>
        <v>3.888888888888889E-2</v>
      </c>
      <c r="N69" s="41">
        <f t="shared" si="7"/>
        <v>8.0092592592592576E-3</v>
      </c>
      <c r="O69" s="42" t="str">
        <f t="shared" ref="O69:O132" si="10">IF(AND(M69-L69&lt;0,N69&gt;$O$3),"Behind on time",IF(AND(M69-L69&gt;0,N69&gt;$O$3),"Positive","Neutral"))</f>
        <v>Behind on time</v>
      </c>
      <c r="P69" s="2"/>
      <c r="Q69" s="2"/>
      <c r="R69" s="2" t="s">
        <v>9</v>
      </c>
      <c r="S69" s="2"/>
      <c r="T69" s="2" t="s">
        <v>237</v>
      </c>
      <c r="U69" s="2"/>
      <c r="V69" s="2" t="s">
        <v>146</v>
      </c>
      <c r="W69" s="2" t="s">
        <v>184</v>
      </c>
      <c r="X69" s="2" t="s">
        <v>185</v>
      </c>
      <c r="Y69" s="2"/>
      <c r="Z69" s="2"/>
      <c r="AA69" s="2"/>
      <c r="AB69" s="2"/>
      <c r="AC69" s="2"/>
      <c r="AD69" s="2"/>
      <c r="AE69" s="2"/>
      <c r="AF69" s="2"/>
      <c r="AG69" s="2"/>
      <c r="AH69" s="2"/>
      <c r="AI69" s="17"/>
      <c r="AJ69" s="17"/>
      <c r="AK69" s="17"/>
      <c r="AL69" s="17"/>
      <c r="AM69" s="8"/>
      <c r="AN69" s="18"/>
      <c r="AO69" s="2"/>
      <c r="AP69" s="2"/>
      <c r="AQ69" s="6"/>
      <c r="AR69" s="6"/>
      <c r="AS69" s="7"/>
      <c r="AT69" s="7"/>
      <c r="AU69" s="4"/>
      <c r="AV69" s="2"/>
    </row>
    <row r="70" spans="1:48" s="27" customFormat="1" x14ac:dyDescent="0.2">
      <c r="A70" s="194">
        <v>66</v>
      </c>
      <c r="B70" s="106">
        <v>42718</v>
      </c>
      <c r="C70" s="55" t="s">
        <v>243</v>
      </c>
      <c r="D70" s="58"/>
      <c r="E70" s="193">
        <v>29</v>
      </c>
      <c r="F70" s="43" t="str">
        <f t="shared" si="9"/>
        <v>Exam 529</v>
      </c>
      <c r="G70" s="18" t="s">
        <v>11</v>
      </c>
      <c r="H70" s="2"/>
      <c r="I70" s="200">
        <v>164</v>
      </c>
      <c r="J70" s="41">
        <f t="shared" si="6"/>
        <v>1.8981481481481482E-3</v>
      </c>
      <c r="K70" s="41" t="str">
        <f>IF(J70&lt;'Quant Setup'!$H$43,'Quant Setup'!$I$43,IF(AND(J70&gt;='Quant Setup'!$G$44,J70&lt;'Quant Setup'!$H$44),'Quant Setup'!$I$44,IF(AND(J70&gt;='Quant Setup'!$G$45,J70&lt;'Quant Setup'!$H$45),'Quant Setup'!$I$45,'Quant Setup'!$I$46)))</f>
        <v>Warning Track</v>
      </c>
      <c r="L70" s="41">
        <f t="shared" si="8"/>
        <v>4.8796296296296296E-2</v>
      </c>
      <c r="M70" s="41">
        <f t="shared" ref="M70:M133" si="11">(120*(E70))/(24*60*60)</f>
        <v>4.027777777777778E-2</v>
      </c>
      <c r="N70" s="41">
        <f t="shared" si="7"/>
        <v>8.5185185185185155E-3</v>
      </c>
      <c r="O70" s="42" t="str">
        <f t="shared" si="10"/>
        <v>Behind on time</v>
      </c>
      <c r="P70" s="2"/>
      <c r="Q70" s="2"/>
      <c r="R70" s="2" t="s">
        <v>9</v>
      </c>
      <c r="S70" s="2"/>
      <c r="T70" s="2" t="s">
        <v>237</v>
      </c>
      <c r="U70" s="2"/>
      <c r="V70" s="2" t="s">
        <v>40</v>
      </c>
      <c r="W70" s="2" t="s">
        <v>49</v>
      </c>
      <c r="X70" s="2" t="s">
        <v>51</v>
      </c>
      <c r="Y70" s="2"/>
      <c r="Z70" s="2" t="s">
        <v>146</v>
      </c>
      <c r="AA70" s="2" t="s">
        <v>153</v>
      </c>
      <c r="AB70" s="2" t="s">
        <v>155</v>
      </c>
      <c r="AC70" s="2"/>
      <c r="AD70" s="2"/>
      <c r="AE70" s="2"/>
      <c r="AF70" s="2"/>
      <c r="AG70" s="2"/>
      <c r="AH70" s="2"/>
      <c r="AI70" s="17"/>
      <c r="AJ70" s="17"/>
      <c r="AK70" s="17"/>
      <c r="AL70" s="17"/>
      <c r="AM70" s="8"/>
      <c r="AN70" s="18"/>
      <c r="AO70" s="2"/>
      <c r="AP70" s="2"/>
      <c r="AQ70" s="6"/>
      <c r="AR70" s="6"/>
      <c r="AS70" s="7"/>
      <c r="AT70" s="7"/>
      <c r="AU70" s="4"/>
      <c r="AV70" s="2"/>
    </row>
    <row r="71" spans="1:48" s="27" customFormat="1" x14ac:dyDescent="0.2">
      <c r="A71" s="194">
        <v>67</v>
      </c>
      <c r="B71" s="106">
        <v>42718</v>
      </c>
      <c r="C71" s="55" t="s">
        <v>243</v>
      </c>
      <c r="D71" s="58"/>
      <c r="E71" s="193">
        <v>30</v>
      </c>
      <c r="F71" s="43" t="str">
        <f t="shared" si="9"/>
        <v>Exam 530</v>
      </c>
      <c r="G71" s="18" t="s">
        <v>0</v>
      </c>
      <c r="H71" s="2"/>
      <c r="I71" s="200">
        <v>19</v>
      </c>
      <c r="J71" s="41">
        <f t="shared" si="6"/>
        <v>2.199074074074074E-4</v>
      </c>
      <c r="K71" s="41" t="str">
        <f>IF(J71&lt;'Quant Setup'!$H$43,'Quant Setup'!$I$43,IF(AND(J71&gt;='Quant Setup'!$G$44,J71&lt;'Quant Setup'!$H$44),'Quant Setup'!$I$44,IF(AND(J71&gt;='Quant Setup'!$G$45,J71&lt;'Quant Setup'!$H$45),'Quant Setup'!$I$45,'Quant Setup'!$I$46)))</f>
        <v>Too Fast</v>
      </c>
      <c r="L71" s="41">
        <f t="shared" si="8"/>
        <v>4.9016203703703701E-2</v>
      </c>
      <c r="M71" s="41">
        <f t="shared" si="11"/>
        <v>4.1666666666666664E-2</v>
      </c>
      <c r="N71" s="41">
        <f t="shared" si="7"/>
        <v>7.3495370370370364E-3</v>
      </c>
      <c r="O71" s="42" t="str">
        <f t="shared" si="10"/>
        <v>Behind on time</v>
      </c>
      <c r="P71" s="2"/>
      <c r="Q71" s="2"/>
      <c r="R71" s="2" t="s">
        <v>9</v>
      </c>
      <c r="S71" s="2"/>
      <c r="T71" s="2" t="s">
        <v>238</v>
      </c>
      <c r="U71" s="2"/>
      <c r="V71" s="2" t="s">
        <v>146</v>
      </c>
      <c r="W71" s="2" t="s">
        <v>176</v>
      </c>
      <c r="X71" s="2" t="s">
        <v>177</v>
      </c>
      <c r="Y71" s="2"/>
      <c r="Z71" s="2" t="s">
        <v>146</v>
      </c>
      <c r="AA71" s="2" t="s">
        <v>176</v>
      </c>
      <c r="AB71" s="2" t="s">
        <v>177</v>
      </c>
      <c r="AC71" s="2"/>
      <c r="AD71" s="2"/>
      <c r="AE71" s="2"/>
      <c r="AF71" s="2"/>
      <c r="AG71" s="2"/>
      <c r="AH71" s="2"/>
      <c r="AI71" s="17"/>
      <c r="AJ71" s="17"/>
      <c r="AK71" s="17"/>
      <c r="AL71" s="17"/>
      <c r="AM71" s="8"/>
      <c r="AN71" s="18"/>
      <c r="AO71" s="2"/>
      <c r="AP71" s="2"/>
      <c r="AQ71" s="6"/>
      <c r="AR71" s="6"/>
      <c r="AS71" s="7"/>
      <c r="AT71" s="7"/>
      <c r="AU71" s="4"/>
      <c r="AV71" s="2"/>
    </row>
    <row r="72" spans="1:48" s="27" customFormat="1" x14ac:dyDescent="0.2">
      <c r="A72" s="194">
        <v>68</v>
      </c>
      <c r="B72" s="106">
        <v>42718</v>
      </c>
      <c r="C72" s="55" t="s">
        <v>243</v>
      </c>
      <c r="D72" s="58"/>
      <c r="E72" s="193">
        <v>31</v>
      </c>
      <c r="F72" s="43" t="str">
        <f t="shared" si="9"/>
        <v>Exam 531</v>
      </c>
      <c r="G72" s="18" t="s">
        <v>0</v>
      </c>
      <c r="H72" s="2"/>
      <c r="I72" s="200">
        <v>71</v>
      </c>
      <c r="J72" s="41">
        <f t="shared" si="6"/>
        <v>8.2175925925925927E-4</v>
      </c>
      <c r="K72" s="41" t="str">
        <f>IF(J72&lt;'Quant Setup'!$H$43,'Quant Setup'!$I$43,IF(AND(J72&gt;='Quant Setup'!$G$44,J72&lt;'Quant Setup'!$H$44),'Quant Setup'!$I$44,IF(AND(J72&gt;='Quant Setup'!$G$45,J72&lt;'Quant Setup'!$H$45),'Quant Setup'!$I$45,'Quant Setup'!$I$46)))</f>
        <v>Too Fast</v>
      </c>
      <c r="L72" s="41">
        <f t="shared" si="8"/>
        <v>4.9837962962962959E-2</v>
      </c>
      <c r="M72" s="41">
        <f t="shared" si="11"/>
        <v>4.3055555555555555E-2</v>
      </c>
      <c r="N72" s="41">
        <f t="shared" si="7"/>
        <v>6.7824074074074037E-3</v>
      </c>
      <c r="O72" s="42" t="str">
        <f t="shared" si="10"/>
        <v>Behind on time</v>
      </c>
      <c r="P72" s="2"/>
      <c r="Q72" s="2"/>
      <c r="R72" s="2" t="s">
        <v>8</v>
      </c>
      <c r="S72" s="2"/>
      <c r="T72" s="2" t="s">
        <v>238</v>
      </c>
      <c r="U72" s="2"/>
      <c r="V72" s="2" t="s">
        <v>75</v>
      </c>
      <c r="W72" s="2" t="s">
        <v>76</v>
      </c>
      <c r="X72" s="2" t="s">
        <v>78</v>
      </c>
      <c r="Y72" s="2"/>
      <c r="Z72" s="2"/>
      <c r="AA72" s="2"/>
      <c r="AB72" s="2"/>
      <c r="AC72" s="2"/>
      <c r="AD72" s="2"/>
      <c r="AE72" s="2"/>
      <c r="AF72" s="2"/>
      <c r="AG72" s="2"/>
      <c r="AH72" s="2"/>
      <c r="AI72" s="17"/>
      <c r="AJ72" s="17"/>
      <c r="AK72" s="17"/>
      <c r="AL72" s="17"/>
      <c r="AM72" s="8"/>
      <c r="AN72" s="18"/>
      <c r="AO72" s="2"/>
      <c r="AP72" s="2"/>
      <c r="AQ72" s="6"/>
      <c r="AR72" s="6"/>
      <c r="AS72" s="7"/>
      <c r="AT72" s="7"/>
      <c r="AU72" s="4"/>
      <c r="AV72" s="2"/>
    </row>
    <row r="73" spans="1:48" s="27" customFormat="1" x14ac:dyDescent="0.2">
      <c r="A73" s="194">
        <v>69</v>
      </c>
      <c r="B73" s="106">
        <v>42718</v>
      </c>
      <c r="C73" s="55" t="s">
        <v>243</v>
      </c>
      <c r="D73" s="58"/>
      <c r="E73" s="193">
        <v>32</v>
      </c>
      <c r="F73" s="43" t="str">
        <f t="shared" si="9"/>
        <v>Exam 532</v>
      </c>
      <c r="G73" s="18" t="s">
        <v>11</v>
      </c>
      <c r="H73" s="2"/>
      <c r="I73" s="200">
        <v>59</v>
      </c>
      <c r="J73" s="41">
        <f t="shared" si="6"/>
        <v>6.8287037037037036E-4</v>
      </c>
      <c r="K73" s="41" t="str">
        <f>IF(J73&lt;'Quant Setup'!$H$43,'Quant Setup'!$I$43,IF(AND(J73&gt;='Quant Setup'!$G$44,J73&lt;'Quant Setup'!$H$44),'Quant Setup'!$I$44,IF(AND(J73&gt;='Quant Setup'!$G$45,J73&lt;'Quant Setup'!$H$45),'Quant Setup'!$I$45,'Quant Setup'!$I$46)))</f>
        <v>Too Fast</v>
      </c>
      <c r="L73" s="41">
        <f t="shared" si="8"/>
        <v>5.0520833333333327E-2</v>
      </c>
      <c r="M73" s="41">
        <f t="shared" si="11"/>
        <v>4.4444444444444446E-2</v>
      </c>
      <c r="N73" s="41">
        <f t="shared" si="7"/>
        <v>6.0763888888888812E-3</v>
      </c>
      <c r="O73" s="42" t="str">
        <f t="shared" si="10"/>
        <v>Behind on time</v>
      </c>
      <c r="P73" s="2"/>
      <c r="Q73" s="2"/>
      <c r="R73" s="2" t="s">
        <v>9</v>
      </c>
      <c r="S73" s="2"/>
      <c r="T73" s="2" t="s">
        <v>238</v>
      </c>
      <c r="U73" s="2"/>
      <c r="V73" s="2" t="s">
        <v>115</v>
      </c>
      <c r="W73" s="2" t="s">
        <v>127</v>
      </c>
      <c r="X73" s="2" t="s">
        <v>128</v>
      </c>
      <c r="Y73" s="2"/>
      <c r="Z73" s="2"/>
      <c r="AA73" s="2"/>
      <c r="AB73" s="2"/>
      <c r="AC73" s="2"/>
      <c r="AD73" s="2"/>
      <c r="AE73" s="2"/>
      <c r="AF73" s="2"/>
      <c r="AG73" s="2"/>
      <c r="AH73" s="2"/>
      <c r="AI73" s="17"/>
      <c r="AJ73" s="17"/>
      <c r="AK73" s="17"/>
      <c r="AL73" s="17"/>
      <c r="AM73" s="8"/>
      <c r="AN73" s="18"/>
      <c r="AO73" s="2"/>
      <c r="AP73" s="2"/>
      <c r="AQ73" s="6"/>
      <c r="AR73" s="6"/>
      <c r="AS73" s="7"/>
      <c r="AT73" s="7"/>
      <c r="AU73" s="4"/>
      <c r="AV73" s="2"/>
    </row>
    <row r="74" spans="1:48" s="27" customFormat="1" x14ac:dyDescent="0.2">
      <c r="A74" s="194">
        <v>70</v>
      </c>
      <c r="B74" s="106">
        <v>42718</v>
      </c>
      <c r="C74" s="55" t="s">
        <v>243</v>
      </c>
      <c r="D74" s="58"/>
      <c r="E74" s="193">
        <v>33</v>
      </c>
      <c r="F74" s="43" t="str">
        <f t="shared" si="9"/>
        <v>Exam 533</v>
      </c>
      <c r="G74" s="18" t="s">
        <v>0</v>
      </c>
      <c r="H74" s="2"/>
      <c r="I74" s="200">
        <v>87</v>
      </c>
      <c r="J74" s="41">
        <f t="shared" si="6"/>
        <v>1.0069444444444444E-3</v>
      </c>
      <c r="K74" s="41" t="str">
        <f>IF(J74&lt;'Quant Setup'!$H$43,'Quant Setup'!$I$43,IF(AND(J74&gt;='Quant Setup'!$G$44,J74&lt;'Quant Setup'!$H$44),'Quant Setup'!$I$44,IF(AND(J74&gt;='Quant Setup'!$G$45,J74&lt;'Quant Setup'!$H$45),'Quant Setup'!$I$45,'Quant Setup'!$I$46)))</f>
        <v>Perfect Timing</v>
      </c>
      <c r="L74" s="41">
        <f t="shared" si="8"/>
        <v>5.152777777777777E-2</v>
      </c>
      <c r="M74" s="41">
        <f t="shared" si="11"/>
        <v>4.583333333333333E-2</v>
      </c>
      <c r="N74" s="41">
        <f t="shared" si="7"/>
        <v>5.6944444444444395E-3</v>
      </c>
      <c r="O74" s="42" t="str">
        <f t="shared" si="10"/>
        <v>Behind on time</v>
      </c>
      <c r="P74" s="2"/>
      <c r="Q74" s="2"/>
      <c r="R74" s="2" t="s">
        <v>9</v>
      </c>
      <c r="S74" s="2"/>
      <c r="T74" s="2" t="s">
        <v>238</v>
      </c>
      <c r="U74" s="2"/>
      <c r="V74" s="2" t="s">
        <v>75</v>
      </c>
      <c r="W74" s="2" t="s">
        <v>109</v>
      </c>
      <c r="X74" s="2" t="s">
        <v>111</v>
      </c>
      <c r="Y74" s="2"/>
      <c r="Z74" s="2"/>
      <c r="AA74" s="2"/>
      <c r="AB74" s="2"/>
      <c r="AC74" s="2"/>
      <c r="AD74" s="2"/>
      <c r="AE74" s="2"/>
      <c r="AF74" s="2"/>
      <c r="AG74" s="2"/>
      <c r="AH74" s="2"/>
      <c r="AI74" s="17"/>
      <c r="AJ74" s="17"/>
      <c r="AK74" s="17"/>
      <c r="AL74" s="17"/>
      <c r="AM74" s="8"/>
      <c r="AN74" s="18"/>
      <c r="AO74" s="2"/>
      <c r="AP74" s="2"/>
      <c r="AQ74" s="6"/>
      <c r="AR74" s="6"/>
      <c r="AS74" s="7"/>
      <c r="AT74" s="7"/>
      <c r="AU74" s="4"/>
      <c r="AV74" s="2"/>
    </row>
    <row r="75" spans="1:48" s="27" customFormat="1" x14ac:dyDescent="0.2">
      <c r="A75" s="194">
        <v>71</v>
      </c>
      <c r="B75" s="106">
        <v>42718</v>
      </c>
      <c r="C75" s="55" t="s">
        <v>243</v>
      </c>
      <c r="D75" s="58"/>
      <c r="E75" s="193">
        <v>34</v>
      </c>
      <c r="F75" s="43" t="str">
        <f t="shared" si="9"/>
        <v>Exam 534</v>
      </c>
      <c r="G75" s="18" t="s">
        <v>0</v>
      </c>
      <c r="H75" s="2"/>
      <c r="I75" s="200">
        <v>24</v>
      </c>
      <c r="J75" s="41">
        <f t="shared" si="6"/>
        <v>2.7777777777777778E-4</v>
      </c>
      <c r="K75" s="41" t="str">
        <f>IF(J75&lt;'Quant Setup'!$H$43,'Quant Setup'!$I$43,IF(AND(J75&gt;='Quant Setup'!$G$44,J75&lt;'Quant Setup'!$H$44),'Quant Setup'!$I$44,IF(AND(J75&gt;='Quant Setup'!$G$45,J75&lt;'Quant Setup'!$H$45),'Quant Setup'!$I$45,'Quant Setup'!$I$46)))</f>
        <v>Too Fast</v>
      </c>
      <c r="L75" s="41">
        <f t="shared" si="8"/>
        <v>5.1805555555555549E-2</v>
      </c>
      <c r="M75" s="41">
        <f t="shared" si="11"/>
        <v>4.7222222222222221E-2</v>
      </c>
      <c r="N75" s="41">
        <f t="shared" si="7"/>
        <v>4.5833333333333282E-3</v>
      </c>
      <c r="O75" s="42" t="str">
        <f t="shared" si="10"/>
        <v>Behind on time</v>
      </c>
      <c r="P75" s="2"/>
      <c r="Q75" s="2"/>
      <c r="R75" s="2" t="s">
        <v>9</v>
      </c>
      <c r="S75" s="2"/>
      <c r="T75" s="2" t="s">
        <v>238</v>
      </c>
      <c r="U75" s="2"/>
      <c r="V75" s="2" t="s">
        <v>115</v>
      </c>
      <c r="W75" s="2" t="s">
        <v>121</v>
      </c>
      <c r="X75" s="2" t="s">
        <v>123</v>
      </c>
      <c r="Y75" s="2"/>
      <c r="Z75" s="2"/>
      <c r="AA75" s="2"/>
      <c r="AB75" s="2"/>
      <c r="AC75" s="2"/>
      <c r="AD75" s="2"/>
      <c r="AE75" s="2"/>
      <c r="AF75" s="2"/>
      <c r="AG75" s="2"/>
      <c r="AH75" s="2"/>
      <c r="AI75" s="17"/>
      <c r="AJ75" s="17"/>
      <c r="AK75" s="17"/>
      <c r="AL75" s="17"/>
      <c r="AM75" s="8"/>
      <c r="AN75" s="18"/>
      <c r="AO75" s="2"/>
      <c r="AP75" s="2"/>
      <c r="AQ75" s="6"/>
      <c r="AR75" s="6"/>
      <c r="AS75" s="7"/>
      <c r="AT75" s="7"/>
      <c r="AU75" s="4"/>
      <c r="AV75" s="2"/>
    </row>
    <row r="76" spans="1:48" s="27" customFormat="1" x14ac:dyDescent="0.2">
      <c r="A76" s="194">
        <v>72</v>
      </c>
      <c r="B76" s="106">
        <v>42718</v>
      </c>
      <c r="C76" s="55" t="s">
        <v>243</v>
      </c>
      <c r="D76" s="58"/>
      <c r="E76" s="193">
        <v>35</v>
      </c>
      <c r="F76" s="43" t="str">
        <f t="shared" si="9"/>
        <v>Exam 535</v>
      </c>
      <c r="G76" s="18" t="s">
        <v>0</v>
      </c>
      <c r="H76" s="2"/>
      <c r="I76" s="200">
        <v>4</v>
      </c>
      <c r="J76" s="41">
        <f t="shared" si="6"/>
        <v>4.6296296296296294E-5</v>
      </c>
      <c r="K76" s="41" t="str">
        <f>IF(J76&lt;'Quant Setup'!$H$43,'Quant Setup'!$I$43,IF(AND(J76&gt;='Quant Setup'!$G$44,J76&lt;'Quant Setup'!$H$44),'Quant Setup'!$I$44,IF(AND(J76&gt;='Quant Setup'!$G$45,J76&lt;'Quant Setup'!$H$45),'Quant Setup'!$I$45,'Quant Setup'!$I$46)))</f>
        <v>Too Fast</v>
      </c>
      <c r="L76" s="41">
        <f t="shared" si="8"/>
        <v>5.1851851851851843E-2</v>
      </c>
      <c r="M76" s="41">
        <f t="shared" si="11"/>
        <v>4.8611111111111112E-2</v>
      </c>
      <c r="N76" s="41">
        <f t="shared" si="7"/>
        <v>3.2407407407407315E-3</v>
      </c>
      <c r="O76" s="42" t="str">
        <f t="shared" si="10"/>
        <v>Behind on time</v>
      </c>
      <c r="P76" s="2"/>
      <c r="Q76" s="2"/>
      <c r="R76" s="2" t="s">
        <v>10</v>
      </c>
      <c r="S76" s="2"/>
      <c r="T76" s="2" t="s">
        <v>237</v>
      </c>
      <c r="U76" s="2"/>
      <c r="V76" s="2" t="s">
        <v>146</v>
      </c>
      <c r="W76" s="2" t="s">
        <v>176</v>
      </c>
      <c r="X76" s="2" t="s">
        <v>180</v>
      </c>
      <c r="Y76" s="2"/>
      <c r="Z76" s="2"/>
      <c r="AA76" s="2"/>
      <c r="AB76" s="2"/>
      <c r="AC76" s="2"/>
      <c r="AD76" s="2"/>
      <c r="AE76" s="2"/>
      <c r="AF76" s="2"/>
      <c r="AG76" s="2"/>
      <c r="AH76" s="2"/>
      <c r="AI76" s="17"/>
      <c r="AJ76" s="17"/>
      <c r="AK76" s="17"/>
      <c r="AL76" s="17"/>
      <c r="AM76" s="8"/>
      <c r="AN76" s="18"/>
      <c r="AO76" s="2"/>
      <c r="AP76" s="2"/>
      <c r="AQ76" s="6"/>
      <c r="AR76" s="6"/>
      <c r="AS76" s="7"/>
      <c r="AT76" s="7"/>
      <c r="AU76" s="4"/>
      <c r="AV76" s="2"/>
    </row>
    <row r="77" spans="1:48" s="27" customFormat="1" x14ac:dyDescent="0.2">
      <c r="A77" s="194">
        <v>73</v>
      </c>
      <c r="B77" s="106">
        <v>42718</v>
      </c>
      <c r="C77" s="55" t="s">
        <v>243</v>
      </c>
      <c r="D77" s="58"/>
      <c r="E77" s="193">
        <v>36</v>
      </c>
      <c r="F77" s="43" t="str">
        <f t="shared" si="9"/>
        <v>Exam 536</v>
      </c>
      <c r="G77" s="18" t="s">
        <v>0</v>
      </c>
      <c r="H77" s="2"/>
      <c r="I77" s="200">
        <v>11</v>
      </c>
      <c r="J77" s="41">
        <f t="shared" si="6"/>
        <v>1.273148148148148E-4</v>
      </c>
      <c r="K77" s="41" t="str">
        <f>IF(J77&lt;'Quant Setup'!$H$43,'Quant Setup'!$I$43,IF(AND(J77&gt;='Quant Setup'!$G$44,J77&lt;'Quant Setup'!$H$44),'Quant Setup'!$I$44,IF(AND(J77&gt;='Quant Setup'!$G$45,J77&lt;'Quant Setup'!$H$45),'Quant Setup'!$I$45,'Quant Setup'!$I$46)))</f>
        <v>Too Fast</v>
      </c>
      <c r="L77" s="41">
        <f t="shared" si="8"/>
        <v>5.197916666666666E-2</v>
      </c>
      <c r="M77" s="41">
        <f t="shared" si="11"/>
        <v>0.05</v>
      </c>
      <c r="N77" s="41">
        <f t="shared" si="7"/>
        <v>1.9791666666666569E-3</v>
      </c>
      <c r="O77" s="42" t="str">
        <f t="shared" si="10"/>
        <v>Neutral</v>
      </c>
      <c r="P77" s="2"/>
      <c r="Q77" s="2"/>
      <c r="R77" s="2" t="s">
        <v>10</v>
      </c>
      <c r="S77" s="2"/>
      <c r="T77" s="2" t="s">
        <v>237</v>
      </c>
      <c r="U77" s="2"/>
      <c r="V77" s="2" t="s">
        <v>40</v>
      </c>
      <c r="W77" s="2" t="s">
        <v>63</v>
      </c>
      <c r="X77" s="2" t="s">
        <v>64</v>
      </c>
      <c r="Y77" s="2"/>
      <c r="Z77" s="2" t="s">
        <v>40</v>
      </c>
      <c r="AA77" s="2" t="s">
        <v>53</v>
      </c>
      <c r="AB77" s="2" t="s">
        <v>30</v>
      </c>
      <c r="AC77" s="2"/>
      <c r="AD77" s="2"/>
      <c r="AE77" s="2"/>
      <c r="AF77" s="2"/>
      <c r="AG77" s="2"/>
      <c r="AH77" s="2"/>
      <c r="AI77" s="17"/>
      <c r="AJ77" s="17"/>
      <c r="AK77" s="17"/>
      <c r="AL77" s="17"/>
      <c r="AM77" s="8"/>
      <c r="AN77" s="18"/>
      <c r="AO77" s="2"/>
      <c r="AP77" s="2"/>
      <c r="AQ77" s="6"/>
      <c r="AR77" s="6"/>
      <c r="AS77" s="7"/>
      <c r="AT77" s="7"/>
      <c r="AU77" s="4"/>
      <c r="AV77" s="2"/>
    </row>
    <row r="78" spans="1:48" s="27" customFormat="1" x14ac:dyDescent="0.2">
      <c r="A78" s="194">
        <v>74</v>
      </c>
      <c r="B78" s="106">
        <v>42718</v>
      </c>
      <c r="C78" s="55" t="s">
        <v>243</v>
      </c>
      <c r="D78" s="58"/>
      <c r="E78" s="193">
        <v>37</v>
      </c>
      <c r="F78" s="43" t="str">
        <f t="shared" si="9"/>
        <v>Exam 537</v>
      </c>
      <c r="G78" s="18" t="s">
        <v>11</v>
      </c>
      <c r="H78" s="2"/>
      <c r="I78" s="200">
        <v>0</v>
      </c>
      <c r="J78" s="41">
        <f t="shared" si="6"/>
        <v>0</v>
      </c>
      <c r="K78" s="41" t="str">
        <f>IF(J78&lt;'Quant Setup'!$H$43,'Quant Setup'!$I$43,IF(AND(J78&gt;='Quant Setup'!$G$44,J78&lt;'Quant Setup'!$H$44),'Quant Setup'!$I$44,IF(AND(J78&gt;='Quant Setup'!$G$45,J78&lt;'Quant Setup'!$H$45),'Quant Setup'!$I$45,'Quant Setup'!$I$46)))</f>
        <v>Too Fast</v>
      </c>
      <c r="L78" s="41">
        <f t="shared" si="8"/>
        <v>5.197916666666666E-2</v>
      </c>
      <c r="M78" s="41">
        <f t="shared" si="11"/>
        <v>5.1388888888888887E-2</v>
      </c>
      <c r="N78" s="41">
        <f t="shared" si="7"/>
        <v>5.9027777777777291E-4</v>
      </c>
      <c r="O78" s="42" t="str">
        <f t="shared" si="10"/>
        <v>Neutral</v>
      </c>
      <c r="P78" s="2"/>
      <c r="Q78" s="2"/>
      <c r="R78" s="2" t="s">
        <v>10</v>
      </c>
      <c r="S78" s="2"/>
      <c r="T78" s="2" t="s">
        <v>237</v>
      </c>
      <c r="U78" s="2"/>
      <c r="V78" s="2" t="s">
        <v>115</v>
      </c>
      <c r="W78" s="2" t="s">
        <v>127</v>
      </c>
      <c r="X78" s="2" t="s">
        <v>120</v>
      </c>
      <c r="Y78" s="2"/>
      <c r="Z78" s="2" t="s">
        <v>115</v>
      </c>
      <c r="AA78" s="2" t="s">
        <v>138</v>
      </c>
      <c r="AB78" s="2" t="s">
        <v>140</v>
      </c>
      <c r="AC78" s="2"/>
      <c r="AD78" s="2"/>
      <c r="AE78" s="2"/>
      <c r="AF78" s="2"/>
      <c r="AG78" s="2"/>
      <c r="AH78" s="2"/>
      <c r="AI78" s="17"/>
      <c r="AJ78" s="17"/>
      <c r="AK78" s="17"/>
      <c r="AL78" s="17"/>
      <c r="AM78" s="8"/>
      <c r="AN78" s="18"/>
      <c r="AO78" s="2"/>
      <c r="AP78" s="2"/>
      <c r="AQ78" s="6"/>
      <c r="AR78" s="6"/>
      <c r="AS78" s="7"/>
      <c r="AT78" s="7"/>
      <c r="AU78" s="4"/>
      <c r="AV78" s="2"/>
    </row>
    <row r="79" spans="1:48" s="27" customFormat="1" x14ac:dyDescent="0.2">
      <c r="A79" s="194">
        <v>75</v>
      </c>
      <c r="B79" s="106">
        <v>42718</v>
      </c>
      <c r="C79" s="55" t="s">
        <v>244</v>
      </c>
      <c r="D79" s="58"/>
      <c r="E79" s="193">
        <v>1</v>
      </c>
      <c r="F79" s="43" t="str">
        <f t="shared" si="9"/>
        <v>Exam 21</v>
      </c>
      <c r="G79" s="18" t="s">
        <v>0</v>
      </c>
      <c r="H79" s="2"/>
      <c r="I79" s="200">
        <v>125</v>
      </c>
      <c r="J79" s="41">
        <f t="shared" ref="J79:J115" si="12">I79/(24*60*60)</f>
        <v>1.4467592592592592E-3</v>
      </c>
      <c r="K79" s="41" t="str">
        <f>IF(J79&lt;'Quant Setup'!$H$43,'Quant Setup'!$I$43,IF(AND(J79&gt;='Quant Setup'!$G$44,J79&lt;'Quant Setup'!$H$44),'Quant Setup'!$I$44,IF(AND(J79&gt;='Quant Setup'!$G$45,J79&lt;'Quant Setup'!$H$45),'Quant Setup'!$I$45,'Quant Setup'!$I$46)))</f>
        <v>Perfect Timing</v>
      </c>
      <c r="L79" s="56">
        <f>J79</f>
        <v>1.4467592592592592E-3</v>
      </c>
      <c r="M79" s="41">
        <f t="shared" si="11"/>
        <v>1.3888888888888889E-3</v>
      </c>
      <c r="N79" s="41">
        <f t="shared" ref="N79:N115" si="13">ABS((M79-L79))</f>
        <v>5.7870370370370237E-5</v>
      </c>
      <c r="O79" s="42" t="str">
        <f t="shared" si="10"/>
        <v>Neutral</v>
      </c>
      <c r="P79" s="2"/>
      <c r="Q79" s="2"/>
      <c r="R79" s="2" t="s">
        <v>9</v>
      </c>
      <c r="S79" s="2"/>
      <c r="T79" s="2" t="s">
        <v>237</v>
      </c>
      <c r="U79" s="2"/>
      <c r="V79" s="2" t="s">
        <v>75</v>
      </c>
      <c r="W79" s="2" t="s">
        <v>91</v>
      </c>
      <c r="X79" s="2" t="s">
        <v>92</v>
      </c>
      <c r="Y79" s="2"/>
      <c r="Z79" s="2"/>
      <c r="AA79" s="2"/>
      <c r="AB79" s="2"/>
      <c r="AC79" s="2"/>
      <c r="AD79" s="2"/>
      <c r="AE79" s="2"/>
      <c r="AF79" s="2"/>
      <c r="AG79" s="2"/>
      <c r="AH79" s="2"/>
      <c r="AI79" s="17"/>
      <c r="AJ79" s="17"/>
      <c r="AK79" s="17"/>
      <c r="AL79" s="17"/>
      <c r="AM79" s="8"/>
      <c r="AN79" s="18"/>
      <c r="AO79" s="2"/>
      <c r="AP79" s="2"/>
      <c r="AQ79" s="6"/>
      <c r="AR79" s="6"/>
      <c r="AS79" s="7"/>
      <c r="AT79" s="7"/>
      <c r="AU79" s="4"/>
      <c r="AV79" s="2"/>
    </row>
    <row r="80" spans="1:48" s="27" customFormat="1" x14ac:dyDescent="0.2">
      <c r="A80" s="194">
        <v>76</v>
      </c>
      <c r="B80" s="106">
        <v>42715</v>
      </c>
      <c r="C80" s="55" t="s">
        <v>244</v>
      </c>
      <c r="D80" s="58"/>
      <c r="E80" s="193">
        <v>2</v>
      </c>
      <c r="F80" s="43" t="str">
        <f t="shared" si="9"/>
        <v>Exam 22</v>
      </c>
      <c r="G80" s="18" t="s">
        <v>11</v>
      </c>
      <c r="H80" s="2"/>
      <c r="I80" s="200">
        <v>167</v>
      </c>
      <c r="J80" s="41">
        <f t="shared" si="12"/>
        <v>1.9328703703703704E-3</v>
      </c>
      <c r="K80" s="41" t="str">
        <f>IF(J80&lt;'Quant Setup'!$H$43,'Quant Setup'!$I$43,IF(AND(J80&gt;='Quant Setup'!$G$44,J80&lt;'Quant Setup'!$H$44),'Quant Setup'!$I$44,IF(AND(J80&gt;='Quant Setup'!$G$45,J80&lt;'Quant Setup'!$H$45),'Quant Setup'!$I$45,'Quant Setup'!$I$46)))</f>
        <v>Warning Track</v>
      </c>
      <c r="L80" s="41">
        <f t="shared" ref="L80:L115" si="14">J80+L79</f>
        <v>3.3796296296296296E-3</v>
      </c>
      <c r="M80" s="41">
        <f t="shared" si="11"/>
        <v>2.7777777777777779E-3</v>
      </c>
      <c r="N80" s="41">
        <f t="shared" si="13"/>
        <v>6.0185185185185168E-4</v>
      </c>
      <c r="O80" s="42" t="str">
        <f t="shared" si="10"/>
        <v>Neutral</v>
      </c>
      <c r="P80" s="2"/>
      <c r="Q80" s="2"/>
      <c r="R80" s="2" t="s">
        <v>10</v>
      </c>
      <c r="S80" s="2"/>
      <c r="T80" s="2" t="s">
        <v>238</v>
      </c>
      <c r="U80" s="2"/>
      <c r="V80" s="2" t="s">
        <v>14</v>
      </c>
      <c r="W80" s="2" t="s">
        <v>25</v>
      </c>
      <c r="X80" s="2" t="s">
        <v>26</v>
      </c>
      <c r="Y80" s="2"/>
      <c r="Z80" s="2"/>
      <c r="AA80" s="2"/>
      <c r="AB80" s="2"/>
      <c r="AC80" s="2"/>
      <c r="AD80" s="2"/>
      <c r="AE80" s="2"/>
      <c r="AF80" s="2"/>
      <c r="AG80" s="2"/>
      <c r="AH80" s="2"/>
      <c r="AI80" s="17"/>
      <c r="AJ80" s="17"/>
      <c r="AK80" s="17"/>
      <c r="AL80" s="17"/>
      <c r="AM80" s="8"/>
      <c r="AN80" s="18"/>
      <c r="AO80" s="2"/>
      <c r="AP80" s="2"/>
      <c r="AQ80" s="6"/>
      <c r="AR80" s="6"/>
      <c r="AS80" s="7"/>
      <c r="AT80" s="7"/>
      <c r="AU80" s="4"/>
      <c r="AV80" s="2"/>
    </row>
    <row r="81" spans="1:48" s="27" customFormat="1" x14ac:dyDescent="0.2">
      <c r="A81" s="194">
        <v>77</v>
      </c>
      <c r="B81" s="106">
        <v>42715</v>
      </c>
      <c r="C81" s="55" t="s">
        <v>244</v>
      </c>
      <c r="D81" s="58"/>
      <c r="E81" s="193">
        <v>3</v>
      </c>
      <c r="F81" s="43" t="str">
        <f t="shared" si="9"/>
        <v>Exam 23</v>
      </c>
      <c r="G81" s="18" t="s">
        <v>0</v>
      </c>
      <c r="H81" s="2"/>
      <c r="I81" s="200">
        <v>130</v>
      </c>
      <c r="J81" s="41">
        <f t="shared" si="12"/>
        <v>1.5046296296296296E-3</v>
      </c>
      <c r="K81" s="41" t="str">
        <f>IF(J81&lt;'Quant Setup'!$H$43,'Quant Setup'!$I$43,IF(AND(J81&gt;='Quant Setup'!$G$44,J81&lt;'Quant Setup'!$H$44),'Quant Setup'!$I$44,IF(AND(J81&gt;='Quant Setup'!$G$45,J81&lt;'Quant Setup'!$H$45),'Quant Setup'!$I$45,'Quant Setup'!$I$46)))</f>
        <v>Perfect Timing</v>
      </c>
      <c r="L81" s="41">
        <f t="shared" si="14"/>
        <v>4.8842592592592592E-3</v>
      </c>
      <c r="M81" s="41">
        <f t="shared" si="11"/>
        <v>4.1666666666666666E-3</v>
      </c>
      <c r="N81" s="41">
        <f t="shared" si="13"/>
        <v>7.1759259259259259E-4</v>
      </c>
      <c r="O81" s="42" t="str">
        <f t="shared" si="10"/>
        <v>Neutral</v>
      </c>
      <c r="P81" s="2"/>
      <c r="Q81" s="2"/>
      <c r="R81" s="2" t="s">
        <v>8</v>
      </c>
      <c r="S81" s="2"/>
      <c r="T81" s="2" t="s">
        <v>238</v>
      </c>
      <c r="U81" s="2"/>
      <c r="V81" s="2" t="s">
        <v>14</v>
      </c>
      <c r="W81" s="2" t="s">
        <v>22</v>
      </c>
      <c r="X81" s="2" t="s">
        <v>23</v>
      </c>
      <c r="Y81" s="2"/>
      <c r="Z81" s="2"/>
      <c r="AA81" s="2"/>
      <c r="AB81" s="2"/>
      <c r="AC81" s="2"/>
      <c r="AD81" s="2"/>
      <c r="AE81" s="2"/>
      <c r="AF81" s="2"/>
      <c r="AG81" s="2"/>
      <c r="AH81" s="2"/>
      <c r="AI81" s="17"/>
      <c r="AJ81" s="17"/>
      <c r="AK81" s="17"/>
      <c r="AL81" s="17"/>
      <c r="AM81" s="8"/>
      <c r="AN81" s="18"/>
      <c r="AO81" s="2"/>
      <c r="AP81" s="2"/>
      <c r="AQ81" s="6"/>
      <c r="AR81" s="6"/>
      <c r="AS81" s="7"/>
      <c r="AT81" s="7"/>
      <c r="AU81" s="4"/>
      <c r="AV81" s="2"/>
    </row>
    <row r="82" spans="1:48" s="27" customFormat="1" x14ac:dyDescent="0.2">
      <c r="A82" s="194">
        <v>78</v>
      </c>
      <c r="B82" s="106">
        <v>42715</v>
      </c>
      <c r="C82" s="55" t="s">
        <v>244</v>
      </c>
      <c r="D82" s="58"/>
      <c r="E82" s="193">
        <v>4</v>
      </c>
      <c r="F82" s="43" t="str">
        <f t="shared" si="9"/>
        <v>Exam 24</v>
      </c>
      <c r="G82" s="18" t="s">
        <v>11</v>
      </c>
      <c r="H82" s="2"/>
      <c r="I82" s="200">
        <v>125</v>
      </c>
      <c r="J82" s="41">
        <f t="shared" si="12"/>
        <v>1.4467592592592592E-3</v>
      </c>
      <c r="K82" s="41" t="str">
        <f>IF(J82&lt;'Quant Setup'!$H$43,'Quant Setup'!$I$43,IF(AND(J82&gt;='Quant Setup'!$G$44,J82&lt;'Quant Setup'!$H$44),'Quant Setup'!$I$44,IF(AND(J82&gt;='Quant Setup'!$G$45,J82&lt;'Quant Setup'!$H$45),'Quant Setup'!$I$45,'Quant Setup'!$I$46)))</f>
        <v>Perfect Timing</v>
      </c>
      <c r="L82" s="41">
        <f t="shared" si="14"/>
        <v>6.3310185185185188E-3</v>
      </c>
      <c r="M82" s="41">
        <f t="shared" si="11"/>
        <v>5.5555555555555558E-3</v>
      </c>
      <c r="N82" s="41">
        <f t="shared" si="13"/>
        <v>7.7546296296296304E-4</v>
      </c>
      <c r="O82" s="42" t="str">
        <f t="shared" si="10"/>
        <v>Neutral</v>
      </c>
      <c r="P82" s="2"/>
      <c r="Q82" s="2"/>
      <c r="R82" s="2" t="s">
        <v>9</v>
      </c>
      <c r="S82" s="2"/>
      <c r="T82" s="2" t="s">
        <v>237</v>
      </c>
      <c r="U82" s="2"/>
      <c r="V82" s="2" t="s">
        <v>146</v>
      </c>
      <c r="W82" s="2" t="s">
        <v>176</v>
      </c>
      <c r="X82" s="2" t="s">
        <v>178</v>
      </c>
      <c r="Y82" s="2"/>
      <c r="Z82" s="2"/>
      <c r="AA82" s="2"/>
      <c r="AB82" s="2"/>
      <c r="AC82" s="2"/>
      <c r="AD82" s="2"/>
      <c r="AE82" s="2"/>
      <c r="AF82" s="2"/>
      <c r="AG82" s="2"/>
      <c r="AH82" s="2"/>
      <c r="AI82" s="17"/>
      <c r="AJ82" s="17"/>
      <c r="AK82" s="17"/>
      <c r="AL82" s="17"/>
      <c r="AM82" s="8"/>
      <c r="AN82" s="18"/>
      <c r="AO82" s="2"/>
      <c r="AP82" s="2"/>
      <c r="AQ82" s="6"/>
      <c r="AR82" s="6"/>
      <c r="AS82" s="7"/>
      <c r="AT82" s="7"/>
      <c r="AU82" s="4"/>
      <c r="AV82" s="2"/>
    </row>
    <row r="83" spans="1:48" s="27" customFormat="1" x14ac:dyDescent="0.2">
      <c r="A83" s="194">
        <v>79</v>
      </c>
      <c r="B83" s="106">
        <v>42715</v>
      </c>
      <c r="C83" s="55" t="s">
        <v>244</v>
      </c>
      <c r="D83" s="58"/>
      <c r="E83" s="193">
        <v>5</v>
      </c>
      <c r="F83" s="43" t="str">
        <f t="shared" si="9"/>
        <v>Exam 25</v>
      </c>
      <c r="G83" s="18" t="s">
        <v>11</v>
      </c>
      <c r="H83" s="2"/>
      <c r="I83" s="200">
        <v>323</v>
      </c>
      <c r="J83" s="41">
        <f t="shared" si="12"/>
        <v>3.7384259259259259E-3</v>
      </c>
      <c r="K83" s="41" t="str">
        <f>IF(J83&lt;'Quant Setup'!$H$43,'Quant Setup'!$I$43,IF(AND(J83&gt;='Quant Setup'!$G$44,J83&lt;'Quant Setup'!$H$44),'Quant Setup'!$I$44,IF(AND(J83&gt;='Quant Setup'!$G$45,J83&lt;'Quant Setup'!$H$45),'Quant Setup'!$I$45,'Quant Setup'!$I$46)))</f>
        <v>Way Too Slow</v>
      </c>
      <c r="L83" s="41">
        <f t="shared" si="14"/>
        <v>1.0069444444444445E-2</v>
      </c>
      <c r="M83" s="41">
        <f t="shared" si="11"/>
        <v>6.9444444444444441E-3</v>
      </c>
      <c r="N83" s="41">
        <f t="shared" si="13"/>
        <v>3.125000000000001E-3</v>
      </c>
      <c r="O83" s="42" t="str">
        <f t="shared" si="10"/>
        <v>Behind on time</v>
      </c>
      <c r="P83" s="2"/>
      <c r="Q83" s="2"/>
      <c r="R83" s="2" t="s">
        <v>9</v>
      </c>
      <c r="S83" s="2"/>
      <c r="T83" s="2" t="s">
        <v>238</v>
      </c>
      <c r="U83" s="2"/>
      <c r="V83" s="2" t="s">
        <v>115</v>
      </c>
      <c r="W83" s="2" t="s">
        <v>121</v>
      </c>
      <c r="X83" s="2" t="s">
        <v>122</v>
      </c>
      <c r="Y83" s="2"/>
      <c r="Z83" s="2"/>
      <c r="AA83" s="2"/>
      <c r="AB83" s="2"/>
      <c r="AC83" s="2"/>
      <c r="AD83" s="2"/>
      <c r="AE83" s="2"/>
      <c r="AF83" s="2"/>
      <c r="AG83" s="2"/>
      <c r="AH83" s="2"/>
      <c r="AI83" s="17"/>
      <c r="AJ83" s="17"/>
      <c r="AK83" s="17"/>
      <c r="AL83" s="17"/>
      <c r="AM83" s="8"/>
      <c r="AN83" s="18"/>
      <c r="AO83" s="2"/>
      <c r="AP83" s="2"/>
      <c r="AQ83" s="6"/>
      <c r="AR83" s="6"/>
      <c r="AS83" s="7"/>
      <c r="AT83" s="7"/>
      <c r="AU83" s="4"/>
      <c r="AV83" s="2"/>
    </row>
    <row r="84" spans="1:48" s="27" customFormat="1" x14ac:dyDescent="0.2">
      <c r="A84" s="194">
        <v>80</v>
      </c>
      <c r="B84" s="106">
        <v>42715</v>
      </c>
      <c r="C84" s="55" t="s">
        <v>244</v>
      </c>
      <c r="D84" s="58"/>
      <c r="E84" s="193">
        <v>6</v>
      </c>
      <c r="F84" s="43" t="str">
        <f t="shared" si="9"/>
        <v>Exam 26</v>
      </c>
      <c r="G84" s="18" t="s">
        <v>0</v>
      </c>
      <c r="H84" s="2"/>
      <c r="I84" s="200">
        <v>242</v>
      </c>
      <c r="J84" s="41">
        <f t="shared" si="12"/>
        <v>2.8009259259259259E-3</v>
      </c>
      <c r="K84" s="41" t="str">
        <f>IF(J84&lt;'Quant Setup'!$H$43,'Quant Setup'!$I$43,IF(AND(J84&gt;='Quant Setup'!$G$44,J84&lt;'Quant Setup'!$H$44),'Quant Setup'!$I$44,IF(AND(J84&gt;='Quant Setup'!$G$45,J84&lt;'Quant Setup'!$H$45),'Quant Setup'!$I$45,'Quant Setup'!$I$46)))</f>
        <v>Way Too Slow</v>
      </c>
      <c r="L84" s="41">
        <f t="shared" si="14"/>
        <v>1.2870370370370371E-2</v>
      </c>
      <c r="M84" s="41">
        <f t="shared" si="11"/>
        <v>8.3333333333333332E-3</v>
      </c>
      <c r="N84" s="41">
        <f t="shared" si="13"/>
        <v>4.5370370370370373E-3</v>
      </c>
      <c r="O84" s="42" t="str">
        <f t="shared" si="10"/>
        <v>Behind on time</v>
      </c>
      <c r="P84" s="2"/>
      <c r="Q84" s="2"/>
      <c r="R84" s="2" t="s">
        <v>8</v>
      </c>
      <c r="S84" s="2"/>
      <c r="T84" s="2" t="s">
        <v>237</v>
      </c>
      <c r="U84" s="2"/>
      <c r="V84" s="2" t="s">
        <v>75</v>
      </c>
      <c r="W84" s="2" t="s">
        <v>83</v>
      </c>
      <c r="X84" s="2" t="s">
        <v>85</v>
      </c>
      <c r="Y84" s="2"/>
      <c r="Z84" s="2"/>
      <c r="AA84" s="2"/>
      <c r="AB84" s="2"/>
      <c r="AC84" s="2"/>
      <c r="AD84" s="2"/>
      <c r="AE84" s="2"/>
      <c r="AF84" s="2"/>
      <c r="AG84" s="2"/>
      <c r="AH84" s="2"/>
      <c r="AI84" s="17"/>
      <c r="AJ84" s="17"/>
      <c r="AK84" s="17"/>
      <c r="AL84" s="17"/>
      <c r="AM84" s="8"/>
      <c r="AN84" s="18"/>
      <c r="AO84" s="2"/>
      <c r="AP84" s="2"/>
      <c r="AQ84" s="6"/>
      <c r="AR84" s="6"/>
      <c r="AS84" s="7"/>
      <c r="AT84" s="7"/>
      <c r="AU84" s="4"/>
      <c r="AV84" s="2"/>
    </row>
    <row r="85" spans="1:48" s="27" customFormat="1" x14ac:dyDescent="0.2">
      <c r="A85" s="194">
        <v>81</v>
      </c>
      <c r="B85" s="106">
        <v>42715</v>
      </c>
      <c r="C85" s="55" t="s">
        <v>244</v>
      </c>
      <c r="D85" s="58"/>
      <c r="E85" s="193">
        <v>7</v>
      </c>
      <c r="F85" s="43" t="str">
        <f t="shared" si="9"/>
        <v>Exam 27</v>
      </c>
      <c r="G85" s="18" t="s">
        <v>11</v>
      </c>
      <c r="H85" s="2"/>
      <c r="I85" s="200">
        <v>214</v>
      </c>
      <c r="J85" s="41">
        <f t="shared" si="12"/>
        <v>2.476851851851852E-3</v>
      </c>
      <c r="K85" s="41" t="str">
        <f>IF(J85&lt;'Quant Setup'!$H$43,'Quant Setup'!$I$43,IF(AND(J85&gt;='Quant Setup'!$G$44,J85&lt;'Quant Setup'!$H$44),'Quant Setup'!$I$44,IF(AND(J85&gt;='Quant Setup'!$G$45,J85&lt;'Quant Setup'!$H$45),'Quant Setup'!$I$45,'Quant Setup'!$I$46)))</f>
        <v>Way Too Slow</v>
      </c>
      <c r="L85" s="41">
        <f t="shared" si="14"/>
        <v>1.5347222222222222E-2</v>
      </c>
      <c r="M85" s="41">
        <f t="shared" si="11"/>
        <v>9.7222222222222224E-3</v>
      </c>
      <c r="N85" s="41">
        <f t="shared" si="13"/>
        <v>5.6249999999999998E-3</v>
      </c>
      <c r="O85" s="42" t="str">
        <f t="shared" si="10"/>
        <v>Behind on time</v>
      </c>
      <c r="P85" s="2"/>
      <c r="Q85" s="2"/>
      <c r="R85" s="2" t="s">
        <v>10</v>
      </c>
      <c r="S85" s="2"/>
      <c r="T85" s="2" t="s">
        <v>238</v>
      </c>
      <c r="U85" s="2"/>
      <c r="V85" s="2" t="s">
        <v>75</v>
      </c>
      <c r="W85" s="2" t="s">
        <v>109</v>
      </c>
      <c r="X85" s="2" t="s">
        <v>111</v>
      </c>
      <c r="Y85" s="2"/>
      <c r="Z85" s="2"/>
      <c r="AA85" s="2"/>
      <c r="AB85" s="2"/>
      <c r="AC85" s="2"/>
      <c r="AD85" s="2"/>
      <c r="AE85" s="2"/>
      <c r="AF85" s="2"/>
      <c r="AG85" s="2"/>
      <c r="AH85" s="2"/>
      <c r="AI85" s="17"/>
      <c r="AJ85" s="17"/>
      <c r="AK85" s="17"/>
      <c r="AL85" s="17"/>
      <c r="AM85" s="8"/>
      <c r="AN85" s="18"/>
      <c r="AO85" s="2"/>
      <c r="AP85" s="2"/>
      <c r="AQ85" s="6"/>
      <c r="AR85" s="6"/>
      <c r="AS85" s="7"/>
      <c r="AT85" s="7"/>
      <c r="AU85" s="4"/>
      <c r="AV85" s="2"/>
    </row>
    <row r="86" spans="1:48" s="27" customFormat="1" x14ac:dyDescent="0.2">
      <c r="A86" s="194">
        <v>82</v>
      </c>
      <c r="B86" s="106">
        <v>42715</v>
      </c>
      <c r="C86" s="55" t="s">
        <v>244</v>
      </c>
      <c r="D86" s="58"/>
      <c r="E86" s="193">
        <v>8</v>
      </c>
      <c r="F86" s="43" t="str">
        <f t="shared" si="9"/>
        <v>Exam 28</v>
      </c>
      <c r="G86" s="18" t="s">
        <v>11</v>
      </c>
      <c r="H86" s="2"/>
      <c r="I86" s="200">
        <v>148</v>
      </c>
      <c r="J86" s="41">
        <f t="shared" si="12"/>
        <v>1.712962962962963E-3</v>
      </c>
      <c r="K86" s="41" t="str">
        <f>IF(J86&lt;'Quant Setup'!$H$43,'Quant Setup'!$I$43,IF(AND(J86&gt;='Quant Setup'!$G$44,J86&lt;'Quant Setup'!$H$44),'Quant Setup'!$I$44,IF(AND(J86&gt;='Quant Setup'!$G$45,J86&lt;'Quant Setup'!$H$45),'Quant Setup'!$I$45,'Quant Setup'!$I$46)))</f>
        <v>Perfect Timing</v>
      </c>
      <c r="L86" s="41">
        <f t="shared" si="14"/>
        <v>1.7060185185185185E-2</v>
      </c>
      <c r="M86" s="41">
        <f t="shared" si="11"/>
        <v>1.1111111111111112E-2</v>
      </c>
      <c r="N86" s="41">
        <f t="shared" si="13"/>
        <v>5.9490740740740736E-3</v>
      </c>
      <c r="O86" s="42" t="str">
        <f t="shared" si="10"/>
        <v>Behind on time</v>
      </c>
      <c r="P86" s="2"/>
      <c r="Q86" s="2"/>
      <c r="R86" s="2" t="s">
        <v>9</v>
      </c>
      <c r="S86" s="2"/>
      <c r="T86" s="2" t="s">
        <v>238</v>
      </c>
      <c r="U86" s="2"/>
      <c r="V86" s="2" t="s">
        <v>14</v>
      </c>
      <c r="W86" s="2" t="s">
        <v>25</v>
      </c>
      <c r="X86" s="2" t="s">
        <v>28</v>
      </c>
      <c r="Y86" s="2"/>
      <c r="Z86" s="2" t="s">
        <v>40</v>
      </c>
      <c r="AA86" s="2" t="s">
        <v>41</v>
      </c>
      <c r="AB86" s="2" t="s">
        <v>42</v>
      </c>
      <c r="AC86" s="2"/>
      <c r="AD86" s="2"/>
      <c r="AE86" s="2"/>
      <c r="AF86" s="2"/>
      <c r="AG86" s="2"/>
      <c r="AH86" s="2"/>
      <c r="AI86" s="17"/>
      <c r="AJ86" s="17"/>
      <c r="AK86" s="17"/>
      <c r="AL86" s="17"/>
      <c r="AM86" s="8"/>
      <c r="AN86" s="18"/>
      <c r="AO86" s="2"/>
      <c r="AP86" s="2"/>
      <c r="AQ86" s="6"/>
      <c r="AR86" s="6"/>
      <c r="AS86" s="7"/>
      <c r="AT86" s="7"/>
      <c r="AU86" s="4"/>
      <c r="AV86" s="2"/>
    </row>
    <row r="87" spans="1:48" s="27" customFormat="1" x14ac:dyDescent="0.2">
      <c r="A87" s="194">
        <v>83</v>
      </c>
      <c r="B87" s="106">
        <v>42715</v>
      </c>
      <c r="C87" s="55" t="s">
        <v>244</v>
      </c>
      <c r="D87" s="58"/>
      <c r="E87" s="193">
        <v>9</v>
      </c>
      <c r="F87" s="43" t="str">
        <f t="shared" si="9"/>
        <v>Exam 29</v>
      </c>
      <c r="G87" s="18" t="s">
        <v>11</v>
      </c>
      <c r="H87" s="2"/>
      <c r="I87" s="200">
        <v>190</v>
      </c>
      <c r="J87" s="41">
        <f t="shared" si="12"/>
        <v>2.1990740740740742E-3</v>
      </c>
      <c r="K87" s="41" t="str">
        <f>IF(J87&lt;'Quant Setup'!$H$43,'Quant Setup'!$I$43,IF(AND(J87&gt;='Quant Setup'!$G$44,J87&lt;'Quant Setup'!$H$44),'Quant Setup'!$I$44,IF(AND(J87&gt;='Quant Setup'!$G$45,J87&lt;'Quant Setup'!$H$45),'Quant Setup'!$I$45,'Quant Setup'!$I$46)))</f>
        <v>Way Too Slow</v>
      </c>
      <c r="L87" s="41">
        <f t="shared" si="14"/>
        <v>1.9259259259259261E-2</v>
      </c>
      <c r="M87" s="41">
        <f t="shared" si="11"/>
        <v>1.2500000000000001E-2</v>
      </c>
      <c r="N87" s="41">
        <f t="shared" si="13"/>
        <v>6.75925925925926E-3</v>
      </c>
      <c r="O87" s="42" t="str">
        <f t="shared" si="10"/>
        <v>Behind on time</v>
      </c>
      <c r="P87" s="2"/>
      <c r="Q87" s="2"/>
      <c r="R87" s="2" t="s">
        <v>8</v>
      </c>
      <c r="S87" s="2"/>
      <c r="T87" s="2" t="s">
        <v>237</v>
      </c>
      <c r="U87" s="2"/>
      <c r="V87" s="2" t="s">
        <v>40</v>
      </c>
      <c r="W87" s="2" t="s">
        <v>53</v>
      </c>
      <c r="X87" s="2" t="s">
        <v>30</v>
      </c>
      <c r="Y87" s="2"/>
      <c r="Z87" s="2" t="s">
        <v>40</v>
      </c>
      <c r="AA87" s="2" t="s">
        <v>41</v>
      </c>
      <c r="AB87" s="2" t="s">
        <v>45</v>
      </c>
      <c r="AC87" s="2"/>
      <c r="AD87" s="2"/>
      <c r="AE87" s="2"/>
      <c r="AF87" s="2"/>
      <c r="AG87" s="2"/>
      <c r="AH87" s="2"/>
      <c r="AI87" s="17"/>
      <c r="AJ87" s="17"/>
      <c r="AK87" s="17"/>
      <c r="AL87" s="17"/>
      <c r="AM87" s="8"/>
      <c r="AN87" s="18"/>
      <c r="AO87" s="2"/>
      <c r="AP87" s="2"/>
      <c r="AQ87" s="6"/>
      <c r="AR87" s="6"/>
      <c r="AS87" s="7"/>
      <c r="AT87" s="7"/>
      <c r="AU87" s="4"/>
      <c r="AV87" s="2"/>
    </row>
    <row r="88" spans="1:48" s="27" customFormat="1" x14ac:dyDescent="0.2">
      <c r="A88" s="194">
        <v>84</v>
      </c>
      <c r="B88" s="106">
        <v>42715</v>
      </c>
      <c r="C88" s="55" t="s">
        <v>244</v>
      </c>
      <c r="D88" s="58"/>
      <c r="E88" s="193">
        <v>10</v>
      </c>
      <c r="F88" s="43" t="str">
        <f t="shared" si="9"/>
        <v>Exam 210</v>
      </c>
      <c r="G88" s="18" t="s">
        <v>11</v>
      </c>
      <c r="H88" s="2"/>
      <c r="I88" s="200">
        <v>8</v>
      </c>
      <c r="J88" s="41">
        <f t="shared" si="12"/>
        <v>9.2592592592592588E-5</v>
      </c>
      <c r="K88" s="41" t="str">
        <f>IF(J88&lt;'Quant Setup'!$H$43,'Quant Setup'!$I$43,IF(AND(J88&gt;='Quant Setup'!$G$44,J88&lt;'Quant Setup'!$H$44),'Quant Setup'!$I$44,IF(AND(J88&gt;='Quant Setup'!$G$45,J88&lt;'Quant Setup'!$H$45),'Quant Setup'!$I$45,'Quant Setup'!$I$46)))</f>
        <v>Too Fast</v>
      </c>
      <c r="L88" s="41">
        <f t="shared" si="14"/>
        <v>1.9351851851851853E-2</v>
      </c>
      <c r="M88" s="41">
        <f t="shared" si="11"/>
        <v>1.3888888888888888E-2</v>
      </c>
      <c r="N88" s="41">
        <f t="shared" si="13"/>
        <v>5.4629629629629646E-3</v>
      </c>
      <c r="O88" s="42" t="str">
        <f t="shared" si="10"/>
        <v>Behind on time</v>
      </c>
      <c r="P88" s="2"/>
      <c r="Q88" s="2"/>
      <c r="R88" s="2" t="s">
        <v>8</v>
      </c>
      <c r="S88" s="2"/>
      <c r="T88" s="2" t="s">
        <v>238</v>
      </c>
      <c r="U88" s="2"/>
      <c r="V88" s="2" t="s">
        <v>75</v>
      </c>
      <c r="W88" s="2" t="s">
        <v>76</v>
      </c>
      <c r="X88" s="2" t="s">
        <v>78</v>
      </c>
      <c r="Y88" s="2"/>
      <c r="Z88" s="2"/>
      <c r="AA88" s="2"/>
      <c r="AB88" s="2"/>
      <c r="AC88" s="2"/>
      <c r="AD88" s="2"/>
      <c r="AE88" s="2"/>
      <c r="AF88" s="2"/>
      <c r="AG88" s="2"/>
      <c r="AH88" s="2"/>
      <c r="AI88" s="17"/>
      <c r="AJ88" s="17"/>
      <c r="AK88" s="17"/>
      <c r="AL88" s="17"/>
      <c r="AM88" s="8"/>
      <c r="AN88" s="18"/>
      <c r="AO88" s="2"/>
      <c r="AP88" s="2"/>
      <c r="AQ88" s="6"/>
      <c r="AR88" s="6"/>
      <c r="AS88" s="7"/>
      <c r="AT88" s="7"/>
      <c r="AU88" s="4"/>
      <c r="AV88" s="2"/>
    </row>
    <row r="89" spans="1:48" s="27" customFormat="1" x14ac:dyDescent="0.2">
      <c r="A89" s="194">
        <v>85</v>
      </c>
      <c r="B89" s="106">
        <v>42715</v>
      </c>
      <c r="C89" s="55" t="s">
        <v>244</v>
      </c>
      <c r="D89" s="58"/>
      <c r="E89" s="193">
        <v>11</v>
      </c>
      <c r="F89" s="43" t="str">
        <f t="shared" si="9"/>
        <v>Exam 211</v>
      </c>
      <c r="G89" s="18" t="s">
        <v>0</v>
      </c>
      <c r="H89" s="2"/>
      <c r="I89" s="200">
        <v>266</v>
      </c>
      <c r="J89" s="41">
        <f t="shared" si="12"/>
        <v>3.0787037037037037E-3</v>
      </c>
      <c r="K89" s="41" t="str">
        <f>IF(J89&lt;'Quant Setup'!$H$43,'Quant Setup'!$I$43,IF(AND(J89&gt;='Quant Setup'!$G$44,J89&lt;'Quant Setup'!$H$44),'Quant Setup'!$I$44,IF(AND(J89&gt;='Quant Setup'!$G$45,J89&lt;'Quant Setup'!$H$45),'Quant Setup'!$I$45,'Quant Setup'!$I$46)))</f>
        <v>Way Too Slow</v>
      </c>
      <c r="L89" s="41">
        <f t="shared" si="14"/>
        <v>2.2430555555555558E-2</v>
      </c>
      <c r="M89" s="41">
        <f t="shared" si="11"/>
        <v>1.5277777777777777E-2</v>
      </c>
      <c r="N89" s="41">
        <f t="shared" si="13"/>
        <v>7.1527777777777805E-3</v>
      </c>
      <c r="O89" s="42" t="str">
        <f t="shared" si="10"/>
        <v>Behind on time</v>
      </c>
      <c r="P89" s="2"/>
      <c r="Q89" s="2"/>
      <c r="R89" s="2" t="s">
        <v>8</v>
      </c>
      <c r="S89" s="2"/>
      <c r="T89" s="2" t="s">
        <v>237</v>
      </c>
      <c r="U89" s="2"/>
      <c r="V89" s="2" t="s">
        <v>40</v>
      </c>
      <c r="W89" s="2" t="s">
        <v>63</v>
      </c>
      <c r="X89" s="2" t="s">
        <v>66</v>
      </c>
      <c r="Y89" s="2"/>
      <c r="Z89" s="2"/>
      <c r="AA89" s="2"/>
      <c r="AB89" s="2"/>
      <c r="AC89" s="2"/>
      <c r="AD89" s="2"/>
      <c r="AE89" s="2"/>
      <c r="AF89" s="2"/>
      <c r="AG89" s="2"/>
      <c r="AH89" s="2"/>
      <c r="AI89" s="17"/>
      <c r="AJ89" s="17"/>
      <c r="AK89" s="17"/>
      <c r="AL89" s="17"/>
      <c r="AM89" s="8"/>
      <c r="AN89" s="18"/>
      <c r="AO89" s="2"/>
      <c r="AP89" s="2"/>
      <c r="AQ89" s="6"/>
      <c r="AR89" s="6"/>
      <c r="AS89" s="7"/>
      <c r="AT89" s="7"/>
      <c r="AU89" s="4"/>
      <c r="AV89" s="2"/>
    </row>
    <row r="90" spans="1:48" s="27" customFormat="1" x14ac:dyDescent="0.2">
      <c r="A90" s="194">
        <v>86</v>
      </c>
      <c r="B90" s="106">
        <v>42715</v>
      </c>
      <c r="C90" s="55" t="s">
        <v>244</v>
      </c>
      <c r="D90" s="58"/>
      <c r="E90" s="193">
        <v>12</v>
      </c>
      <c r="F90" s="43" t="str">
        <f t="shared" si="9"/>
        <v>Exam 212</v>
      </c>
      <c r="G90" s="18" t="s">
        <v>0</v>
      </c>
      <c r="H90" s="2"/>
      <c r="I90" s="200">
        <v>32</v>
      </c>
      <c r="J90" s="41">
        <f t="shared" si="12"/>
        <v>3.7037037037037035E-4</v>
      </c>
      <c r="K90" s="41" t="str">
        <f>IF(J90&lt;'Quant Setup'!$H$43,'Quant Setup'!$I$43,IF(AND(J90&gt;='Quant Setup'!$G$44,J90&lt;'Quant Setup'!$H$44),'Quant Setup'!$I$44,IF(AND(J90&gt;='Quant Setup'!$G$45,J90&lt;'Quant Setup'!$H$45),'Quant Setup'!$I$45,'Quant Setup'!$I$46)))</f>
        <v>Too Fast</v>
      </c>
      <c r="L90" s="41">
        <f t="shared" si="14"/>
        <v>2.2800925925925929E-2</v>
      </c>
      <c r="M90" s="41">
        <f t="shared" si="11"/>
        <v>1.6666666666666666E-2</v>
      </c>
      <c r="N90" s="41">
        <f t="shared" si="13"/>
        <v>6.1342592592592629E-3</v>
      </c>
      <c r="O90" s="42" t="str">
        <f t="shared" si="10"/>
        <v>Behind on time</v>
      </c>
      <c r="P90" s="2"/>
      <c r="Q90" s="2"/>
      <c r="R90" s="2" t="s">
        <v>8</v>
      </c>
      <c r="S90" s="2"/>
      <c r="T90" s="2" t="s">
        <v>237</v>
      </c>
      <c r="U90" s="2"/>
      <c r="V90" s="2" t="s">
        <v>14</v>
      </c>
      <c r="W90" s="2" t="s">
        <v>29</v>
      </c>
      <c r="X90" s="2" t="s">
        <v>30</v>
      </c>
      <c r="Y90" s="2"/>
      <c r="Z90" s="2"/>
      <c r="AA90" s="2"/>
      <c r="AB90" s="2"/>
      <c r="AC90" s="2"/>
      <c r="AD90" s="2"/>
      <c r="AE90" s="2"/>
      <c r="AF90" s="2"/>
      <c r="AG90" s="2"/>
      <c r="AH90" s="2"/>
      <c r="AI90" s="17"/>
      <c r="AJ90" s="17"/>
      <c r="AK90" s="17"/>
      <c r="AL90" s="17"/>
      <c r="AM90" s="8"/>
      <c r="AN90" s="18"/>
      <c r="AO90" s="2"/>
      <c r="AP90" s="2"/>
      <c r="AQ90" s="6"/>
      <c r="AR90" s="6"/>
      <c r="AS90" s="7"/>
      <c r="AT90" s="7"/>
      <c r="AU90" s="4"/>
      <c r="AV90" s="2"/>
    </row>
    <row r="91" spans="1:48" s="27" customFormat="1" x14ac:dyDescent="0.2">
      <c r="A91" s="194">
        <v>87</v>
      </c>
      <c r="B91" s="106">
        <v>42715</v>
      </c>
      <c r="C91" s="55" t="s">
        <v>244</v>
      </c>
      <c r="D91" s="58"/>
      <c r="E91" s="193">
        <v>13</v>
      </c>
      <c r="F91" s="43" t="str">
        <f t="shared" si="9"/>
        <v>Exam 213</v>
      </c>
      <c r="G91" s="18" t="s">
        <v>11</v>
      </c>
      <c r="H91" s="2"/>
      <c r="I91" s="200">
        <v>277</v>
      </c>
      <c r="J91" s="41">
        <f t="shared" si="12"/>
        <v>3.2060185185185186E-3</v>
      </c>
      <c r="K91" s="41" t="str">
        <f>IF(J91&lt;'Quant Setup'!$H$43,'Quant Setup'!$I$43,IF(AND(J91&gt;='Quant Setup'!$G$44,J91&lt;'Quant Setup'!$H$44),'Quant Setup'!$I$44,IF(AND(J91&gt;='Quant Setup'!$G$45,J91&lt;'Quant Setup'!$H$45),'Quant Setup'!$I$45,'Quant Setup'!$I$46)))</f>
        <v>Way Too Slow</v>
      </c>
      <c r="L91" s="41">
        <f t="shared" si="14"/>
        <v>2.6006944444444447E-2</v>
      </c>
      <c r="M91" s="41">
        <f t="shared" si="11"/>
        <v>1.8055555555555554E-2</v>
      </c>
      <c r="N91" s="41">
        <f t="shared" si="13"/>
        <v>7.9513888888888933E-3</v>
      </c>
      <c r="O91" s="42" t="str">
        <f t="shared" si="10"/>
        <v>Behind on time</v>
      </c>
      <c r="P91" s="2"/>
      <c r="Q91" s="2"/>
      <c r="R91" s="2" t="s">
        <v>9</v>
      </c>
      <c r="S91" s="2"/>
      <c r="T91" s="2" t="s">
        <v>237</v>
      </c>
      <c r="U91" s="2"/>
      <c r="V91" s="2" t="s">
        <v>75</v>
      </c>
      <c r="W91" s="2" t="s">
        <v>76</v>
      </c>
      <c r="X91" s="2" t="s">
        <v>81</v>
      </c>
      <c r="Y91" s="2"/>
      <c r="Z91" s="2"/>
      <c r="AA91" s="2"/>
      <c r="AB91" s="2"/>
      <c r="AC91" s="2"/>
      <c r="AD91" s="2"/>
      <c r="AE91" s="2"/>
      <c r="AF91" s="2"/>
      <c r="AG91" s="2"/>
      <c r="AH91" s="2"/>
      <c r="AI91" s="17"/>
      <c r="AJ91" s="17"/>
      <c r="AK91" s="17"/>
      <c r="AL91" s="17"/>
      <c r="AM91" s="8"/>
      <c r="AN91" s="18"/>
      <c r="AO91" s="2"/>
      <c r="AP91" s="2"/>
      <c r="AQ91" s="6"/>
      <c r="AR91" s="6"/>
      <c r="AS91" s="7"/>
      <c r="AT91" s="7"/>
      <c r="AU91" s="4"/>
      <c r="AV91" s="2"/>
    </row>
    <row r="92" spans="1:48" s="27" customFormat="1" x14ac:dyDescent="0.2">
      <c r="A92" s="194">
        <v>88</v>
      </c>
      <c r="B92" s="106">
        <v>42715</v>
      </c>
      <c r="C92" s="55" t="s">
        <v>244</v>
      </c>
      <c r="D92" s="58"/>
      <c r="E92" s="193">
        <v>14</v>
      </c>
      <c r="F92" s="43" t="str">
        <f t="shared" si="9"/>
        <v>Exam 214</v>
      </c>
      <c r="G92" s="18" t="s">
        <v>0</v>
      </c>
      <c r="H92" s="2"/>
      <c r="I92" s="200">
        <v>127</v>
      </c>
      <c r="J92" s="41">
        <f t="shared" si="12"/>
        <v>1.4699074074074074E-3</v>
      </c>
      <c r="K92" s="41" t="str">
        <f>IF(J92&lt;'Quant Setup'!$H$43,'Quant Setup'!$I$43,IF(AND(J92&gt;='Quant Setup'!$G$44,J92&lt;'Quant Setup'!$H$44),'Quant Setup'!$I$44,IF(AND(J92&gt;='Quant Setup'!$G$45,J92&lt;'Quant Setup'!$H$45),'Quant Setup'!$I$45,'Quant Setup'!$I$46)))</f>
        <v>Perfect Timing</v>
      </c>
      <c r="L92" s="41">
        <f t="shared" si="14"/>
        <v>2.7476851851851853E-2</v>
      </c>
      <c r="M92" s="41">
        <f t="shared" si="11"/>
        <v>1.9444444444444445E-2</v>
      </c>
      <c r="N92" s="41">
        <f t="shared" si="13"/>
        <v>8.0324074074074082E-3</v>
      </c>
      <c r="O92" s="42" t="str">
        <f t="shared" si="10"/>
        <v>Behind on time</v>
      </c>
      <c r="P92" s="2"/>
      <c r="Q92" s="2"/>
      <c r="R92" s="2" t="s">
        <v>8</v>
      </c>
      <c r="S92" s="2"/>
      <c r="T92" s="2" t="s">
        <v>237</v>
      </c>
      <c r="U92" s="2"/>
      <c r="V92" s="2" t="s">
        <v>40</v>
      </c>
      <c r="W92" s="2" t="s">
        <v>53</v>
      </c>
      <c r="X92" s="2" t="s">
        <v>55</v>
      </c>
      <c r="Y92" s="2"/>
      <c r="Z92" s="2"/>
      <c r="AA92" s="2"/>
      <c r="AB92" s="2"/>
      <c r="AC92" s="2"/>
      <c r="AD92" s="2"/>
      <c r="AE92" s="2"/>
      <c r="AF92" s="2"/>
      <c r="AG92" s="2"/>
      <c r="AH92" s="2"/>
      <c r="AI92" s="17"/>
      <c r="AJ92" s="17"/>
      <c r="AK92" s="17"/>
      <c r="AL92" s="17"/>
      <c r="AM92" s="8"/>
      <c r="AN92" s="18"/>
      <c r="AO92" s="2"/>
      <c r="AP92" s="2"/>
      <c r="AQ92" s="6"/>
      <c r="AR92" s="6"/>
      <c r="AS92" s="7"/>
      <c r="AT92" s="7"/>
      <c r="AU92" s="4"/>
      <c r="AV92" s="2"/>
    </row>
    <row r="93" spans="1:48" s="27" customFormat="1" x14ac:dyDescent="0.2">
      <c r="A93" s="194">
        <v>89</v>
      </c>
      <c r="B93" s="106">
        <v>42715</v>
      </c>
      <c r="C93" s="55" t="s">
        <v>244</v>
      </c>
      <c r="D93" s="58"/>
      <c r="E93" s="193">
        <v>15</v>
      </c>
      <c r="F93" s="43" t="str">
        <f t="shared" si="9"/>
        <v>Exam 215</v>
      </c>
      <c r="G93" s="18" t="s">
        <v>11</v>
      </c>
      <c r="H93" s="2"/>
      <c r="I93" s="200">
        <v>200</v>
      </c>
      <c r="J93" s="41">
        <f t="shared" si="12"/>
        <v>2.3148148148148147E-3</v>
      </c>
      <c r="K93" s="41" t="str">
        <f>IF(J93&lt;'Quant Setup'!$H$43,'Quant Setup'!$I$43,IF(AND(J93&gt;='Quant Setup'!$G$44,J93&lt;'Quant Setup'!$H$44),'Quant Setup'!$I$44,IF(AND(J93&gt;='Quant Setup'!$G$45,J93&lt;'Quant Setup'!$H$45),'Quant Setup'!$I$45,'Quant Setup'!$I$46)))</f>
        <v>Way Too Slow</v>
      </c>
      <c r="L93" s="41">
        <f t="shared" si="14"/>
        <v>2.9791666666666668E-2</v>
      </c>
      <c r="M93" s="41">
        <f t="shared" si="11"/>
        <v>2.0833333333333332E-2</v>
      </c>
      <c r="N93" s="41">
        <f t="shared" si="13"/>
        <v>8.9583333333333355E-3</v>
      </c>
      <c r="O93" s="42" t="str">
        <f t="shared" si="10"/>
        <v>Behind on time</v>
      </c>
      <c r="P93" s="2"/>
      <c r="Q93" s="2"/>
      <c r="R93" s="2" t="s">
        <v>8</v>
      </c>
      <c r="S93" s="2"/>
      <c r="T93" s="2" t="s">
        <v>237</v>
      </c>
      <c r="U93" s="2"/>
      <c r="V93" s="2" t="s">
        <v>14</v>
      </c>
      <c r="W93" s="2" t="s">
        <v>32</v>
      </c>
      <c r="X93" s="2" t="s">
        <v>33</v>
      </c>
      <c r="Y93" s="2"/>
      <c r="Z93" s="2"/>
      <c r="AA93" s="2"/>
      <c r="AB93" s="2"/>
      <c r="AC93" s="2"/>
      <c r="AD93" s="2"/>
      <c r="AE93" s="2"/>
      <c r="AF93" s="2"/>
      <c r="AG93" s="2"/>
      <c r="AH93" s="2"/>
      <c r="AI93" s="17"/>
      <c r="AJ93" s="17"/>
      <c r="AK93" s="17"/>
      <c r="AL93" s="17"/>
      <c r="AM93" s="8"/>
      <c r="AN93" s="18"/>
      <c r="AO93" s="2"/>
      <c r="AP93" s="2"/>
      <c r="AQ93" s="6"/>
      <c r="AR93" s="6"/>
      <c r="AS93" s="7"/>
      <c r="AT93" s="7"/>
      <c r="AU93" s="4"/>
      <c r="AV93" s="2"/>
    </row>
    <row r="94" spans="1:48" s="27" customFormat="1" x14ac:dyDescent="0.2">
      <c r="A94" s="194">
        <v>90</v>
      </c>
      <c r="B94" s="106">
        <v>42715</v>
      </c>
      <c r="C94" s="55" t="s">
        <v>244</v>
      </c>
      <c r="D94" s="58"/>
      <c r="E94" s="193">
        <v>16</v>
      </c>
      <c r="F94" s="43" t="str">
        <f t="shared" si="9"/>
        <v>Exam 216</v>
      </c>
      <c r="G94" s="18" t="s">
        <v>11</v>
      </c>
      <c r="H94" s="2"/>
      <c r="I94" s="200">
        <v>173</v>
      </c>
      <c r="J94" s="41">
        <f t="shared" si="12"/>
        <v>2.0023148148148148E-3</v>
      </c>
      <c r="K94" s="41" t="str">
        <f>IF(J94&lt;'Quant Setup'!$H$43,'Quant Setup'!$I$43,IF(AND(J94&gt;='Quant Setup'!$G$44,J94&lt;'Quant Setup'!$H$44),'Quant Setup'!$I$44,IF(AND(J94&gt;='Quant Setup'!$G$45,J94&lt;'Quant Setup'!$H$45),'Quant Setup'!$I$45,'Quant Setup'!$I$46)))</f>
        <v>Warning Track</v>
      </c>
      <c r="L94" s="41">
        <f t="shared" si="14"/>
        <v>3.1793981481481486E-2</v>
      </c>
      <c r="M94" s="41">
        <f t="shared" si="11"/>
        <v>2.2222222222222223E-2</v>
      </c>
      <c r="N94" s="41">
        <f t="shared" si="13"/>
        <v>9.5717592592592625E-3</v>
      </c>
      <c r="O94" s="42" t="str">
        <f t="shared" si="10"/>
        <v>Behind on time</v>
      </c>
      <c r="P94" s="2"/>
      <c r="Q94" s="2"/>
      <c r="R94" s="2" t="s">
        <v>9</v>
      </c>
      <c r="S94" s="2"/>
      <c r="T94" s="2" t="s">
        <v>238</v>
      </c>
      <c r="U94" s="2"/>
      <c r="V94" s="2" t="s">
        <v>75</v>
      </c>
      <c r="W94" s="2" t="s">
        <v>103</v>
      </c>
      <c r="X94" s="2" t="s">
        <v>105</v>
      </c>
      <c r="Y94" s="2"/>
      <c r="Z94" s="2"/>
      <c r="AA94" s="2"/>
      <c r="AB94" s="2"/>
      <c r="AC94" s="2"/>
      <c r="AD94" s="2"/>
      <c r="AE94" s="2"/>
      <c r="AF94" s="2"/>
      <c r="AG94" s="2"/>
      <c r="AH94" s="2"/>
      <c r="AI94" s="17"/>
      <c r="AJ94" s="17"/>
      <c r="AK94" s="17"/>
      <c r="AL94" s="17"/>
      <c r="AM94" s="8"/>
      <c r="AN94" s="18"/>
      <c r="AO94" s="2"/>
      <c r="AP94" s="2"/>
      <c r="AQ94" s="6"/>
      <c r="AR94" s="6"/>
      <c r="AS94" s="7"/>
      <c r="AT94" s="7"/>
      <c r="AU94" s="4"/>
      <c r="AV94" s="2"/>
    </row>
    <row r="95" spans="1:48" s="27" customFormat="1" x14ac:dyDescent="0.2">
      <c r="A95" s="194">
        <v>91</v>
      </c>
      <c r="B95" s="106">
        <v>42715</v>
      </c>
      <c r="C95" s="55" t="s">
        <v>244</v>
      </c>
      <c r="D95" s="58"/>
      <c r="E95" s="193">
        <v>17</v>
      </c>
      <c r="F95" s="43" t="str">
        <f t="shared" si="9"/>
        <v>Exam 217</v>
      </c>
      <c r="G95" s="18" t="s">
        <v>0</v>
      </c>
      <c r="H95" s="2"/>
      <c r="I95" s="200">
        <v>31</v>
      </c>
      <c r="J95" s="41">
        <f t="shared" si="12"/>
        <v>3.5879629629629629E-4</v>
      </c>
      <c r="K95" s="41" t="str">
        <f>IF(J95&lt;'Quant Setup'!$H$43,'Quant Setup'!$I$43,IF(AND(J95&gt;='Quant Setup'!$G$44,J95&lt;'Quant Setup'!$H$44),'Quant Setup'!$I$44,IF(AND(J95&gt;='Quant Setup'!$G$45,J95&lt;'Quant Setup'!$H$45),'Quant Setup'!$I$45,'Quant Setup'!$I$46)))</f>
        <v>Too Fast</v>
      </c>
      <c r="L95" s="41">
        <f t="shared" si="14"/>
        <v>3.215277777777778E-2</v>
      </c>
      <c r="M95" s="41">
        <f t="shared" si="11"/>
        <v>2.361111111111111E-2</v>
      </c>
      <c r="N95" s="41">
        <f t="shared" si="13"/>
        <v>8.5416666666666696E-3</v>
      </c>
      <c r="O95" s="42" t="str">
        <f t="shared" si="10"/>
        <v>Behind on time</v>
      </c>
      <c r="P95" s="2"/>
      <c r="Q95" s="2"/>
      <c r="R95" s="2" t="s">
        <v>8</v>
      </c>
      <c r="S95" s="2"/>
      <c r="T95" s="2" t="s">
        <v>237</v>
      </c>
      <c r="U95" s="2"/>
      <c r="V95" s="2" t="s">
        <v>75</v>
      </c>
      <c r="W95" s="2" t="s">
        <v>91</v>
      </c>
      <c r="X95" s="2" t="s">
        <v>96</v>
      </c>
      <c r="Y95" s="2"/>
      <c r="Z95" s="2"/>
      <c r="AA95" s="2"/>
      <c r="AB95" s="2"/>
      <c r="AC95" s="2"/>
      <c r="AD95" s="2"/>
      <c r="AE95" s="2"/>
      <c r="AF95" s="2"/>
      <c r="AG95" s="2"/>
      <c r="AH95" s="2"/>
      <c r="AI95" s="17"/>
      <c r="AJ95" s="17"/>
      <c r="AK95" s="17"/>
      <c r="AL95" s="17"/>
      <c r="AM95" s="8"/>
      <c r="AN95" s="18"/>
      <c r="AO95" s="2"/>
      <c r="AP95" s="2"/>
      <c r="AQ95" s="6"/>
      <c r="AR95" s="6"/>
      <c r="AS95" s="7"/>
      <c r="AT95" s="7"/>
      <c r="AU95" s="4"/>
      <c r="AV95" s="2"/>
    </row>
    <row r="96" spans="1:48" s="27" customFormat="1" x14ac:dyDescent="0.2">
      <c r="A96" s="194">
        <v>92</v>
      </c>
      <c r="B96" s="106">
        <v>42715</v>
      </c>
      <c r="C96" s="55" t="s">
        <v>244</v>
      </c>
      <c r="D96" s="58"/>
      <c r="E96" s="193">
        <v>18</v>
      </c>
      <c r="F96" s="43" t="str">
        <f t="shared" si="9"/>
        <v>Exam 218</v>
      </c>
      <c r="G96" s="18" t="s">
        <v>0</v>
      </c>
      <c r="H96" s="2"/>
      <c r="I96" s="200">
        <v>93</v>
      </c>
      <c r="J96" s="41">
        <f t="shared" si="12"/>
        <v>1.0763888888888889E-3</v>
      </c>
      <c r="K96" s="41" t="str">
        <f>IF(J96&lt;'Quant Setup'!$H$43,'Quant Setup'!$I$43,IF(AND(J96&gt;='Quant Setup'!$G$44,J96&lt;'Quant Setup'!$H$44),'Quant Setup'!$I$44,IF(AND(J96&gt;='Quant Setup'!$G$45,J96&lt;'Quant Setup'!$H$45),'Quant Setup'!$I$45,'Quant Setup'!$I$46)))</f>
        <v>Perfect Timing</v>
      </c>
      <c r="L96" s="41">
        <f t="shared" si="14"/>
        <v>3.3229166666666671E-2</v>
      </c>
      <c r="M96" s="41">
        <f t="shared" si="11"/>
        <v>2.5000000000000001E-2</v>
      </c>
      <c r="N96" s="41">
        <f t="shared" si="13"/>
        <v>8.2291666666666693E-3</v>
      </c>
      <c r="O96" s="42" t="str">
        <f t="shared" si="10"/>
        <v>Behind on time</v>
      </c>
      <c r="P96" s="2"/>
      <c r="Q96" s="2"/>
      <c r="R96" s="2" t="s">
        <v>8</v>
      </c>
      <c r="S96" s="2"/>
      <c r="T96" s="2" t="s">
        <v>238</v>
      </c>
      <c r="U96" s="2"/>
      <c r="V96" s="2" t="s">
        <v>115</v>
      </c>
      <c r="W96" s="2" t="s">
        <v>138</v>
      </c>
      <c r="X96" s="2" t="s">
        <v>141</v>
      </c>
      <c r="Y96" s="2"/>
      <c r="Z96" s="2"/>
      <c r="AA96" s="2"/>
      <c r="AB96" s="2"/>
      <c r="AC96" s="2"/>
      <c r="AD96" s="2"/>
      <c r="AE96" s="2"/>
      <c r="AF96" s="2"/>
      <c r="AG96" s="2"/>
      <c r="AH96" s="2"/>
      <c r="AI96" s="17"/>
      <c r="AJ96" s="17"/>
      <c r="AK96" s="17"/>
      <c r="AL96" s="17"/>
      <c r="AM96" s="8"/>
      <c r="AN96" s="18"/>
      <c r="AO96" s="2"/>
      <c r="AP96" s="2"/>
      <c r="AQ96" s="6"/>
      <c r="AR96" s="6"/>
      <c r="AS96" s="7"/>
      <c r="AT96" s="7"/>
      <c r="AU96" s="4"/>
      <c r="AV96" s="2"/>
    </row>
    <row r="97" spans="1:48" s="27" customFormat="1" x14ac:dyDescent="0.2">
      <c r="A97" s="194">
        <v>93</v>
      </c>
      <c r="B97" s="106">
        <v>42715</v>
      </c>
      <c r="C97" s="55" t="s">
        <v>244</v>
      </c>
      <c r="D97" s="58"/>
      <c r="E97" s="193">
        <v>19</v>
      </c>
      <c r="F97" s="43" t="str">
        <f t="shared" si="9"/>
        <v>Exam 219</v>
      </c>
      <c r="G97" s="18" t="s">
        <v>0</v>
      </c>
      <c r="H97" s="2"/>
      <c r="I97" s="200">
        <v>51</v>
      </c>
      <c r="J97" s="41">
        <f t="shared" si="12"/>
        <v>5.9027777777777778E-4</v>
      </c>
      <c r="K97" s="41" t="str">
        <f>IF(J97&lt;'Quant Setup'!$H$43,'Quant Setup'!$I$43,IF(AND(J97&gt;='Quant Setup'!$G$44,J97&lt;'Quant Setup'!$H$44),'Quant Setup'!$I$44,IF(AND(J97&gt;='Quant Setup'!$G$45,J97&lt;'Quant Setup'!$H$45),'Quant Setup'!$I$45,'Quant Setup'!$I$46)))</f>
        <v>Too Fast</v>
      </c>
      <c r="L97" s="41">
        <f t="shared" si="14"/>
        <v>3.3819444444444451E-2</v>
      </c>
      <c r="M97" s="41">
        <f t="shared" si="11"/>
        <v>2.6388888888888889E-2</v>
      </c>
      <c r="N97" s="41">
        <f t="shared" si="13"/>
        <v>7.4305555555555618E-3</v>
      </c>
      <c r="O97" s="42" t="str">
        <f t="shared" si="10"/>
        <v>Behind on time</v>
      </c>
      <c r="P97" s="2"/>
      <c r="Q97" s="2"/>
      <c r="R97" s="2" t="s">
        <v>8</v>
      </c>
      <c r="S97" s="2"/>
      <c r="T97" s="2" t="s">
        <v>238</v>
      </c>
      <c r="U97" s="2"/>
      <c r="V97" s="2" t="s">
        <v>40</v>
      </c>
      <c r="W97" s="2" t="s">
        <v>49</v>
      </c>
      <c r="X97" s="2" t="s">
        <v>50</v>
      </c>
      <c r="Y97" s="2"/>
      <c r="Z97" s="2"/>
      <c r="AA97" s="2"/>
      <c r="AB97" s="2"/>
      <c r="AC97" s="2"/>
      <c r="AD97" s="2"/>
      <c r="AE97" s="2"/>
      <c r="AF97" s="2"/>
      <c r="AG97" s="2"/>
      <c r="AH97" s="2"/>
      <c r="AI97" s="17"/>
      <c r="AJ97" s="17"/>
      <c r="AK97" s="17"/>
      <c r="AL97" s="17"/>
      <c r="AM97" s="8"/>
      <c r="AN97" s="18"/>
      <c r="AO97" s="2"/>
      <c r="AP97" s="2"/>
      <c r="AQ97" s="6"/>
      <c r="AR97" s="6"/>
      <c r="AS97" s="7"/>
      <c r="AT97" s="7"/>
      <c r="AU97" s="4"/>
      <c r="AV97" s="2"/>
    </row>
    <row r="98" spans="1:48" s="27" customFormat="1" x14ac:dyDescent="0.2">
      <c r="A98" s="194">
        <v>94</v>
      </c>
      <c r="B98" s="106">
        <v>42715</v>
      </c>
      <c r="C98" s="55" t="s">
        <v>244</v>
      </c>
      <c r="D98" s="58"/>
      <c r="E98" s="193">
        <v>20</v>
      </c>
      <c r="F98" s="43" t="str">
        <f t="shared" si="9"/>
        <v>Exam 220</v>
      </c>
      <c r="G98" s="18" t="s">
        <v>11</v>
      </c>
      <c r="H98" s="2"/>
      <c r="I98" s="200">
        <v>101</v>
      </c>
      <c r="J98" s="41">
        <f t="shared" si="12"/>
        <v>1.1689814814814816E-3</v>
      </c>
      <c r="K98" s="41" t="str">
        <f>IF(J98&lt;'Quant Setup'!$H$43,'Quant Setup'!$I$43,IF(AND(J98&gt;='Quant Setup'!$G$44,J98&lt;'Quant Setup'!$H$44),'Quant Setup'!$I$44,IF(AND(J98&gt;='Quant Setup'!$G$45,J98&lt;'Quant Setup'!$H$45),'Quant Setup'!$I$45,'Quant Setup'!$I$46)))</f>
        <v>Perfect Timing</v>
      </c>
      <c r="L98" s="41">
        <f t="shared" si="14"/>
        <v>3.498842592592593E-2</v>
      </c>
      <c r="M98" s="41">
        <f t="shared" si="11"/>
        <v>2.7777777777777776E-2</v>
      </c>
      <c r="N98" s="41">
        <f t="shared" si="13"/>
        <v>7.2106481481481535E-3</v>
      </c>
      <c r="O98" s="42" t="str">
        <f t="shared" si="10"/>
        <v>Behind on time</v>
      </c>
      <c r="P98" s="2"/>
      <c r="Q98" s="2"/>
      <c r="R98" s="2" t="s">
        <v>9</v>
      </c>
      <c r="S98" s="2"/>
      <c r="T98" s="2" t="s">
        <v>237</v>
      </c>
      <c r="U98" s="2"/>
      <c r="V98" s="2" t="s">
        <v>75</v>
      </c>
      <c r="W98" s="2" t="s">
        <v>109</v>
      </c>
      <c r="X98" s="2" t="s">
        <v>114</v>
      </c>
      <c r="Y98" s="2"/>
      <c r="Z98" s="2" t="s">
        <v>75</v>
      </c>
      <c r="AA98" s="2" t="s">
        <v>91</v>
      </c>
      <c r="AB98" s="2" t="s">
        <v>92</v>
      </c>
      <c r="AC98" s="2"/>
      <c r="AD98" s="2"/>
      <c r="AE98" s="2"/>
      <c r="AF98" s="2"/>
      <c r="AG98" s="2"/>
      <c r="AH98" s="2"/>
      <c r="AI98" s="17"/>
      <c r="AJ98" s="17"/>
      <c r="AK98" s="17"/>
      <c r="AL98" s="17"/>
      <c r="AM98" s="8"/>
      <c r="AN98" s="18"/>
      <c r="AO98" s="2"/>
      <c r="AP98" s="2"/>
      <c r="AQ98" s="6"/>
      <c r="AR98" s="6"/>
      <c r="AS98" s="7"/>
      <c r="AT98" s="7"/>
      <c r="AU98" s="4"/>
      <c r="AV98" s="2"/>
    </row>
    <row r="99" spans="1:48" s="27" customFormat="1" x14ac:dyDescent="0.2">
      <c r="A99" s="194">
        <v>95</v>
      </c>
      <c r="B99" s="106">
        <v>42715</v>
      </c>
      <c r="C99" s="55" t="s">
        <v>244</v>
      </c>
      <c r="D99" s="58"/>
      <c r="E99" s="193">
        <v>21</v>
      </c>
      <c r="F99" s="43" t="str">
        <f t="shared" si="9"/>
        <v>Exam 221</v>
      </c>
      <c r="G99" s="18" t="s">
        <v>0</v>
      </c>
      <c r="H99" s="2"/>
      <c r="I99" s="200">
        <v>33</v>
      </c>
      <c r="J99" s="41">
        <f t="shared" si="12"/>
        <v>3.8194444444444446E-4</v>
      </c>
      <c r="K99" s="41" t="str">
        <f>IF(J99&lt;'Quant Setup'!$H$43,'Quant Setup'!$I$43,IF(AND(J99&gt;='Quant Setup'!$G$44,J99&lt;'Quant Setup'!$H$44),'Quant Setup'!$I$44,IF(AND(J99&gt;='Quant Setup'!$G$45,J99&lt;'Quant Setup'!$H$45),'Quant Setup'!$I$45,'Quant Setup'!$I$46)))</f>
        <v>Too Fast</v>
      </c>
      <c r="L99" s="41">
        <f t="shared" si="14"/>
        <v>3.5370370370370371E-2</v>
      </c>
      <c r="M99" s="41">
        <f t="shared" si="11"/>
        <v>2.9166666666666667E-2</v>
      </c>
      <c r="N99" s="41">
        <f t="shared" si="13"/>
        <v>6.2037037037037043E-3</v>
      </c>
      <c r="O99" s="42" t="str">
        <f t="shared" si="10"/>
        <v>Behind on time</v>
      </c>
      <c r="P99" s="2"/>
      <c r="Q99" s="2"/>
      <c r="R99" s="2" t="s">
        <v>8</v>
      </c>
      <c r="S99" s="2"/>
      <c r="T99" s="2" t="s">
        <v>237</v>
      </c>
      <c r="U99" s="2"/>
      <c r="V99" s="2" t="s">
        <v>14</v>
      </c>
      <c r="W99" s="2" t="s">
        <v>29</v>
      </c>
      <c r="X99" s="2" t="s">
        <v>31</v>
      </c>
      <c r="Y99" s="2"/>
      <c r="Z99" s="2"/>
      <c r="AA99" s="2"/>
      <c r="AB99" s="2"/>
      <c r="AC99" s="2"/>
      <c r="AD99" s="2"/>
      <c r="AE99" s="2"/>
      <c r="AF99" s="2"/>
      <c r="AG99" s="2"/>
      <c r="AH99" s="2"/>
      <c r="AI99" s="17"/>
      <c r="AJ99" s="17"/>
      <c r="AK99" s="17"/>
      <c r="AL99" s="17"/>
      <c r="AM99" s="8"/>
      <c r="AN99" s="18"/>
      <c r="AO99" s="2"/>
      <c r="AP99" s="2"/>
      <c r="AQ99" s="6"/>
      <c r="AR99" s="6"/>
      <c r="AS99" s="7"/>
      <c r="AT99" s="7"/>
      <c r="AU99" s="4"/>
      <c r="AV99" s="2"/>
    </row>
    <row r="100" spans="1:48" s="27" customFormat="1" x14ac:dyDescent="0.2">
      <c r="A100" s="194">
        <v>96</v>
      </c>
      <c r="B100" s="106">
        <v>42715</v>
      </c>
      <c r="C100" s="55" t="s">
        <v>244</v>
      </c>
      <c r="D100" s="58"/>
      <c r="E100" s="193">
        <v>22</v>
      </c>
      <c r="F100" s="43" t="str">
        <f t="shared" si="9"/>
        <v>Exam 222</v>
      </c>
      <c r="G100" s="18" t="s">
        <v>0</v>
      </c>
      <c r="H100" s="2"/>
      <c r="I100" s="200">
        <v>18</v>
      </c>
      <c r="J100" s="41">
        <f t="shared" si="12"/>
        <v>2.0833333333333335E-4</v>
      </c>
      <c r="K100" s="41" t="str">
        <f>IF(J100&lt;'Quant Setup'!$H$43,'Quant Setup'!$I$43,IF(AND(J100&gt;='Quant Setup'!$G$44,J100&lt;'Quant Setup'!$H$44),'Quant Setup'!$I$44,IF(AND(J100&gt;='Quant Setup'!$G$45,J100&lt;'Quant Setup'!$H$45),'Quant Setup'!$I$45,'Quant Setup'!$I$46)))</f>
        <v>Too Fast</v>
      </c>
      <c r="L100" s="41">
        <f t="shared" si="14"/>
        <v>3.5578703703703703E-2</v>
      </c>
      <c r="M100" s="41">
        <f t="shared" si="11"/>
        <v>3.0555555555555555E-2</v>
      </c>
      <c r="N100" s="41">
        <f t="shared" si="13"/>
        <v>5.0231481481481481E-3</v>
      </c>
      <c r="O100" s="42" t="str">
        <f t="shared" si="10"/>
        <v>Behind on time</v>
      </c>
      <c r="P100" s="2"/>
      <c r="Q100" s="2"/>
      <c r="R100" s="2" t="s">
        <v>9</v>
      </c>
      <c r="S100" s="2"/>
      <c r="T100" s="2" t="s">
        <v>237</v>
      </c>
      <c r="U100" s="2"/>
      <c r="V100" s="2" t="s">
        <v>146</v>
      </c>
      <c r="W100" s="2" t="s">
        <v>184</v>
      </c>
      <c r="X100" s="2" t="s">
        <v>185</v>
      </c>
      <c r="Y100" s="2"/>
      <c r="Z100" s="2"/>
      <c r="AA100" s="2"/>
      <c r="AB100" s="2"/>
      <c r="AC100" s="2"/>
      <c r="AD100" s="2"/>
      <c r="AE100" s="2"/>
      <c r="AF100" s="2"/>
      <c r="AG100" s="2"/>
      <c r="AH100" s="2"/>
      <c r="AI100" s="17"/>
      <c r="AJ100" s="17"/>
      <c r="AK100" s="17"/>
      <c r="AL100" s="17"/>
      <c r="AM100" s="8"/>
      <c r="AN100" s="18"/>
      <c r="AO100" s="2"/>
      <c r="AP100" s="2"/>
      <c r="AQ100" s="6"/>
      <c r="AR100" s="6"/>
      <c r="AS100" s="7"/>
      <c r="AT100" s="7"/>
      <c r="AU100" s="4"/>
      <c r="AV100" s="2"/>
    </row>
    <row r="101" spans="1:48" s="27" customFormat="1" x14ac:dyDescent="0.2">
      <c r="A101" s="194">
        <v>97</v>
      </c>
      <c r="B101" s="106">
        <v>42715</v>
      </c>
      <c r="C101" s="55" t="s">
        <v>244</v>
      </c>
      <c r="D101" s="58"/>
      <c r="E101" s="193">
        <v>23</v>
      </c>
      <c r="F101" s="43" t="str">
        <f t="shared" si="9"/>
        <v>Exam 223</v>
      </c>
      <c r="G101" s="18" t="s">
        <v>0</v>
      </c>
      <c r="H101" s="2"/>
      <c r="I101" s="200">
        <v>170</v>
      </c>
      <c r="J101" s="41">
        <f t="shared" si="12"/>
        <v>1.9675925925925924E-3</v>
      </c>
      <c r="K101" s="41" t="str">
        <f>IF(J101&lt;'Quant Setup'!$H$43,'Quant Setup'!$I$43,IF(AND(J101&gt;='Quant Setup'!$G$44,J101&lt;'Quant Setup'!$H$44),'Quant Setup'!$I$44,IF(AND(J101&gt;='Quant Setup'!$G$45,J101&lt;'Quant Setup'!$H$45),'Quant Setup'!$I$45,'Quant Setup'!$I$46)))</f>
        <v>Warning Track</v>
      </c>
      <c r="L101" s="41">
        <f t="shared" si="14"/>
        <v>3.7546296296296293E-2</v>
      </c>
      <c r="M101" s="41">
        <f t="shared" si="11"/>
        <v>3.1944444444444442E-2</v>
      </c>
      <c r="N101" s="41">
        <f t="shared" si="13"/>
        <v>5.6018518518518509E-3</v>
      </c>
      <c r="O101" s="42" t="str">
        <f t="shared" si="10"/>
        <v>Behind on time</v>
      </c>
      <c r="P101" s="2"/>
      <c r="Q101" s="2"/>
      <c r="R101" s="2" t="s">
        <v>8</v>
      </c>
      <c r="S101" s="2"/>
      <c r="T101" s="2" t="s">
        <v>237</v>
      </c>
      <c r="U101" s="2"/>
      <c r="V101" s="2" t="s">
        <v>75</v>
      </c>
      <c r="W101" s="2" t="s">
        <v>91</v>
      </c>
      <c r="X101" s="2" t="s">
        <v>95</v>
      </c>
      <c r="Y101" s="2"/>
      <c r="Z101" s="2"/>
      <c r="AA101" s="2"/>
      <c r="AB101" s="2"/>
      <c r="AC101" s="2"/>
      <c r="AD101" s="2"/>
      <c r="AE101" s="2"/>
      <c r="AF101" s="2"/>
      <c r="AG101" s="2"/>
      <c r="AH101" s="2"/>
      <c r="AI101" s="17"/>
      <c r="AJ101" s="17"/>
      <c r="AK101" s="17"/>
      <c r="AL101" s="17"/>
      <c r="AM101" s="8"/>
      <c r="AN101" s="18"/>
      <c r="AO101" s="2"/>
      <c r="AP101" s="2"/>
      <c r="AQ101" s="6"/>
      <c r="AR101" s="6"/>
      <c r="AS101" s="7"/>
      <c r="AT101" s="7"/>
      <c r="AU101" s="4"/>
      <c r="AV101" s="2"/>
    </row>
    <row r="102" spans="1:48" s="27" customFormat="1" x14ac:dyDescent="0.2">
      <c r="A102" s="194">
        <v>98</v>
      </c>
      <c r="B102" s="106">
        <v>42715</v>
      </c>
      <c r="C102" s="55" t="s">
        <v>244</v>
      </c>
      <c r="D102" s="58"/>
      <c r="E102" s="193">
        <v>24</v>
      </c>
      <c r="F102" s="43" t="str">
        <f t="shared" si="9"/>
        <v>Exam 224</v>
      </c>
      <c r="G102" s="18" t="s">
        <v>0</v>
      </c>
      <c r="H102" s="2"/>
      <c r="I102" s="200">
        <v>132</v>
      </c>
      <c r="J102" s="41">
        <f t="shared" si="12"/>
        <v>1.5277777777777779E-3</v>
      </c>
      <c r="K102" s="41" t="str">
        <f>IF(J102&lt;'Quant Setup'!$H$43,'Quant Setup'!$I$43,IF(AND(J102&gt;='Quant Setup'!$G$44,J102&lt;'Quant Setup'!$H$44),'Quant Setup'!$I$44,IF(AND(J102&gt;='Quant Setup'!$G$45,J102&lt;'Quant Setup'!$H$45),'Quant Setup'!$I$45,'Quant Setup'!$I$46)))</f>
        <v>Perfect Timing</v>
      </c>
      <c r="L102" s="41">
        <f t="shared" si="14"/>
        <v>3.9074074074074074E-2</v>
      </c>
      <c r="M102" s="41">
        <f t="shared" si="11"/>
        <v>3.3333333333333333E-2</v>
      </c>
      <c r="N102" s="41">
        <f t="shared" si="13"/>
        <v>5.7407407407407407E-3</v>
      </c>
      <c r="O102" s="42" t="str">
        <f t="shared" si="10"/>
        <v>Behind on time</v>
      </c>
      <c r="P102" s="2"/>
      <c r="Q102" s="2"/>
      <c r="R102" s="2" t="s">
        <v>10</v>
      </c>
      <c r="S102" s="2"/>
      <c r="T102" s="2" t="s">
        <v>237</v>
      </c>
      <c r="U102" s="2"/>
      <c r="V102" s="2" t="s">
        <v>75</v>
      </c>
      <c r="W102" s="2" t="s">
        <v>109</v>
      </c>
      <c r="X102" s="2" t="s">
        <v>113</v>
      </c>
      <c r="Y102" s="2"/>
      <c r="Z102" s="2"/>
      <c r="AA102" s="2"/>
      <c r="AB102" s="2"/>
      <c r="AC102" s="2"/>
      <c r="AD102" s="2"/>
      <c r="AE102" s="2"/>
      <c r="AF102" s="2"/>
      <c r="AG102" s="2"/>
      <c r="AH102" s="2"/>
      <c r="AI102" s="17"/>
      <c r="AJ102" s="17"/>
      <c r="AK102" s="17"/>
      <c r="AL102" s="17"/>
      <c r="AM102" s="8"/>
      <c r="AN102" s="18"/>
      <c r="AO102" s="2"/>
      <c r="AP102" s="2"/>
      <c r="AQ102" s="6"/>
      <c r="AR102" s="6"/>
      <c r="AS102" s="7"/>
      <c r="AT102" s="7"/>
      <c r="AU102" s="4"/>
      <c r="AV102" s="2"/>
    </row>
    <row r="103" spans="1:48" s="27" customFormat="1" x14ac:dyDescent="0.2">
      <c r="A103" s="194">
        <v>99</v>
      </c>
      <c r="B103" s="106">
        <v>42715</v>
      </c>
      <c r="C103" s="55" t="s">
        <v>244</v>
      </c>
      <c r="D103" s="58"/>
      <c r="E103" s="193">
        <v>25</v>
      </c>
      <c r="F103" s="43" t="str">
        <f t="shared" si="9"/>
        <v>Exam 225</v>
      </c>
      <c r="G103" s="18" t="s">
        <v>0</v>
      </c>
      <c r="H103" s="2"/>
      <c r="I103" s="200">
        <v>54</v>
      </c>
      <c r="J103" s="41">
        <f t="shared" si="12"/>
        <v>6.2500000000000001E-4</v>
      </c>
      <c r="K103" s="41" t="str">
        <f>IF(J103&lt;'Quant Setup'!$H$43,'Quant Setup'!$I$43,IF(AND(J103&gt;='Quant Setup'!$G$44,J103&lt;'Quant Setup'!$H$44),'Quant Setup'!$I$44,IF(AND(J103&gt;='Quant Setup'!$G$45,J103&lt;'Quant Setup'!$H$45),'Quant Setup'!$I$45,'Quant Setup'!$I$46)))</f>
        <v>Too Fast</v>
      </c>
      <c r="L103" s="41">
        <f t="shared" si="14"/>
        <v>3.9699074074074074E-2</v>
      </c>
      <c r="M103" s="41">
        <f t="shared" si="11"/>
        <v>3.4722222222222224E-2</v>
      </c>
      <c r="N103" s="41">
        <f t="shared" si="13"/>
        <v>4.9768518518518504E-3</v>
      </c>
      <c r="O103" s="42" t="str">
        <f t="shared" si="10"/>
        <v>Behind on time</v>
      </c>
      <c r="P103" s="2"/>
      <c r="Q103" s="2"/>
      <c r="R103" s="2" t="s">
        <v>9</v>
      </c>
      <c r="S103" s="2"/>
      <c r="T103" s="2" t="s">
        <v>238</v>
      </c>
      <c r="U103" s="2"/>
      <c r="V103" s="2" t="s">
        <v>115</v>
      </c>
      <c r="W103" s="2" t="s">
        <v>127</v>
      </c>
      <c r="X103" s="2" t="s">
        <v>128</v>
      </c>
      <c r="Y103" s="2"/>
      <c r="Z103" s="2" t="s">
        <v>115</v>
      </c>
      <c r="AA103" s="2" t="s">
        <v>116</v>
      </c>
      <c r="AB103" s="2" t="s">
        <v>120</v>
      </c>
      <c r="AC103" s="2"/>
      <c r="AD103" s="2"/>
      <c r="AE103" s="2"/>
      <c r="AF103" s="2"/>
      <c r="AG103" s="2"/>
      <c r="AH103" s="2"/>
      <c r="AI103" s="17"/>
      <c r="AJ103" s="17"/>
      <c r="AK103" s="17"/>
      <c r="AL103" s="17"/>
      <c r="AM103" s="8"/>
      <c r="AN103" s="18"/>
      <c r="AO103" s="2"/>
      <c r="AP103" s="2"/>
      <c r="AQ103" s="6"/>
      <c r="AR103" s="6"/>
      <c r="AS103" s="7"/>
      <c r="AT103" s="7"/>
      <c r="AU103" s="4"/>
      <c r="AV103" s="2"/>
    </row>
    <row r="104" spans="1:48" s="27" customFormat="1" x14ac:dyDescent="0.2">
      <c r="A104" s="194">
        <v>100</v>
      </c>
      <c r="B104" s="106">
        <v>42715</v>
      </c>
      <c r="C104" s="55" t="s">
        <v>244</v>
      </c>
      <c r="D104" s="58"/>
      <c r="E104" s="193">
        <v>26</v>
      </c>
      <c r="F104" s="43" t="str">
        <f t="shared" si="9"/>
        <v>Exam 226</v>
      </c>
      <c r="G104" s="18" t="s">
        <v>0</v>
      </c>
      <c r="H104" s="2"/>
      <c r="I104" s="200">
        <v>140</v>
      </c>
      <c r="J104" s="41">
        <f t="shared" si="12"/>
        <v>1.6203703703703703E-3</v>
      </c>
      <c r="K104" s="41" t="str">
        <f>IF(J104&lt;'Quant Setup'!$H$43,'Quant Setup'!$I$43,IF(AND(J104&gt;='Quant Setup'!$G$44,J104&lt;'Quant Setup'!$H$44),'Quant Setup'!$I$44,IF(AND(J104&gt;='Quant Setup'!$G$45,J104&lt;'Quant Setup'!$H$45),'Quant Setup'!$I$45,'Quant Setup'!$I$46)))</f>
        <v>Perfect Timing</v>
      </c>
      <c r="L104" s="41">
        <f t="shared" si="14"/>
        <v>4.1319444444444443E-2</v>
      </c>
      <c r="M104" s="41">
        <f t="shared" si="11"/>
        <v>3.6111111111111108E-2</v>
      </c>
      <c r="N104" s="41">
        <f t="shared" si="13"/>
        <v>5.2083333333333356E-3</v>
      </c>
      <c r="O104" s="42" t="str">
        <f t="shared" si="10"/>
        <v>Behind on time</v>
      </c>
      <c r="P104" s="2"/>
      <c r="Q104" s="2"/>
      <c r="R104" s="2" t="s">
        <v>8</v>
      </c>
      <c r="S104" s="2"/>
      <c r="T104" s="2" t="s">
        <v>237</v>
      </c>
      <c r="U104" s="2"/>
      <c r="V104" s="2" t="s">
        <v>75</v>
      </c>
      <c r="W104" s="2" t="s">
        <v>97</v>
      </c>
      <c r="X104" s="2" t="s">
        <v>98</v>
      </c>
      <c r="Y104" s="2"/>
      <c r="Z104" s="2"/>
      <c r="AA104" s="2"/>
      <c r="AB104" s="2"/>
      <c r="AC104" s="2"/>
      <c r="AD104" s="2"/>
      <c r="AE104" s="2"/>
      <c r="AF104" s="2"/>
      <c r="AG104" s="2"/>
      <c r="AH104" s="2"/>
      <c r="AI104" s="17"/>
      <c r="AJ104" s="17"/>
      <c r="AK104" s="17"/>
      <c r="AL104" s="17"/>
      <c r="AM104" s="8"/>
      <c r="AN104" s="18"/>
      <c r="AO104" s="2"/>
      <c r="AP104" s="2"/>
      <c r="AQ104" s="6"/>
      <c r="AR104" s="6"/>
      <c r="AS104" s="7"/>
      <c r="AT104" s="7"/>
      <c r="AU104" s="4"/>
      <c r="AV104" s="2"/>
    </row>
    <row r="105" spans="1:48" s="27" customFormat="1" x14ac:dyDescent="0.2">
      <c r="A105" s="194">
        <v>101</v>
      </c>
      <c r="B105" s="106">
        <v>42715</v>
      </c>
      <c r="C105" s="55" t="s">
        <v>244</v>
      </c>
      <c r="D105" s="58"/>
      <c r="E105" s="193">
        <v>27</v>
      </c>
      <c r="F105" s="43" t="str">
        <f t="shared" si="9"/>
        <v>Exam 227</v>
      </c>
      <c r="G105" s="18" t="s">
        <v>0</v>
      </c>
      <c r="H105" s="2"/>
      <c r="I105" s="200">
        <v>40</v>
      </c>
      <c r="J105" s="41">
        <f t="shared" si="12"/>
        <v>4.6296296296296298E-4</v>
      </c>
      <c r="K105" s="41" t="str">
        <f>IF(J105&lt;'Quant Setup'!$H$43,'Quant Setup'!$I$43,IF(AND(J105&gt;='Quant Setup'!$G$44,J105&lt;'Quant Setup'!$H$44),'Quant Setup'!$I$44,IF(AND(J105&gt;='Quant Setup'!$G$45,J105&lt;'Quant Setup'!$H$45),'Quant Setup'!$I$45,'Quant Setup'!$I$46)))</f>
        <v>Too Fast</v>
      </c>
      <c r="L105" s="41">
        <f t="shared" si="14"/>
        <v>4.1782407407407407E-2</v>
      </c>
      <c r="M105" s="41">
        <f t="shared" si="11"/>
        <v>3.7499999999999999E-2</v>
      </c>
      <c r="N105" s="41">
        <f t="shared" si="13"/>
        <v>4.2824074074074084E-3</v>
      </c>
      <c r="O105" s="42" t="str">
        <f t="shared" si="10"/>
        <v>Behind on time</v>
      </c>
      <c r="P105" s="2"/>
      <c r="Q105" s="2"/>
      <c r="R105" s="2" t="s">
        <v>8</v>
      </c>
      <c r="S105" s="2"/>
      <c r="T105" s="2" t="s">
        <v>238</v>
      </c>
      <c r="U105" s="2"/>
      <c r="V105" s="2" t="s">
        <v>14</v>
      </c>
      <c r="W105" s="2" t="s">
        <v>15</v>
      </c>
      <c r="X105" s="2" t="s">
        <v>17</v>
      </c>
      <c r="Y105" s="2"/>
      <c r="Z105" s="2" t="s">
        <v>14</v>
      </c>
      <c r="AA105" s="2" t="s">
        <v>25</v>
      </c>
      <c r="AB105" s="2" t="s">
        <v>26</v>
      </c>
      <c r="AC105" s="2"/>
      <c r="AD105" s="2"/>
      <c r="AE105" s="2"/>
      <c r="AF105" s="2"/>
      <c r="AG105" s="2"/>
      <c r="AH105" s="2"/>
      <c r="AI105" s="17"/>
      <c r="AJ105" s="17"/>
      <c r="AK105" s="17"/>
      <c r="AL105" s="17"/>
      <c r="AM105" s="8"/>
      <c r="AN105" s="18"/>
      <c r="AO105" s="2"/>
      <c r="AP105" s="2"/>
      <c r="AQ105" s="6"/>
      <c r="AR105" s="6"/>
      <c r="AS105" s="7"/>
      <c r="AT105" s="7"/>
      <c r="AU105" s="4"/>
      <c r="AV105" s="2"/>
    </row>
    <row r="106" spans="1:48" s="27" customFormat="1" x14ac:dyDescent="0.2">
      <c r="A106" s="194">
        <v>102</v>
      </c>
      <c r="B106" s="106">
        <v>42715</v>
      </c>
      <c r="C106" s="55" t="s">
        <v>244</v>
      </c>
      <c r="D106" s="58"/>
      <c r="E106" s="193">
        <v>28</v>
      </c>
      <c r="F106" s="43" t="str">
        <f t="shared" si="9"/>
        <v>Exam 228</v>
      </c>
      <c r="G106" s="18" t="s">
        <v>0</v>
      </c>
      <c r="H106" s="2"/>
      <c r="I106" s="200">
        <v>185</v>
      </c>
      <c r="J106" s="41">
        <f t="shared" si="12"/>
        <v>2.1412037037037038E-3</v>
      </c>
      <c r="K106" s="41" t="str">
        <f>IF(J106&lt;'Quant Setup'!$H$43,'Quant Setup'!$I$43,IF(AND(J106&gt;='Quant Setup'!$G$44,J106&lt;'Quant Setup'!$H$44),'Quant Setup'!$I$44,IF(AND(J106&gt;='Quant Setup'!$G$45,J106&lt;'Quant Setup'!$H$45),'Quant Setup'!$I$45,'Quant Setup'!$I$46)))</f>
        <v>Way Too Slow</v>
      </c>
      <c r="L106" s="41">
        <f t="shared" si="14"/>
        <v>4.3923611111111108E-2</v>
      </c>
      <c r="M106" s="41">
        <f t="shared" si="11"/>
        <v>3.888888888888889E-2</v>
      </c>
      <c r="N106" s="41">
        <f t="shared" si="13"/>
        <v>5.0347222222222182E-3</v>
      </c>
      <c r="O106" s="42" t="str">
        <f t="shared" si="10"/>
        <v>Behind on time</v>
      </c>
      <c r="P106" s="2"/>
      <c r="Q106" s="2"/>
      <c r="R106" s="2" t="s">
        <v>8</v>
      </c>
      <c r="S106" s="2"/>
      <c r="T106" s="2" t="s">
        <v>237</v>
      </c>
      <c r="U106" s="2"/>
      <c r="V106" s="2" t="s">
        <v>115</v>
      </c>
      <c r="W106" s="2" t="s">
        <v>127</v>
      </c>
      <c r="X106" s="2" t="s">
        <v>129</v>
      </c>
      <c r="Y106" s="2"/>
      <c r="Z106" s="2"/>
      <c r="AA106" s="2"/>
      <c r="AB106" s="2"/>
      <c r="AC106" s="2"/>
      <c r="AD106" s="2"/>
      <c r="AE106" s="2"/>
      <c r="AF106" s="2"/>
      <c r="AG106" s="2"/>
      <c r="AH106" s="2"/>
      <c r="AI106" s="17"/>
      <c r="AJ106" s="17"/>
      <c r="AK106" s="17"/>
      <c r="AL106" s="17"/>
      <c r="AM106" s="8"/>
      <c r="AN106" s="18"/>
      <c r="AO106" s="2"/>
      <c r="AP106" s="2"/>
      <c r="AQ106" s="6"/>
      <c r="AR106" s="6"/>
      <c r="AS106" s="7"/>
      <c r="AT106" s="7"/>
      <c r="AU106" s="4"/>
      <c r="AV106" s="2"/>
    </row>
    <row r="107" spans="1:48" s="27" customFormat="1" x14ac:dyDescent="0.2">
      <c r="A107" s="194">
        <v>103</v>
      </c>
      <c r="B107" s="106">
        <v>42715</v>
      </c>
      <c r="C107" s="55" t="s">
        <v>244</v>
      </c>
      <c r="D107" s="58"/>
      <c r="E107" s="193">
        <v>29</v>
      </c>
      <c r="F107" s="43" t="str">
        <f t="shared" si="9"/>
        <v>Exam 229</v>
      </c>
      <c r="G107" s="18" t="s">
        <v>0</v>
      </c>
      <c r="H107" s="2"/>
      <c r="I107" s="200">
        <v>70</v>
      </c>
      <c r="J107" s="41">
        <f t="shared" si="12"/>
        <v>8.1018518518518516E-4</v>
      </c>
      <c r="K107" s="41" t="str">
        <f>IF(J107&lt;'Quant Setup'!$H$43,'Quant Setup'!$I$43,IF(AND(J107&gt;='Quant Setup'!$G$44,J107&lt;'Quant Setup'!$H$44),'Quant Setup'!$I$44,IF(AND(J107&gt;='Quant Setup'!$G$45,J107&lt;'Quant Setup'!$H$45),'Quant Setup'!$I$45,'Quant Setup'!$I$46)))</f>
        <v>Too Fast</v>
      </c>
      <c r="L107" s="41">
        <f t="shared" si="14"/>
        <v>4.4733796296296292E-2</v>
      </c>
      <c r="M107" s="41">
        <f t="shared" si="11"/>
        <v>4.027777777777778E-2</v>
      </c>
      <c r="N107" s="41">
        <f t="shared" si="13"/>
        <v>4.4560185185185119E-3</v>
      </c>
      <c r="O107" s="42" t="str">
        <f t="shared" si="10"/>
        <v>Behind on time</v>
      </c>
      <c r="P107" s="2"/>
      <c r="Q107" s="2"/>
      <c r="R107" s="2" t="s">
        <v>8</v>
      </c>
      <c r="S107" s="2"/>
      <c r="T107" s="2" t="s">
        <v>237</v>
      </c>
      <c r="U107" s="2"/>
      <c r="V107" s="2" t="s">
        <v>14</v>
      </c>
      <c r="W107" s="2" t="s">
        <v>15</v>
      </c>
      <c r="X107" s="2" t="s">
        <v>20</v>
      </c>
      <c r="Y107" s="2"/>
      <c r="Z107" s="2"/>
      <c r="AA107" s="2"/>
      <c r="AB107" s="2"/>
      <c r="AC107" s="2"/>
      <c r="AD107" s="2"/>
      <c r="AE107" s="2"/>
      <c r="AF107" s="2"/>
      <c r="AG107" s="2"/>
      <c r="AH107" s="2"/>
      <c r="AI107" s="17"/>
      <c r="AJ107" s="17"/>
      <c r="AK107" s="17"/>
      <c r="AL107" s="17"/>
      <c r="AM107" s="8"/>
      <c r="AN107" s="18"/>
      <c r="AO107" s="2"/>
      <c r="AP107" s="2"/>
      <c r="AQ107" s="6"/>
      <c r="AR107" s="6"/>
      <c r="AS107" s="7"/>
      <c r="AT107" s="7"/>
      <c r="AU107" s="4"/>
      <c r="AV107" s="2"/>
    </row>
    <row r="108" spans="1:48" s="27" customFormat="1" x14ac:dyDescent="0.2">
      <c r="A108" s="194">
        <v>104</v>
      </c>
      <c r="B108" s="106">
        <v>42715</v>
      </c>
      <c r="C108" s="55" t="s">
        <v>244</v>
      </c>
      <c r="D108" s="58"/>
      <c r="E108" s="193">
        <v>30</v>
      </c>
      <c r="F108" s="43" t="str">
        <f t="shared" si="9"/>
        <v>Exam 230</v>
      </c>
      <c r="G108" s="18" t="s">
        <v>0</v>
      </c>
      <c r="H108" s="2"/>
      <c r="I108" s="200">
        <v>164</v>
      </c>
      <c r="J108" s="41">
        <f t="shared" si="12"/>
        <v>1.8981481481481482E-3</v>
      </c>
      <c r="K108" s="41" t="str">
        <f>IF(J108&lt;'Quant Setup'!$H$43,'Quant Setup'!$I$43,IF(AND(J108&gt;='Quant Setup'!$G$44,J108&lt;'Quant Setup'!$H$44),'Quant Setup'!$I$44,IF(AND(J108&gt;='Quant Setup'!$G$45,J108&lt;'Quant Setup'!$H$45),'Quant Setup'!$I$45,'Quant Setup'!$I$46)))</f>
        <v>Warning Track</v>
      </c>
      <c r="L108" s="41">
        <f t="shared" si="14"/>
        <v>4.6631944444444441E-2</v>
      </c>
      <c r="M108" s="41">
        <f t="shared" si="11"/>
        <v>4.1666666666666664E-2</v>
      </c>
      <c r="N108" s="41">
        <f t="shared" si="13"/>
        <v>4.9652777777777768E-3</v>
      </c>
      <c r="O108" s="42" t="str">
        <f t="shared" si="10"/>
        <v>Behind on time</v>
      </c>
      <c r="P108" s="2"/>
      <c r="Q108" s="2"/>
      <c r="R108" s="2" t="s">
        <v>9</v>
      </c>
      <c r="S108" s="2"/>
      <c r="T108" s="2" t="s">
        <v>238</v>
      </c>
      <c r="U108" s="2"/>
      <c r="V108" s="2" t="s">
        <v>75</v>
      </c>
      <c r="W108" s="2" t="s">
        <v>76</v>
      </c>
      <c r="X108" s="2" t="s">
        <v>78</v>
      </c>
      <c r="Y108" s="2"/>
      <c r="Z108" s="2"/>
      <c r="AA108" s="2"/>
      <c r="AB108" s="2"/>
      <c r="AC108" s="2"/>
      <c r="AD108" s="2"/>
      <c r="AE108" s="2"/>
      <c r="AF108" s="2"/>
      <c r="AG108" s="2"/>
      <c r="AH108" s="2"/>
      <c r="AI108" s="17"/>
      <c r="AJ108" s="17"/>
      <c r="AK108" s="17"/>
      <c r="AL108" s="17"/>
      <c r="AM108" s="8"/>
      <c r="AN108" s="18"/>
      <c r="AO108" s="2"/>
      <c r="AP108" s="2"/>
      <c r="AQ108" s="6"/>
      <c r="AR108" s="6"/>
      <c r="AS108" s="7"/>
      <c r="AT108" s="7"/>
      <c r="AU108" s="4"/>
      <c r="AV108" s="2"/>
    </row>
    <row r="109" spans="1:48" s="27" customFormat="1" x14ac:dyDescent="0.2">
      <c r="A109" s="194">
        <v>105</v>
      </c>
      <c r="B109" s="106">
        <v>42715</v>
      </c>
      <c r="C109" s="55" t="s">
        <v>244</v>
      </c>
      <c r="D109" s="58"/>
      <c r="E109" s="193">
        <v>31</v>
      </c>
      <c r="F109" s="43" t="str">
        <f t="shared" si="9"/>
        <v>Exam 231</v>
      </c>
      <c r="G109" s="18" t="s">
        <v>11</v>
      </c>
      <c r="H109" s="2"/>
      <c r="I109" s="200">
        <v>139</v>
      </c>
      <c r="J109" s="41">
        <f t="shared" si="12"/>
        <v>1.6087962962962963E-3</v>
      </c>
      <c r="K109" s="41" t="str">
        <f>IF(J109&lt;'Quant Setup'!$H$43,'Quant Setup'!$I$43,IF(AND(J109&gt;='Quant Setup'!$G$44,J109&lt;'Quant Setup'!$H$44),'Quant Setup'!$I$44,IF(AND(J109&gt;='Quant Setup'!$G$45,J109&lt;'Quant Setup'!$H$45),'Quant Setup'!$I$45,'Quant Setup'!$I$46)))</f>
        <v>Perfect Timing</v>
      </c>
      <c r="L109" s="41">
        <f t="shared" si="14"/>
        <v>4.8240740740740737E-2</v>
      </c>
      <c r="M109" s="41">
        <f t="shared" si="11"/>
        <v>4.3055555555555555E-2</v>
      </c>
      <c r="N109" s="41">
        <f t="shared" si="13"/>
        <v>5.1851851851851816E-3</v>
      </c>
      <c r="O109" s="42" t="str">
        <f t="shared" si="10"/>
        <v>Behind on time</v>
      </c>
      <c r="P109" s="2"/>
      <c r="Q109" s="2"/>
      <c r="R109" s="2" t="s">
        <v>8</v>
      </c>
      <c r="S109" s="2"/>
      <c r="T109" s="2" t="s">
        <v>237</v>
      </c>
      <c r="U109" s="2"/>
      <c r="V109" s="2" t="s">
        <v>115</v>
      </c>
      <c r="W109" s="2" t="s">
        <v>121</v>
      </c>
      <c r="X109" s="2" t="s">
        <v>118</v>
      </c>
      <c r="Y109" s="2"/>
      <c r="Z109" s="2" t="s">
        <v>115</v>
      </c>
      <c r="AA109" s="2" t="s">
        <v>127</v>
      </c>
      <c r="AB109" s="2" t="s">
        <v>120</v>
      </c>
      <c r="AC109" s="2"/>
      <c r="AD109" s="2"/>
      <c r="AE109" s="2"/>
      <c r="AF109" s="2"/>
      <c r="AG109" s="2"/>
      <c r="AH109" s="2"/>
      <c r="AI109" s="17"/>
      <c r="AJ109" s="17"/>
      <c r="AK109" s="17"/>
      <c r="AL109" s="17"/>
      <c r="AM109" s="8"/>
      <c r="AN109" s="18"/>
      <c r="AO109" s="2"/>
      <c r="AP109" s="2"/>
      <c r="AQ109" s="6"/>
      <c r="AR109" s="6"/>
      <c r="AS109" s="7"/>
      <c r="AT109" s="7"/>
      <c r="AU109" s="4"/>
      <c r="AV109" s="2"/>
    </row>
    <row r="110" spans="1:48" s="27" customFormat="1" x14ac:dyDescent="0.2">
      <c r="A110" s="194">
        <v>106</v>
      </c>
      <c r="B110" s="106">
        <v>42715</v>
      </c>
      <c r="C110" s="55" t="s">
        <v>244</v>
      </c>
      <c r="D110" s="58"/>
      <c r="E110" s="193">
        <v>32</v>
      </c>
      <c r="F110" s="43" t="str">
        <f t="shared" si="9"/>
        <v>Exam 232</v>
      </c>
      <c r="G110" s="18" t="s">
        <v>0</v>
      </c>
      <c r="H110" s="2"/>
      <c r="I110" s="200">
        <v>92</v>
      </c>
      <c r="J110" s="41">
        <f t="shared" si="12"/>
        <v>1.0648148148148149E-3</v>
      </c>
      <c r="K110" s="41" t="str">
        <f>IF(J110&lt;'Quant Setup'!$H$43,'Quant Setup'!$I$43,IF(AND(J110&gt;='Quant Setup'!$G$44,J110&lt;'Quant Setup'!$H$44),'Quant Setup'!$I$44,IF(AND(J110&gt;='Quant Setup'!$G$45,J110&lt;'Quant Setup'!$H$45),'Quant Setup'!$I$45,'Quant Setup'!$I$46)))</f>
        <v>Perfect Timing</v>
      </c>
      <c r="L110" s="41">
        <f t="shared" si="14"/>
        <v>4.9305555555555554E-2</v>
      </c>
      <c r="M110" s="41">
        <f t="shared" si="11"/>
        <v>4.4444444444444446E-2</v>
      </c>
      <c r="N110" s="41">
        <f t="shared" si="13"/>
        <v>4.8611111111111077E-3</v>
      </c>
      <c r="O110" s="42" t="str">
        <f t="shared" si="10"/>
        <v>Behind on time</v>
      </c>
      <c r="P110" s="2"/>
      <c r="Q110" s="2"/>
      <c r="R110" s="2" t="s">
        <v>9</v>
      </c>
      <c r="S110" s="2"/>
      <c r="T110" s="2" t="s">
        <v>238</v>
      </c>
      <c r="U110" s="2"/>
      <c r="V110" s="2" t="s">
        <v>146</v>
      </c>
      <c r="W110" s="2" t="s">
        <v>176</v>
      </c>
      <c r="X110" s="2" t="s">
        <v>177</v>
      </c>
      <c r="Y110" s="2"/>
      <c r="Z110" s="2"/>
      <c r="AA110" s="2"/>
      <c r="AB110" s="2"/>
      <c r="AC110" s="2"/>
      <c r="AD110" s="2"/>
      <c r="AE110" s="2"/>
      <c r="AF110" s="2"/>
      <c r="AG110" s="2"/>
      <c r="AH110" s="2"/>
      <c r="AI110" s="17"/>
      <c r="AJ110" s="17"/>
      <c r="AK110" s="17"/>
      <c r="AL110" s="17"/>
      <c r="AM110" s="8"/>
      <c r="AN110" s="18"/>
      <c r="AO110" s="2"/>
      <c r="AP110" s="2"/>
      <c r="AQ110" s="6"/>
      <c r="AR110" s="6"/>
      <c r="AS110" s="7"/>
      <c r="AT110" s="7"/>
      <c r="AU110" s="4"/>
      <c r="AV110" s="2"/>
    </row>
    <row r="111" spans="1:48" s="27" customFormat="1" x14ac:dyDescent="0.2">
      <c r="A111" s="194">
        <v>107</v>
      </c>
      <c r="B111" s="106">
        <v>42715</v>
      </c>
      <c r="C111" s="55" t="s">
        <v>244</v>
      </c>
      <c r="D111" s="58"/>
      <c r="E111" s="193">
        <v>33</v>
      </c>
      <c r="F111" s="43" t="str">
        <f t="shared" si="9"/>
        <v>Exam 233</v>
      </c>
      <c r="G111" s="18" t="s">
        <v>0</v>
      </c>
      <c r="H111" s="2"/>
      <c r="I111" s="200">
        <v>91</v>
      </c>
      <c r="J111" s="41">
        <f t="shared" si="12"/>
        <v>1.0532407407407407E-3</v>
      </c>
      <c r="K111" s="41" t="str">
        <f>IF(J111&lt;'Quant Setup'!$H$43,'Quant Setup'!$I$43,IF(AND(J111&gt;='Quant Setup'!$G$44,J111&lt;'Quant Setup'!$H$44),'Quant Setup'!$I$44,IF(AND(J111&gt;='Quant Setup'!$G$45,J111&lt;'Quant Setup'!$H$45),'Quant Setup'!$I$45,'Quant Setup'!$I$46)))</f>
        <v>Perfect Timing</v>
      </c>
      <c r="L111" s="41">
        <f t="shared" si="14"/>
        <v>5.0358796296296297E-2</v>
      </c>
      <c r="M111" s="41">
        <f t="shared" si="11"/>
        <v>4.583333333333333E-2</v>
      </c>
      <c r="N111" s="41">
        <f t="shared" si="13"/>
        <v>4.5254629629629672E-3</v>
      </c>
      <c r="O111" s="42" t="str">
        <f t="shared" si="10"/>
        <v>Behind on time</v>
      </c>
      <c r="P111" s="2"/>
      <c r="Q111" s="2"/>
      <c r="R111" s="2" t="s">
        <v>8</v>
      </c>
      <c r="S111" s="2"/>
      <c r="T111" s="2" t="s">
        <v>238</v>
      </c>
      <c r="U111" s="2"/>
      <c r="V111" s="2" t="s">
        <v>146</v>
      </c>
      <c r="W111" s="2" t="s">
        <v>176</v>
      </c>
      <c r="X111" s="2" t="s">
        <v>178</v>
      </c>
      <c r="Y111" s="2"/>
      <c r="Z111" s="2"/>
      <c r="AA111" s="2"/>
      <c r="AB111" s="2"/>
      <c r="AC111" s="2"/>
      <c r="AD111" s="2"/>
      <c r="AE111" s="2"/>
      <c r="AF111" s="2"/>
      <c r="AG111" s="2"/>
      <c r="AH111" s="2"/>
      <c r="AI111" s="17"/>
      <c r="AJ111" s="17"/>
      <c r="AK111" s="17"/>
      <c r="AL111" s="17"/>
      <c r="AM111" s="8"/>
      <c r="AN111" s="18"/>
      <c r="AO111" s="2"/>
      <c r="AP111" s="2"/>
      <c r="AQ111" s="6"/>
      <c r="AR111" s="6"/>
      <c r="AS111" s="7"/>
      <c r="AT111" s="7"/>
      <c r="AU111" s="4"/>
      <c r="AV111" s="2"/>
    </row>
    <row r="112" spans="1:48" s="27" customFormat="1" x14ac:dyDescent="0.2">
      <c r="A112" s="194">
        <v>108</v>
      </c>
      <c r="B112" s="106">
        <v>42715</v>
      </c>
      <c r="C112" s="55" t="s">
        <v>244</v>
      </c>
      <c r="D112" s="58"/>
      <c r="E112" s="193">
        <v>34</v>
      </c>
      <c r="F112" s="43" t="str">
        <f t="shared" si="9"/>
        <v>Exam 234</v>
      </c>
      <c r="G112" s="18" t="s">
        <v>11</v>
      </c>
      <c r="H112" s="2"/>
      <c r="I112" s="200">
        <v>92</v>
      </c>
      <c r="J112" s="41">
        <f t="shared" si="12"/>
        <v>1.0648148148148149E-3</v>
      </c>
      <c r="K112" s="41" t="str">
        <f>IF(J112&lt;'Quant Setup'!$H$43,'Quant Setup'!$I$43,IF(AND(J112&gt;='Quant Setup'!$G$44,J112&lt;'Quant Setup'!$H$44),'Quant Setup'!$I$44,IF(AND(J112&gt;='Quant Setup'!$G$45,J112&lt;'Quant Setup'!$H$45),'Quant Setup'!$I$45,'Quant Setup'!$I$46)))</f>
        <v>Perfect Timing</v>
      </c>
      <c r="L112" s="41">
        <f t="shared" si="14"/>
        <v>5.1423611111111114E-2</v>
      </c>
      <c r="M112" s="41">
        <f t="shared" si="11"/>
        <v>4.7222222222222221E-2</v>
      </c>
      <c r="N112" s="41">
        <f t="shared" si="13"/>
        <v>4.2013888888888934E-3</v>
      </c>
      <c r="O112" s="42" t="str">
        <f t="shared" si="10"/>
        <v>Behind on time</v>
      </c>
      <c r="P112" s="2"/>
      <c r="Q112" s="2"/>
      <c r="R112" s="2" t="s">
        <v>8</v>
      </c>
      <c r="S112" s="2"/>
      <c r="T112" s="2" t="s">
        <v>238</v>
      </c>
      <c r="U112" s="2"/>
      <c r="V112" s="2" t="s">
        <v>75</v>
      </c>
      <c r="W112" s="2" t="s">
        <v>109</v>
      </c>
      <c r="X112" s="2" t="s">
        <v>113</v>
      </c>
      <c r="Y112" s="2"/>
      <c r="Z112" s="2" t="s">
        <v>146</v>
      </c>
      <c r="AA112" s="2" t="s">
        <v>176</v>
      </c>
      <c r="AB112" s="2" t="s">
        <v>177</v>
      </c>
      <c r="AC112" s="2"/>
      <c r="AD112" s="2"/>
      <c r="AE112" s="2"/>
      <c r="AF112" s="2"/>
      <c r="AG112" s="2"/>
      <c r="AH112" s="2"/>
      <c r="AI112" s="17"/>
      <c r="AJ112" s="17"/>
      <c r="AK112" s="17"/>
      <c r="AL112" s="17"/>
      <c r="AM112" s="8"/>
      <c r="AN112" s="18"/>
      <c r="AO112" s="2"/>
      <c r="AP112" s="2"/>
      <c r="AQ112" s="6"/>
      <c r="AR112" s="6"/>
      <c r="AS112" s="7"/>
      <c r="AT112" s="7"/>
      <c r="AU112" s="4"/>
      <c r="AV112" s="2"/>
    </row>
    <row r="113" spans="1:48" s="27" customFormat="1" x14ac:dyDescent="0.2">
      <c r="A113" s="194">
        <v>109</v>
      </c>
      <c r="B113" s="106">
        <v>42715</v>
      </c>
      <c r="C113" s="55" t="s">
        <v>244</v>
      </c>
      <c r="D113" s="58"/>
      <c r="E113" s="193">
        <v>35</v>
      </c>
      <c r="F113" s="43" t="str">
        <f t="shared" si="9"/>
        <v>Exam 235</v>
      </c>
      <c r="G113" s="18" t="s">
        <v>0</v>
      </c>
      <c r="H113" s="2"/>
      <c r="I113" s="200">
        <v>29</v>
      </c>
      <c r="J113" s="41">
        <f t="shared" si="12"/>
        <v>3.3564814814814812E-4</v>
      </c>
      <c r="K113" s="41" t="str">
        <f>IF(J113&lt;'Quant Setup'!$H$43,'Quant Setup'!$I$43,IF(AND(J113&gt;='Quant Setup'!$G$44,J113&lt;'Quant Setup'!$H$44),'Quant Setup'!$I$44,IF(AND(J113&gt;='Quant Setup'!$G$45,J113&lt;'Quant Setup'!$H$45),'Quant Setup'!$I$45,'Quant Setup'!$I$46)))</f>
        <v>Too Fast</v>
      </c>
      <c r="L113" s="41">
        <f t="shared" si="14"/>
        <v>5.1759259259259262E-2</v>
      </c>
      <c r="M113" s="41">
        <f t="shared" si="11"/>
        <v>4.8611111111111112E-2</v>
      </c>
      <c r="N113" s="41">
        <f t="shared" si="13"/>
        <v>3.1481481481481499E-3</v>
      </c>
      <c r="O113" s="42" t="str">
        <f t="shared" si="10"/>
        <v>Behind on time</v>
      </c>
      <c r="P113" s="2"/>
      <c r="Q113" s="2"/>
      <c r="R113" s="2" t="s">
        <v>9</v>
      </c>
      <c r="S113" s="2"/>
      <c r="T113" s="2" t="s">
        <v>238</v>
      </c>
      <c r="U113" s="2"/>
      <c r="V113" s="2" t="s">
        <v>40</v>
      </c>
      <c r="W113" s="2" t="s">
        <v>53</v>
      </c>
      <c r="X113" s="2" t="s">
        <v>30</v>
      </c>
      <c r="Y113" s="2"/>
      <c r="Z113" s="2" t="s">
        <v>146</v>
      </c>
      <c r="AA113" s="2" t="s">
        <v>176</v>
      </c>
      <c r="AB113" s="2" t="s">
        <v>177</v>
      </c>
      <c r="AC113" s="2"/>
      <c r="AD113" s="2"/>
      <c r="AE113" s="2"/>
      <c r="AF113" s="2"/>
      <c r="AG113" s="2"/>
      <c r="AH113" s="2"/>
      <c r="AI113" s="17"/>
      <c r="AJ113" s="17"/>
      <c r="AK113" s="17"/>
      <c r="AL113" s="17"/>
      <c r="AM113" s="8"/>
      <c r="AN113" s="18"/>
      <c r="AO113" s="2"/>
      <c r="AP113" s="2"/>
      <c r="AQ113" s="6"/>
      <c r="AR113" s="6"/>
      <c r="AS113" s="7"/>
      <c r="AT113" s="7"/>
      <c r="AU113" s="4"/>
      <c r="AV113" s="2"/>
    </row>
    <row r="114" spans="1:48" s="27" customFormat="1" x14ac:dyDescent="0.2">
      <c r="A114" s="194">
        <v>110</v>
      </c>
      <c r="B114" s="106">
        <v>42715</v>
      </c>
      <c r="C114" s="55" t="s">
        <v>244</v>
      </c>
      <c r="D114" s="58"/>
      <c r="E114" s="193">
        <v>36</v>
      </c>
      <c r="F114" s="43" t="str">
        <f t="shared" si="9"/>
        <v>Exam 236</v>
      </c>
      <c r="G114" s="18" t="s">
        <v>11</v>
      </c>
      <c r="H114" s="2"/>
      <c r="I114" s="200">
        <v>21</v>
      </c>
      <c r="J114" s="41">
        <f t="shared" si="12"/>
        <v>2.4305555555555555E-4</v>
      </c>
      <c r="K114" s="41" t="str">
        <f>IF(J114&lt;'Quant Setup'!$H$43,'Quant Setup'!$I$43,IF(AND(J114&gt;='Quant Setup'!$G$44,J114&lt;'Quant Setup'!$H$44),'Quant Setup'!$I$44,IF(AND(J114&gt;='Quant Setup'!$G$45,J114&lt;'Quant Setup'!$H$45),'Quant Setup'!$I$45,'Quant Setup'!$I$46)))</f>
        <v>Too Fast</v>
      </c>
      <c r="L114" s="41">
        <f t="shared" si="14"/>
        <v>5.2002314814814821E-2</v>
      </c>
      <c r="M114" s="41">
        <f t="shared" si="11"/>
        <v>0.05</v>
      </c>
      <c r="N114" s="41">
        <f t="shared" si="13"/>
        <v>2.0023148148148179E-3</v>
      </c>
      <c r="O114" s="42" t="str">
        <f t="shared" si="10"/>
        <v>Neutral</v>
      </c>
      <c r="P114" s="2"/>
      <c r="Q114" s="2"/>
      <c r="R114" s="2" t="s">
        <v>8</v>
      </c>
      <c r="S114" s="2"/>
      <c r="T114" s="2" t="s">
        <v>238</v>
      </c>
      <c r="U114" s="2"/>
      <c r="V114" s="2" t="s">
        <v>75</v>
      </c>
      <c r="W114" s="2" t="s">
        <v>103</v>
      </c>
      <c r="X114" s="2" t="s">
        <v>107</v>
      </c>
      <c r="Y114" s="2"/>
      <c r="Z114" s="2"/>
      <c r="AA114" s="2"/>
      <c r="AB114" s="2"/>
      <c r="AC114" s="2"/>
      <c r="AD114" s="2"/>
      <c r="AE114" s="2"/>
      <c r="AF114" s="2"/>
      <c r="AG114" s="2"/>
      <c r="AH114" s="2"/>
      <c r="AI114" s="17"/>
      <c r="AJ114" s="17"/>
      <c r="AK114" s="17"/>
      <c r="AL114" s="17"/>
      <c r="AM114" s="8"/>
      <c r="AN114" s="18"/>
      <c r="AO114" s="2"/>
      <c r="AP114" s="2"/>
      <c r="AQ114" s="6"/>
      <c r="AR114" s="6"/>
      <c r="AS114" s="7"/>
      <c r="AT114" s="7"/>
      <c r="AU114" s="4"/>
      <c r="AV114" s="2"/>
    </row>
    <row r="115" spans="1:48" s="27" customFormat="1" x14ac:dyDescent="0.2">
      <c r="A115" s="194">
        <v>111</v>
      </c>
      <c r="B115" s="106">
        <v>42715</v>
      </c>
      <c r="C115" s="55" t="s">
        <v>244</v>
      </c>
      <c r="D115" s="58"/>
      <c r="E115" s="193">
        <v>37</v>
      </c>
      <c r="F115" s="43" t="str">
        <f t="shared" si="9"/>
        <v>Exam 237</v>
      </c>
      <c r="G115" s="18" t="s">
        <v>0</v>
      </c>
      <c r="H115" s="2"/>
      <c r="I115" s="200">
        <v>4</v>
      </c>
      <c r="J115" s="41">
        <f t="shared" si="12"/>
        <v>4.6296296296296294E-5</v>
      </c>
      <c r="K115" s="41" t="str">
        <f>IF(J115&lt;'Quant Setup'!$H$43,'Quant Setup'!$I$43,IF(AND(J115&gt;='Quant Setup'!$G$44,J115&lt;'Quant Setup'!$H$44),'Quant Setup'!$I$44,IF(AND(J115&gt;='Quant Setup'!$G$45,J115&lt;'Quant Setup'!$H$45),'Quant Setup'!$I$45,'Quant Setup'!$I$46)))</f>
        <v>Too Fast</v>
      </c>
      <c r="L115" s="41">
        <f t="shared" si="14"/>
        <v>5.2048611111111115E-2</v>
      </c>
      <c r="M115" s="41">
        <f t="shared" si="11"/>
        <v>5.1388888888888887E-2</v>
      </c>
      <c r="N115" s="41">
        <f t="shared" si="13"/>
        <v>6.5972222222222821E-4</v>
      </c>
      <c r="O115" s="42" t="str">
        <f t="shared" si="10"/>
        <v>Neutral</v>
      </c>
      <c r="P115" s="2"/>
      <c r="Q115" s="2"/>
      <c r="R115" s="2" t="s">
        <v>9</v>
      </c>
      <c r="S115" s="2"/>
      <c r="T115" s="2" t="s">
        <v>237</v>
      </c>
      <c r="U115" s="2"/>
      <c r="V115" s="2" t="s">
        <v>115</v>
      </c>
      <c r="W115" s="2" t="s">
        <v>121</v>
      </c>
      <c r="X115" s="2" t="s">
        <v>120</v>
      </c>
      <c r="Y115" s="2"/>
      <c r="Z115" s="2" t="s">
        <v>115</v>
      </c>
      <c r="AA115" s="2" t="s">
        <v>138</v>
      </c>
      <c r="AB115" s="2" t="s">
        <v>143</v>
      </c>
      <c r="AC115" s="2"/>
      <c r="AD115" s="2"/>
      <c r="AE115" s="2"/>
      <c r="AF115" s="2"/>
      <c r="AG115" s="2"/>
      <c r="AH115" s="2"/>
      <c r="AI115" s="17"/>
      <c r="AJ115" s="17"/>
      <c r="AK115" s="17"/>
      <c r="AL115" s="17"/>
      <c r="AM115" s="8"/>
      <c r="AN115" s="18"/>
      <c r="AO115" s="2"/>
      <c r="AP115" s="2"/>
      <c r="AQ115" s="6"/>
      <c r="AR115" s="6"/>
      <c r="AS115" s="7"/>
      <c r="AT115" s="7"/>
      <c r="AU115" s="4"/>
      <c r="AV115" s="2"/>
    </row>
    <row r="116" spans="1:48" s="27" customFormat="1" x14ac:dyDescent="0.2">
      <c r="A116" s="194">
        <v>112</v>
      </c>
      <c r="B116" s="106">
        <v>42713</v>
      </c>
      <c r="C116" s="55" t="s">
        <v>245</v>
      </c>
      <c r="D116" s="57"/>
      <c r="E116" s="193">
        <v>1</v>
      </c>
      <c r="F116" s="43" t="str">
        <f t="shared" si="9"/>
        <v>Exam 31</v>
      </c>
      <c r="G116" s="18" t="s">
        <v>0</v>
      </c>
      <c r="H116" s="2"/>
      <c r="I116" s="200">
        <v>276</v>
      </c>
      <c r="J116" s="41">
        <f t="shared" ref="J116:J152" si="15">I116/(24*60*60)</f>
        <v>3.1944444444444446E-3</v>
      </c>
      <c r="K116" s="41" t="str">
        <f>IF(J116&lt;'Quant Setup'!$H$43,'Quant Setup'!$I$43,IF(AND(J116&gt;='Quant Setup'!$G$44,J116&lt;'Quant Setup'!$H$44),'Quant Setup'!$I$44,IF(AND(J116&gt;='Quant Setup'!$G$45,J116&lt;'Quant Setup'!$H$45),'Quant Setup'!$I$45,'Quant Setup'!$I$46)))</f>
        <v>Way Too Slow</v>
      </c>
      <c r="L116" s="56">
        <f>J116</f>
        <v>3.1944444444444446E-3</v>
      </c>
      <c r="M116" s="41">
        <f t="shared" si="11"/>
        <v>1.3888888888888889E-3</v>
      </c>
      <c r="N116" s="41">
        <f t="shared" ref="N116:N152" si="16">ABS((M116-L116))</f>
        <v>1.8055555555555557E-3</v>
      </c>
      <c r="O116" s="42" t="str">
        <f t="shared" si="10"/>
        <v>Neutral</v>
      </c>
      <c r="P116" s="2"/>
      <c r="Q116" s="2"/>
      <c r="R116" s="2" t="s">
        <v>9</v>
      </c>
      <c r="S116" s="2"/>
      <c r="T116" s="2" t="s">
        <v>237</v>
      </c>
      <c r="U116" s="2"/>
      <c r="V116" s="2" t="s">
        <v>75</v>
      </c>
      <c r="W116" s="2" t="s">
        <v>109</v>
      </c>
      <c r="X116" s="2" t="s">
        <v>111</v>
      </c>
      <c r="Y116" s="2"/>
      <c r="Z116" s="2" t="s">
        <v>14</v>
      </c>
      <c r="AA116" s="2" t="s">
        <v>29</v>
      </c>
      <c r="AB116" s="2" t="s">
        <v>30</v>
      </c>
      <c r="AC116" s="2"/>
      <c r="AD116" s="2"/>
      <c r="AE116" s="2"/>
      <c r="AF116" s="2"/>
      <c r="AG116" s="2"/>
      <c r="AH116" s="2"/>
      <c r="AI116" s="17"/>
      <c r="AJ116" s="17"/>
      <c r="AK116" s="17"/>
      <c r="AL116" s="17"/>
      <c r="AM116" s="8"/>
      <c r="AN116" s="18"/>
      <c r="AO116" s="2"/>
      <c r="AP116" s="2"/>
      <c r="AQ116" s="6"/>
      <c r="AR116" s="6"/>
      <c r="AS116" s="7"/>
      <c r="AT116" s="7"/>
      <c r="AU116" s="4"/>
      <c r="AV116" s="2"/>
    </row>
    <row r="117" spans="1:48" s="27" customFormat="1" x14ac:dyDescent="0.2">
      <c r="A117" s="194">
        <v>113</v>
      </c>
      <c r="B117" s="106">
        <v>42713</v>
      </c>
      <c r="C117" s="55" t="s">
        <v>245</v>
      </c>
      <c r="D117" s="57"/>
      <c r="E117" s="193">
        <v>2</v>
      </c>
      <c r="F117" s="43" t="str">
        <f t="shared" si="9"/>
        <v>Exam 32</v>
      </c>
      <c r="G117" s="18" t="s">
        <v>0</v>
      </c>
      <c r="H117" s="2"/>
      <c r="I117" s="200">
        <v>78</v>
      </c>
      <c r="J117" s="41">
        <f t="shared" si="15"/>
        <v>9.0277777777777774E-4</v>
      </c>
      <c r="K117" s="41" t="str">
        <f>IF(J117&lt;'Quant Setup'!$H$43,'Quant Setup'!$I$43,IF(AND(J117&gt;='Quant Setup'!$G$44,J117&lt;'Quant Setup'!$H$44),'Quant Setup'!$I$44,IF(AND(J117&gt;='Quant Setup'!$G$45,J117&lt;'Quant Setup'!$H$45),'Quant Setup'!$I$45,'Quant Setup'!$I$46)))</f>
        <v>Perfect Timing</v>
      </c>
      <c r="L117" s="41">
        <f t="shared" ref="L117:L152" si="17">J117+L116</f>
        <v>4.0972222222222226E-3</v>
      </c>
      <c r="M117" s="41">
        <f t="shared" si="11"/>
        <v>2.7777777777777779E-3</v>
      </c>
      <c r="N117" s="41">
        <f t="shared" si="16"/>
        <v>1.3194444444444447E-3</v>
      </c>
      <c r="O117" s="42" t="str">
        <f t="shared" si="10"/>
        <v>Neutral</v>
      </c>
      <c r="P117" s="2"/>
      <c r="Q117" s="2"/>
      <c r="R117" s="2" t="s">
        <v>9</v>
      </c>
      <c r="S117" s="2"/>
      <c r="T117" s="2" t="s">
        <v>238</v>
      </c>
      <c r="U117" s="2"/>
      <c r="V117" s="2" t="s">
        <v>115</v>
      </c>
      <c r="W117" s="2" t="s">
        <v>121</v>
      </c>
      <c r="X117" s="2" t="s">
        <v>118</v>
      </c>
      <c r="Y117" s="2"/>
      <c r="Z117" s="2" t="s">
        <v>115</v>
      </c>
      <c r="AA117" s="2" t="s">
        <v>116</v>
      </c>
      <c r="AB117" s="2" t="s">
        <v>118</v>
      </c>
      <c r="AC117" s="2"/>
      <c r="AD117" s="2"/>
      <c r="AE117" s="2"/>
      <c r="AF117" s="2"/>
      <c r="AG117" s="2"/>
      <c r="AH117" s="2"/>
      <c r="AI117" s="17"/>
      <c r="AJ117" s="17"/>
      <c r="AK117" s="17"/>
      <c r="AL117" s="17"/>
      <c r="AM117" s="8"/>
      <c r="AN117" s="18"/>
      <c r="AO117" s="2"/>
      <c r="AP117" s="2"/>
      <c r="AQ117" s="6"/>
      <c r="AR117" s="6"/>
      <c r="AS117" s="7"/>
      <c r="AT117" s="7"/>
      <c r="AU117" s="4"/>
      <c r="AV117" s="2"/>
    </row>
    <row r="118" spans="1:48" s="27" customFormat="1" x14ac:dyDescent="0.2">
      <c r="A118" s="194">
        <v>114</v>
      </c>
      <c r="B118" s="106">
        <v>42713</v>
      </c>
      <c r="C118" s="55" t="s">
        <v>245</v>
      </c>
      <c r="D118" s="57"/>
      <c r="E118" s="193">
        <v>3</v>
      </c>
      <c r="F118" s="43" t="str">
        <f t="shared" si="9"/>
        <v>Exam 33</v>
      </c>
      <c r="G118" s="18" t="s">
        <v>0</v>
      </c>
      <c r="H118" s="2"/>
      <c r="I118" s="200">
        <v>191</v>
      </c>
      <c r="J118" s="41">
        <f t="shared" si="15"/>
        <v>2.2106481481481482E-3</v>
      </c>
      <c r="K118" s="41" t="str">
        <f>IF(J118&lt;'Quant Setup'!$H$43,'Quant Setup'!$I$43,IF(AND(J118&gt;='Quant Setup'!$G$44,J118&lt;'Quant Setup'!$H$44),'Quant Setup'!$I$44,IF(AND(J118&gt;='Quant Setup'!$G$45,J118&lt;'Quant Setup'!$H$45),'Quant Setup'!$I$45,'Quant Setup'!$I$46)))</f>
        <v>Way Too Slow</v>
      </c>
      <c r="L118" s="41">
        <f t="shared" si="17"/>
        <v>6.3078703703703708E-3</v>
      </c>
      <c r="M118" s="41">
        <f t="shared" si="11"/>
        <v>4.1666666666666666E-3</v>
      </c>
      <c r="N118" s="41">
        <f t="shared" si="16"/>
        <v>2.1412037037037042E-3</v>
      </c>
      <c r="O118" s="42" t="str">
        <f t="shared" si="10"/>
        <v>Behind on time</v>
      </c>
      <c r="P118" s="2"/>
      <c r="Q118" s="2"/>
      <c r="R118" s="2" t="s">
        <v>9</v>
      </c>
      <c r="S118" s="2"/>
      <c r="T118" s="2" t="s">
        <v>237</v>
      </c>
      <c r="U118" s="2"/>
      <c r="V118" s="2" t="s">
        <v>40</v>
      </c>
      <c r="W118" s="2" t="s">
        <v>53</v>
      </c>
      <c r="X118" s="2" t="s">
        <v>54</v>
      </c>
      <c r="Y118" s="2"/>
      <c r="Z118" s="2" t="s">
        <v>75</v>
      </c>
      <c r="AA118" s="2" t="s">
        <v>76</v>
      </c>
      <c r="AB118" s="2" t="s">
        <v>81</v>
      </c>
      <c r="AC118" s="2"/>
      <c r="AD118" s="2"/>
      <c r="AE118" s="2"/>
      <c r="AF118" s="2"/>
      <c r="AG118" s="2"/>
      <c r="AH118" s="2"/>
      <c r="AI118" s="17"/>
      <c r="AJ118" s="17"/>
      <c r="AK118" s="17"/>
      <c r="AL118" s="17"/>
      <c r="AM118" s="8"/>
      <c r="AN118" s="18"/>
      <c r="AO118" s="2"/>
      <c r="AP118" s="2"/>
      <c r="AQ118" s="6"/>
      <c r="AR118" s="6"/>
      <c r="AS118" s="7"/>
      <c r="AT118" s="7"/>
      <c r="AU118" s="4"/>
      <c r="AV118" s="2"/>
    </row>
    <row r="119" spans="1:48" s="27" customFormat="1" x14ac:dyDescent="0.2">
      <c r="A119" s="194">
        <v>115</v>
      </c>
      <c r="B119" s="106">
        <v>42713</v>
      </c>
      <c r="C119" s="55" t="s">
        <v>245</v>
      </c>
      <c r="D119" s="57"/>
      <c r="E119" s="193">
        <v>4</v>
      </c>
      <c r="F119" s="43" t="str">
        <f t="shared" si="9"/>
        <v>Exam 34</v>
      </c>
      <c r="G119" s="18" t="s">
        <v>0</v>
      </c>
      <c r="H119" s="2"/>
      <c r="I119" s="200">
        <v>179</v>
      </c>
      <c r="J119" s="41">
        <f t="shared" si="15"/>
        <v>2.0717592592592593E-3</v>
      </c>
      <c r="K119" s="41" t="str">
        <f>IF(J119&lt;'Quant Setup'!$H$43,'Quant Setup'!$I$43,IF(AND(J119&gt;='Quant Setup'!$G$44,J119&lt;'Quant Setup'!$H$44),'Quant Setup'!$I$44,IF(AND(J119&gt;='Quant Setup'!$G$45,J119&lt;'Quant Setup'!$H$45),'Quant Setup'!$I$45,'Quant Setup'!$I$46)))</f>
        <v>Warning Track</v>
      </c>
      <c r="L119" s="41">
        <f t="shared" si="17"/>
        <v>8.3796296296296292E-3</v>
      </c>
      <c r="M119" s="41">
        <f t="shared" si="11"/>
        <v>5.5555555555555558E-3</v>
      </c>
      <c r="N119" s="41">
        <f t="shared" si="16"/>
        <v>2.8240740740740735E-3</v>
      </c>
      <c r="O119" s="42" t="str">
        <f t="shared" si="10"/>
        <v>Behind on time</v>
      </c>
      <c r="P119" s="2"/>
      <c r="Q119" s="2"/>
      <c r="R119" s="2" t="s">
        <v>10</v>
      </c>
      <c r="S119" s="2"/>
      <c r="T119" s="2" t="s">
        <v>238</v>
      </c>
      <c r="U119" s="2"/>
      <c r="V119" s="2" t="s">
        <v>14</v>
      </c>
      <c r="W119" s="2" t="s">
        <v>15</v>
      </c>
      <c r="X119" s="2" t="s">
        <v>19</v>
      </c>
      <c r="Y119" s="2"/>
      <c r="Z119" s="2" t="s">
        <v>14</v>
      </c>
      <c r="AA119" s="2" t="s">
        <v>15</v>
      </c>
      <c r="AB119" s="2" t="s">
        <v>17</v>
      </c>
      <c r="AC119" s="2"/>
      <c r="AD119" s="2"/>
      <c r="AE119" s="2"/>
      <c r="AF119" s="2"/>
      <c r="AG119" s="2"/>
      <c r="AH119" s="2"/>
      <c r="AI119" s="17"/>
      <c r="AJ119" s="17"/>
      <c r="AK119" s="17"/>
      <c r="AL119" s="17"/>
      <c r="AM119" s="8"/>
      <c r="AN119" s="18"/>
      <c r="AO119" s="2"/>
      <c r="AP119" s="2"/>
      <c r="AQ119" s="6"/>
      <c r="AR119" s="6"/>
      <c r="AS119" s="7"/>
      <c r="AT119" s="7"/>
      <c r="AU119" s="4"/>
      <c r="AV119" s="2"/>
    </row>
    <row r="120" spans="1:48" s="27" customFormat="1" x14ac:dyDescent="0.2">
      <c r="A120" s="194">
        <v>116</v>
      </c>
      <c r="B120" s="106">
        <v>42713</v>
      </c>
      <c r="C120" s="55" t="s">
        <v>245</v>
      </c>
      <c r="D120" s="57"/>
      <c r="E120" s="193">
        <v>5</v>
      </c>
      <c r="F120" s="43" t="str">
        <f t="shared" si="9"/>
        <v>Exam 35</v>
      </c>
      <c r="G120" s="18" t="s">
        <v>0</v>
      </c>
      <c r="H120" s="2"/>
      <c r="I120" s="200">
        <v>102</v>
      </c>
      <c r="J120" s="41">
        <f t="shared" si="15"/>
        <v>1.1805555555555556E-3</v>
      </c>
      <c r="K120" s="41" t="str">
        <f>IF(J120&lt;'Quant Setup'!$H$43,'Quant Setup'!$I$43,IF(AND(J120&gt;='Quant Setup'!$G$44,J120&lt;'Quant Setup'!$H$44),'Quant Setup'!$I$44,IF(AND(J120&gt;='Quant Setup'!$G$45,J120&lt;'Quant Setup'!$H$45),'Quant Setup'!$I$45,'Quant Setup'!$I$46)))</f>
        <v>Perfect Timing</v>
      </c>
      <c r="L120" s="41">
        <f t="shared" si="17"/>
        <v>9.5601851851851855E-3</v>
      </c>
      <c r="M120" s="41">
        <f t="shared" si="11"/>
        <v>6.9444444444444441E-3</v>
      </c>
      <c r="N120" s="41">
        <f t="shared" si="16"/>
        <v>2.6157407407407414E-3</v>
      </c>
      <c r="O120" s="42" t="str">
        <f t="shared" si="10"/>
        <v>Behind on time</v>
      </c>
      <c r="P120" s="2"/>
      <c r="Q120" s="2"/>
      <c r="R120" s="2" t="s">
        <v>8</v>
      </c>
      <c r="S120" s="2"/>
      <c r="T120" s="2" t="s">
        <v>237</v>
      </c>
      <c r="U120" s="2"/>
      <c r="V120" s="2" t="s">
        <v>75</v>
      </c>
      <c r="W120" s="2" t="s">
        <v>97</v>
      </c>
      <c r="X120" s="2" t="s">
        <v>102</v>
      </c>
      <c r="Y120" s="2"/>
      <c r="Z120" s="2"/>
      <c r="AA120" s="2"/>
      <c r="AB120" s="2"/>
      <c r="AC120" s="2"/>
      <c r="AD120" s="2"/>
      <c r="AE120" s="2"/>
      <c r="AF120" s="2"/>
      <c r="AG120" s="2"/>
      <c r="AH120" s="2"/>
      <c r="AI120" s="17"/>
      <c r="AJ120" s="17"/>
      <c r="AK120" s="17"/>
      <c r="AL120" s="17"/>
      <c r="AM120" s="8"/>
      <c r="AN120" s="18"/>
      <c r="AO120" s="2"/>
      <c r="AP120" s="2"/>
      <c r="AQ120" s="6"/>
      <c r="AR120" s="6"/>
      <c r="AS120" s="7"/>
      <c r="AT120" s="7"/>
      <c r="AU120" s="4"/>
      <c r="AV120" s="2"/>
    </row>
    <row r="121" spans="1:48" s="27" customFormat="1" x14ac:dyDescent="0.2">
      <c r="A121" s="194">
        <v>117</v>
      </c>
      <c r="B121" s="106">
        <v>42713</v>
      </c>
      <c r="C121" s="55" t="s">
        <v>245</v>
      </c>
      <c r="D121" s="57"/>
      <c r="E121" s="193">
        <v>6</v>
      </c>
      <c r="F121" s="43" t="str">
        <f t="shared" si="9"/>
        <v>Exam 36</v>
      </c>
      <c r="G121" s="18" t="s">
        <v>0</v>
      </c>
      <c r="H121" s="2"/>
      <c r="I121" s="200">
        <v>37</v>
      </c>
      <c r="J121" s="41">
        <f t="shared" si="15"/>
        <v>4.2824074074074075E-4</v>
      </c>
      <c r="K121" s="41" t="str">
        <f>IF(J121&lt;'Quant Setup'!$H$43,'Quant Setup'!$I$43,IF(AND(J121&gt;='Quant Setup'!$G$44,J121&lt;'Quant Setup'!$H$44),'Quant Setup'!$I$44,IF(AND(J121&gt;='Quant Setup'!$G$45,J121&lt;'Quant Setup'!$H$45),'Quant Setup'!$I$45,'Quant Setup'!$I$46)))</f>
        <v>Too Fast</v>
      </c>
      <c r="L121" s="41">
        <f t="shared" si="17"/>
        <v>9.9884259259259266E-3</v>
      </c>
      <c r="M121" s="41">
        <f t="shared" si="11"/>
        <v>8.3333333333333332E-3</v>
      </c>
      <c r="N121" s="41">
        <f t="shared" si="16"/>
        <v>1.6550925925925934E-3</v>
      </c>
      <c r="O121" s="42" t="str">
        <f t="shared" si="10"/>
        <v>Neutral</v>
      </c>
      <c r="P121" s="2"/>
      <c r="Q121" s="2"/>
      <c r="R121" s="2" t="s">
        <v>10</v>
      </c>
      <c r="S121" s="2"/>
      <c r="T121" s="2" t="s">
        <v>238</v>
      </c>
      <c r="U121" s="2"/>
      <c r="V121" s="2" t="s">
        <v>75</v>
      </c>
      <c r="W121" s="2" t="s">
        <v>97</v>
      </c>
      <c r="X121" s="2" t="s">
        <v>102</v>
      </c>
      <c r="Y121" s="2"/>
      <c r="Z121" s="2"/>
      <c r="AA121" s="2"/>
      <c r="AB121" s="2"/>
      <c r="AC121" s="2"/>
      <c r="AD121" s="2"/>
      <c r="AE121" s="2"/>
      <c r="AF121" s="2"/>
      <c r="AG121" s="2"/>
      <c r="AH121" s="2"/>
      <c r="AI121" s="17"/>
      <c r="AJ121" s="17"/>
      <c r="AK121" s="17"/>
      <c r="AL121" s="17"/>
      <c r="AM121" s="8"/>
      <c r="AN121" s="18"/>
      <c r="AO121" s="2"/>
      <c r="AP121" s="2"/>
      <c r="AQ121" s="6"/>
      <c r="AR121" s="6"/>
      <c r="AS121" s="7"/>
      <c r="AT121" s="7"/>
      <c r="AU121" s="4"/>
      <c r="AV121" s="2"/>
    </row>
    <row r="122" spans="1:48" s="27" customFormat="1" x14ac:dyDescent="0.2">
      <c r="A122" s="194">
        <v>118</v>
      </c>
      <c r="B122" s="106">
        <v>42713</v>
      </c>
      <c r="C122" s="55" t="s">
        <v>245</v>
      </c>
      <c r="D122" s="57"/>
      <c r="E122" s="193">
        <v>7</v>
      </c>
      <c r="F122" s="43" t="str">
        <f t="shared" si="9"/>
        <v>Exam 37</v>
      </c>
      <c r="G122" s="18" t="s">
        <v>0</v>
      </c>
      <c r="H122" s="2"/>
      <c r="I122" s="200">
        <v>221</v>
      </c>
      <c r="J122" s="41">
        <f t="shared" si="15"/>
        <v>2.5578703703703705E-3</v>
      </c>
      <c r="K122" s="41" t="str">
        <f>IF(J122&lt;'Quant Setup'!$H$43,'Quant Setup'!$I$43,IF(AND(J122&gt;='Quant Setup'!$G$44,J122&lt;'Quant Setup'!$H$44),'Quant Setup'!$I$44,IF(AND(J122&gt;='Quant Setup'!$G$45,J122&lt;'Quant Setup'!$H$45),'Quant Setup'!$I$45,'Quant Setup'!$I$46)))</f>
        <v>Way Too Slow</v>
      </c>
      <c r="L122" s="41">
        <f t="shared" si="17"/>
        <v>1.2546296296296297E-2</v>
      </c>
      <c r="M122" s="41">
        <f t="shared" si="11"/>
        <v>9.7222222222222224E-3</v>
      </c>
      <c r="N122" s="41">
        <f t="shared" si="16"/>
        <v>2.8240740740740743E-3</v>
      </c>
      <c r="O122" s="42" t="str">
        <f t="shared" si="10"/>
        <v>Behind on time</v>
      </c>
      <c r="P122" s="2"/>
      <c r="Q122" s="2"/>
      <c r="R122" s="2" t="s">
        <v>10</v>
      </c>
      <c r="S122" s="2"/>
      <c r="T122" s="2" t="s">
        <v>238</v>
      </c>
      <c r="U122" s="2"/>
      <c r="V122" s="2" t="s">
        <v>14</v>
      </c>
      <c r="W122" s="2" t="s">
        <v>25</v>
      </c>
      <c r="X122" s="2" t="s">
        <v>26</v>
      </c>
      <c r="Y122" s="2"/>
      <c r="Z122" s="2"/>
      <c r="AA122" s="2"/>
      <c r="AB122" s="2"/>
      <c r="AC122" s="2"/>
      <c r="AD122" s="2"/>
      <c r="AE122" s="2"/>
      <c r="AF122" s="2"/>
      <c r="AG122" s="2"/>
      <c r="AH122" s="2"/>
      <c r="AI122" s="17"/>
      <c r="AJ122" s="17"/>
      <c r="AK122" s="17"/>
      <c r="AL122" s="17"/>
      <c r="AM122" s="8"/>
      <c r="AN122" s="18"/>
      <c r="AO122" s="2"/>
      <c r="AP122" s="2"/>
      <c r="AQ122" s="6"/>
      <c r="AR122" s="6"/>
      <c r="AS122" s="7"/>
      <c r="AT122" s="7"/>
      <c r="AU122" s="4"/>
      <c r="AV122" s="2"/>
    </row>
    <row r="123" spans="1:48" s="27" customFormat="1" x14ac:dyDescent="0.2">
      <c r="A123" s="194">
        <v>119</v>
      </c>
      <c r="B123" s="106">
        <v>42713</v>
      </c>
      <c r="C123" s="55" t="s">
        <v>245</v>
      </c>
      <c r="D123" s="57"/>
      <c r="E123" s="193">
        <v>8</v>
      </c>
      <c r="F123" s="43" t="str">
        <f t="shared" si="9"/>
        <v>Exam 38</v>
      </c>
      <c r="G123" s="18" t="s">
        <v>0</v>
      </c>
      <c r="H123" s="2"/>
      <c r="I123" s="200">
        <v>183</v>
      </c>
      <c r="J123" s="41">
        <f t="shared" si="15"/>
        <v>2.1180555555555558E-3</v>
      </c>
      <c r="K123" s="41" t="str">
        <f>IF(J123&lt;'Quant Setup'!$H$43,'Quant Setup'!$I$43,IF(AND(J123&gt;='Quant Setup'!$G$44,J123&lt;'Quant Setup'!$H$44),'Quant Setup'!$I$44,IF(AND(J123&gt;='Quant Setup'!$G$45,J123&lt;'Quant Setup'!$H$45),'Quant Setup'!$I$45,'Quant Setup'!$I$46)))</f>
        <v>Way Too Slow</v>
      </c>
      <c r="L123" s="41">
        <f t="shared" si="17"/>
        <v>1.4664351851851852E-2</v>
      </c>
      <c r="M123" s="41">
        <f t="shared" si="11"/>
        <v>1.1111111111111112E-2</v>
      </c>
      <c r="N123" s="41">
        <f t="shared" si="16"/>
        <v>3.5532407407407405E-3</v>
      </c>
      <c r="O123" s="42" t="str">
        <f t="shared" si="10"/>
        <v>Behind on time</v>
      </c>
      <c r="P123" s="2"/>
      <c r="Q123" s="2"/>
      <c r="R123" s="2" t="s">
        <v>8</v>
      </c>
      <c r="S123" s="2"/>
      <c r="T123" s="2" t="s">
        <v>238</v>
      </c>
      <c r="U123" s="2"/>
      <c r="V123" s="2" t="s">
        <v>115</v>
      </c>
      <c r="W123" s="2" t="s">
        <v>116</v>
      </c>
      <c r="X123" s="2" t="s">
        <v>118</v>
      </c>
      <c r="Y123" s="2"/>
      <c r="Z123" s="2" t="s">
        <v>115</v>
      </c>
      <c r="AA123" s="2"/>
      <c r="AB123" s="2"/>
      <c r="AC123" s="2"/>
      <c r="AD123" s="2"/>
      <c r="AE123" s="2"/>
      <c r="AF123" s="2"/>
      <c r="AG123" s="2"/>
      <c r="AH123" s="2"/>
      <c r="AI123" s="17"/>
      <c r="AJ123" s="17"/>
      <c r="AK123" s="17"/>
      <c r="AL123" s="17"/>
      <c r="AM123" s="8"/>
      <c r="AN123" s="18"/>
      <c r="AO123" s="2"/>
      <c r="AP123" s="2"/>
      <c r="AQ123" s="6"/>
      <c r="AR123" s="6"/>
      <c r="AS123" s="7"/>
      <c r="AT123" s="7"/>
      <c r="AU123" s="4"/>
      <c r="AV123" s="2"/>
    </row>
    <row r="124" spans="1:48" s="27" customFormat="1" x14ac:dyDescent="0.2">
      <c r="A124" s="194">
        <v>120</v>
      </c>
      <c r="B124" s="106">
        <v>42713</v>
      </c>
      <c r="C124" s="55" t="s">
        <v>245</v>
      </c>
      <c r="D124" s="57"/>
      <c r="E124" s="193">
        <v>9</v>
      </c>
      <c r="F124" s="43" t="str">
        <f t="shared" si="9"/>
        <v>Exam 39</v>
      </c>
      <c r="G124" s="18" t="s">
        <v>0</v>
      </c>
      <c r="H124" s="2"/>
      <c r="I124" s="200">
        <v>70</v>
      </c>
      <c r="J124" s="41">
        <f t="shared" si="15"/>
        <v>8.1018518518518516E-4</v>
      </c>
      <c r="K124" s="41" t="str">
        <f>IF(J124&lt;'Quant Setup'!$H$43,'Quant Setup'!$I$43,IF(AND(J124&gt;='Quant Setup'!$G$44,J124&lt;'Quant Setup'!$H$44),'Quant Setup'!$I$44,IF(AND(J124&gt;='Quant Setup'!$G$45,J124&lt;'Quant Setup'!$H$45),'Quant Setup'!$I$45,'Quant Setup'!$I$46)))</f>
        <v>Too Fast</v>
      </c>
      <c r="L124" s="41">
        <f t="shared" si="17"/>
        <v>1.5474537037037037E-2</v>
      </c>
      <c r="M124" s="41">
        <f t="shared" si="11"/>
        <v>1.2500000000000001E-2</v>
      </c>
      <c r="N124" s="41">
        <f t="shared" si="16"/>
        <v>2.974537037037036E-3</v>
      </c>
      <c r="O124" s="42" t="str">
        <f t="shared" si="10"/>
        <v>Behind on time</v>
      </c>
      <c r="P124" s="2"/>
      <c r="Q124" s="2"/>
      <c r="R124" s="2" t="s">
        <v>9</v>
      </c>
      <c r="S124" s="2"/>
      <c r="T124" s="2" t="s">
        <v>238</v>
      </c>
      <c r="U124" s="2"/>
      <c r="V124" s="2" t="s">
        <v>75</v>
      </c>
      <c r="W124" s="2" t="s">
        <v>91</v>
      </c>
      <c r="X124" s="2" t="s">
        <v>95</v>
      </c>
      <c r="Y124" s="2"/>
      <c r="Z124" s="2" t="s">
        <v>75</v>
      </c>
      <c r="AA124" s="2" t="s">
        <v>91</v>
      </c>
      <c r="AB124" s="2" t="s">
        <v>94</v>
      </c>
      <c r="AC124" s="2"/>
      <c r="AD124" s="2"/>
      <c r="AE124" s="2"/>
      <c r="AF124" s="2"/>
      <c r="AG124" s="2"/>
      <c r="AH124" s="2"/>
      <c r="AI124" s="17"/>
      <c r="AJ124" s="17"/>
      <c r="AK124" s="17"/>
      <c r="AL124" s="17"/>
      <c r="AM124" s="8"/>
      <c r="AN124" s="18"/>
      <c r="AO124" s="2"/>
      <c r="AP124" s="2"/>
      <c r="AQ124" s="6"/>
      <c r="AR124" s="6"/>
      <c r="AS124" s="7"/>
      <c r="AT124" s="7"/>
      <c r="AU124" s="4"/>
      <c r="AV124" s="2"/>
    </row>
    <row r="125" spans="1:48" s="27" customFormat="1" x14ac:dyDescent="0.2">
      <c r="A125" s="194">
        <v>121</v>
      </c>
      <c r="B125" s="106">
        <v>42713</v>
      </c>
      <c r="C125" s="55" t="s">
        <v>245</v>
      </c>
      <c r="D125" s="57"/>
      <c r="E125" s="193">
        <v>10</v>
      </c>
      <c r="F125" s="43" t="str">
        <f t="shared" si="9"/>
        <v>Exam 310</v>
      </c>
      <c r="G125" s="18" t="s">
        <v>11</v>
      </c>
      <c r="H125" s="2"/>
      <c r="I125" s="200">
        <v>238</v>
      </c>
      <c r="J125" s="41">
        <f t="shared" si="15"/>
        <v>2.7546296296296294E-3</v>
      </c>
      <c r="K125" s="41" t="str">
        <f>IF(J125&lt;'Quant Setup'!$H$43,'Quant Setup'!$I$43,IF(AND(J125&gt;='Quant Setup'!$G$44,J125&lt;'Quant Setup'!$H$44),'Quant Setup'!$I$44,IF(AND(J125&gt;='Quant Setup'!$G$45,J125&lt;'Quant Setup'!$H$45),'Quant Setup'!$I$45,'Quant Setup'!$I$46)))</f>
        <v>Way Too Slow</v>
      </c>
      <c r="L125" s="41">
        <f t="shared" si="17"/>
        <v>1.8229166666666664E-2</v>
      </c>
      <c r="M125" s="41">
        <f t="shared" si="11"/>
        <v>1.3888888888888888E-2</v>
      </c>
      <c r="N125" s="41">
        <f t="shared" si="16"/>
        <v>4.3402777777777762E-3</v>
      </c>
      <c r="O125" s="42" t="str">
        <f t="shared" si="10"/>
        <v>Behind on time</v>
      </c>
      <c r="P125" s="2"/>
      <c r="Q125" s="2"/>
      <c r="R125" s="2" t="s">
        <v>10</v>
      </c>
      <c r="S125" s="2"/>
      <c r="T125" s="2" t="s">
        <v>238</v>
      </c>
      <c r="U125" s="2"/>
      <c r="V125" s="2" t="s">
        <v>75</v>
      </c>
      <c r="W125" s="2" t="s">
        <v>109</v>
      </c>
      <c r="X125" s="2" t="s">
        <v>113</v>
      </c>
      <c r="Y125" s="2"/>
      <c r="Z125" s="2" t="s">
        <v>75</v>
      </c>
      <c r="AA125" s="2" t="s">
        <v>83</v>
      </c>
      <c r="AB125" s="2" t="s">
        <v>85</v>
      </c>
      <c r="AC125" s="2"/>
      <c r="AD125" s="2"/>
      <c r="AE125" s="2"/>
      <c r="AF125" s="2"/>
      <c r="AG125" s="2"/>
      <c r="AH125" s="2"/>
      <c r="AI125" s="17"/>
      <c r="AJ125" s="17"/>
      <c r="AK125" s="17"/>
      <c r="AL125" s="17"/>
      <c r="AM125" s="8"/>
      <c r="AN125" s="18"/>
      <c r="AO125" s="2"/>
      <c r="AP125" s="2"/>
      <c r="AQ125" s="6"/>
      <c r="AR125" s="6"/>
      <c r="AS125" s="7"/>
      <c r="AT125" s="7"/>
      <c r="AU125" s="4"/>
      <c r="AV125" s="2"/>
    </row>
    <row r="126" spans="1:48" s="27" customFormat="1" x14ac:dyDescent="0.2">
      <c r="A126" s="194">
        <v>122</v>
      </c>
      <c r="B126" s="106">
        <v>42713</v>
      </c>
      <c r="C126" s="55" t="s">
        <v>245</v>
      </c>
      <c r="D126" s="57"/>
      <c r="E126" s="193">
        <v>11</v>
      </c>
      <c r="F126" s="43" t="str">
        <f t="shared" si="9"/>
        <v>Exam 311</v>
      </c>
      <c r="G126" s="18" t="s">
        <v>0</v>
      </c>
      <c r="H126" s="2"/>
      <c r="I126" s="200">
        <v>288</v>
      </c>
      <c r="J126" s="41">
        <f t="shared" si="15"/>
        <v>3.3333333333333335E-3</v>
      </c>
      <c r="K126" s="41" t="str">
        <f>IF(J126&lt;'Quant Setup'!$H$43,'Quant Setup'!$I$43,IF(AND(J126&gt;='Quant Setup'!$G$44,J126&lt;'Quant Setup'!$H$44),'Quant Setup'!$I$44,IF(AND(J126&gt;='Quant Setup'!$G$45,J126&lt;'Quant Setup'!$H$45),'Quant Setup'!$I$45,'Quant Setup'!$I$46)))</f>
        <v>Way Too Slow</v>
      </c>
      <c r="L126" s="41">
        <f t="shared" si="17"/>
        <v>2.1562499999999998E-2</v>
      </c>
      <c r="M126" s="41">
        <f t="shared" si="11"/>
        <v>1.5277777777777777E-2</v>
      </c>
      <c r="N126" s="41">
        <f t="shared" si="16"/>
        <v>6.2847222222222211E-3</v>
      </c>
      <c r="O126" s="42" t="str">
        <f t="shared" si="10"/>
        <v>Behind on time</v>
      </c>
      <c r="P126" s="2"/>
      <c r="Q126" s="2"/>
      <c r="R126" s="2" t="s">
        <v>9</v>
      </c>
      <c r="S126" s="2"/>
      <c r="T126" s="2" t="s">
        <v>237</v>
      </c>
      <c r="U126" s="2"/>
      <c r="V126" s="2" t="s">
        <v>75</v>
      </c>
      <c r="W126" s="2" t="s">
        <v>83</v>
      </c>
      <c r="X126" s="2" t="s">
        <v>84</v>
      </c>
      <c r="Y126" s="2"/>
      <c r="Z126" s="2"/>
      <c r="AA126" s="2"/>
      <c r="AB126" s="2"/>
      <c r="AC126" s="2"/>
      <c r="AD126" s="2"/>
      <c r="AE126" s="2"/>
      <c r="AF126" s="2"/>
      <c r="AG126" s="2"/>
      <c r="AH126" s="2"/>
      <c r="AI126" s="17"/>
      <c r="AJ126" s="17"/>
      <c r="AK126" s="17"/>
      <c r="AL126" s="17"/>
      <c r="AM126" s="8"/>
      <c r="AN126" s="18"/>
      <c r="AO126" s="2"/>
      <c r="AP126" s="2"/>
      <c r="AQ126" s="6"/>
      <c r="AR126" s="6"/>
      <c r="AS126" s="7"/>
      <c r="AT126" s="7"/>
      <c r="AU126" s="4"/>
      <c r="AV126" s="2"/>
    </row>
    <row r="127" spans="1:48" s="27" customFormat="1" x14ac:dyDescent="0.2">
      <c r="A127" s="194">
        <v>123</v>
      </c>
      <c r="B127" s="106">
        <v>42713</v>
      </c>
      <c r="C127" s="55" t="s">
        <v>245</v>
      </c>
      <c r="D127" s="57"/>
      <c r="E127" s="193">
        <v>12</v>
      </c>
      <c r="F127" s="43" t="str">
        <f t="shared" si="9"/>
        <v>Exam 312</v>
      </c>
      <c r="G127" s="18" t="s">
        <v>0</v>
      </c>
      <c r="H127" s="2"/>
      <c r="I127" s="200">
        <v>56</v>
      </c>
      <c r="J127" s="41">
        <f t="shared" si="15"/>
        <v>6.4814814814814813E-4</v>
      </c>
      <c r="K127" s="41" t="str">
        <f>IF(J127&lt;'Quant Setup'!$H$43,'Quant Setup'!$I$43,IF(AND(J127&gt;='Quant Setup'!$G$44,J127&lt;'Quant Setup'!$H$44),'Quant Setup'!$I$44,IF(AND(J127&gt;='Quant Setup'!$G$45,J127&lt;'Quant Setup'!$H$45),'Quant Setup'!$I$45,'Quant Setup'!$I$46)))</f>
        <v>Too Fast</v>
      </c>
      <c r="L127" s="41">
        <f t="shared" si="17"/>
        <v>2.2210648148148146E-2</v>
      </c>
      <c r="M127" s="41">
        <f t="shared" si="11"/>
        <v>1.6666666666666666E-2</v>
      </c>
      <c r="N127" s="41">
        <f t="shared" si="16"/>
        <v>5.5439814814814796E-3</v>
      </c>
      <c r="O127" s="42" t="str">
        <f t="shared" si="10"/>
        <v>Behind on time</v>
      </c>
      <c r="P127" s="2"/>
      <c r="Q127" s="2"/>
      <c r="R127" s="2" t="s">
        <v>9</v>
      </c>
      <c r="S127" s="2"/>
      <c r="T127" s="2" t="s">
        <v>238</v>
      </c>
      <c r="U127" s="2"/>
      <c r="V127" s="2" t="s">
        <v>75</v>
      </c>
      <c r="W127" s="2" t="s">
        <v>103</v>
      </c>
      <c r="X127" s="2" t="s">
        <v>105</v>
      </c>
      <c r="Y127" s="2"/>
      <c r="Z127" s="2"/>
      <c r="AA127" s="2"/>
      <c r="AB127" s="2"/>
      <c r="AC127" s="2"/>
      <c r="AD127" s="2"/>
      <c r="AE127" s="2"/>
      <c r="AF127" s="2"/>
      <c r="AG127" s="2"/>
      <c r="AH127" s="2"/>
      <c r="AI127" s="17"/>
      <c r="AJ127" s="17"/>
      <c r="AK127" s="17"/>
      <c r="AL127" s="17"/>
      <c r="AM127" s="8"/>
      <c r="AN127" s="18"/>
      <c r="AO127" s="2"/>
      <c r="AP127" s="2"/>
      <c r="AQ127" s="6"/>
      <c r="AR127" s="6"/>
      <c r="AS127" s="7"/>
      <c r="AT127" s="7"/>
      <c r="AU127" s="4"/>
      <c r="AV127" s="2"/>
    </row>
    <row r="128" spans="1:48" s="27" customFormat="1" x14ac:dyDescent="0.2">
      <c r="A128" s="194">
        <v>124</v>
      </c>
      <c r="B128" s="106">
        <v>42713</v>
      </c>
      <c r="C128" s="55" t="s">
        <v>245</v>
      </c>
      <c r="D128" s="57"/>
      <c r="E128" s="193">
        <v>13</v>
      </c>
      <c r="F128" s="43" t="str">
        <f t="shared" si="9"/>
        <v>Exam 313</v>
      </c>
      <c r="G128" s="18" t="s">
        <v>11</v>
      </c>
      <c r="H128" s="2"/>
      <c r="I128" s="200">
        <v>35</v>
      </c>
      <c r="J128" s="41">
        <f t="shared" si="15"/>
        <v>4.0509259259259258E-4</v>
      </c>
      <c r="K128" s="41" t="str">
        <f>IF(J128&lt;'Quant Setup'!$H$43,'Quant Setup'!$I$43,IF(AND(J128&gt;='Quant Setup'!$G$44,J128&lt;'Quant Setup'!$H$44),'Quant Setup'!$I$44,IF(AND(J128&gt;='Quant Setup'!$G$45,J128&lt;'Quant Setup'!$H$45),'Quant Setup'!$I$45,'Quant Setup'!$I$46)))</f>
        <v>Too Fast</v>
      </c>
      <c r="L128" s="41">
        <f t="shared" si="17"/>
        <v>2.2615740740740738E-2</v>
      </c>
      <c r="M128" s="41">
        <f t="shared" si="11"/>
        <v>1.8055555555555554E-2</v>
      </c>
      <c r="N128" s="41">
        <f t="shared" si="16"/>
        <v>4.5601851851851845E-3</v>
      </c>
      <c r="O128" s="42" t="str">
        <f t="shared" si="10"/>
        <v>Behind on time</v>
      </c>
      <c r="P128" s="2"/>
      <c r="Q128" s="2"/>
      <c r="R128" s="2" t="s">
        <v>9</v>
      </c>
      <c r="S128" s="2"/>
      <c r="T128" s="2" t="s">
        <v>238</v>
      </c>
      <c r="U128" s="2"/>
      <c r="V128" s="2" t="s">
        <v>146</v>
      </c>
      <c r="W128" s="2" t="s">
        <v>147</v>
      </c>
      <c r="X128" s="2" t="s">
        <v>149</v>
      </c>
      <c r="Y128" s="2"/>
      <c r="Z128" s="2"/>
      <c r="AA128" s="2"/>
      <c r="AB128" s="2"/>
      <c r="AC128" s="2"/>
      <c r="AD128" s="2"/>
      <c r="AE128" s="2"/>
      <c r="AF128" s="2"/>
      <c r="AG128" s="2"/>
      <c r="AH128" s="2"/>
      <c r="AI128" s="17"/>
      <c r="AJ128" s="17"/>
      <c r="AK128" s="17"/>
      <c r="AL128" s="17"/>
      <c r="AM128" s="8"/>
      <c r="AN128" s="18"/>
      <c r="AO128" s="2"/>
      <c r="AP128" s="2"/>
      <c r="AQ128" s="6"/>
      <c r="AR128" s="6"/>
      <c r="AS128" s="7"/>
      <c r="AT128" s="7"/>
      <c r="AU128" s="4"/>
      <c r="AV128" s="2"/>
    </row>
    <row r="129" spans="1:48" s="27" customFormat="1" x14ac:dyDescent="0.2">
      <c r="A129" s="194">
        <v>125</v>
      </c>
      <c r="B129" s="106">
        <v>42713</v>
      </c>
      <c r="C129" s="55" t="s">
        <v>245</v>
      </c>
      <c r="D129" s="57"/>
      <c r="E129" s="193">
        <v>14</v>
      </c>
      <c r="F129" s="43" t="str">
        <f t="shared" si="9"/>
        <v>Exam 314</v>
      </c>
      <c r="G129" s="18" t="s">
        <v>11</v>
      </c>
      <c r="H129" s="2"/>
      <c r="I129" s="200">
        <v>307</v>
      </c>
      <c r="J129" s="41">
        <f t="shared" si="15"/>
        <v>3.5532407407407409E-3</v>
      </c>
      <c r="K129" s="41" t="str">
        <f>IF(J129&lt;'Quant Setup'!$H$43,'Quant Setup'!$I$43,IF(AND(J129&gt;='Quant Setup'!$G$44,J129&lt;'Quant Setup'!$H$44),'Quant Setup'!$I$44,IF(AND(J129&gt;='Quant Setup'!$G$45,J129&lt;'Quant Setup'!$H$45),'Quant Setup'!$I$45,'Quant Setup'!$I$46)))</f>
        <v>Way Too Slow</v>
      </c>
      <c r="L129" s="41">
        <f t="shared" si="17"/>
        <v>2.6168981481481481E-2</v>
      </c>
      <c r="M129" s="41">
        <f t="shared" si="11"/>
        <v>1.9444444444444445E-2</v>
      </c>
      <c r="N129" s="41">
        <f t="shared" si="16"/>
        <v>6.7245370370370358E-3</v>
      </c>
      <c r="O129" s="42" t="str">
        <f t="shared" si="10"/>
        <v>Behind on time</v>
      </c>
      <c r="P129" s="2"/>
      <c r="Q129" s="2"/>
      <c r="R129" s="2" t="s">
        <v>10</v>
      </c>
      <c r="S129" s="2"/>
      <c r="T129" s="2" t="s">
        <v>237</v>
      </c>
      <c r="U129" s="2"/>
      <c r="V129" s="2" t="s">
        <v>115</v>
      </c>
      <c r="W129" s="2" t="s">
        <v>121</v>
      </c>
      <c r="X129" s="2" t="s">
        <v>118</v>
      </c>
      <c r="Y129" s="2"/>
      <c r="Z129" s="2" t="s">
        <v>115</v>
      </c>
      <c r="AA129" s="2" t="s">
        <v>116</v>
      </c>
      <c r="AB129" s="2" t="s">
        <v>120</v>
      </c>
      <c r="AC129" s="2"/>
      <c r="AD129" s="2"/>
      <c r="AE129" s="2"/>
      <c r="AF129" s="2"/>
      <c r="AG129" s="2"/>
      <c r="AH129" s="2"/>
      <c r="AI129" s="17"/>
      <c r="AJ129" s="17"/>
      <c r="AK129" s="17"/>
      <c r="AL129" s="17"/>
      <c r="AM129" s="8"/>
      <c r="AN129" s="18"/>
      <c r="AO129" s="2"/>
      <c r="AP129" s="2"/>
      <c r="AQ129" s="6"/>
      <c r="AR129" s="6"/>
      <c r="AS129" s="7"/>
      <c r="AT129" s="7"/>
      <c r="AU129" s="4"/>
      <c r="AV129" s="2"/>
    </row>
    <row r="130" spans="1:48" s="27" customFormat="1" x14ac:dyDescent="0.2">
      <c r="A130" s="194">
        <v>126</v>
      </c>
      <c r="B130" s="106">
        <v>42713</v>
      </c>
      <c r="C130" s="55" t="s">
        <v>245</v>
      </c>
      <c r="D130" s="57"/>
      <c r="E130" s="193">
        <v>15</v>
      </c>
      <c r="F130" s="43" t="str">
        <f t="shared" si="9"/>
        <v>Exam 315</v>
      </c>
      <c r="G130" s="18" t="s">
        <v>0</v>
      </c>
      <c r="H130" s="2"/>
      <c r="I130" s="200">
        <v>83</v>
      </c>
      <c r="J130" s="41">
        <f t="shared" si="15"/>
        <v>9.6064814814814819E-4</v>
      </c>
      <c r="K130" s="41" t="str">
        <f>IF(J130&lt;'Quant Setup'!$H$43,'Quant Setup'!$I$43,IF(AND(J130&gt;='Quant Setup'!$G$44,J130&lt;'Quant Setup'!$H$44),'Quant Setup'!$I$44,IF(AND(J130&gt;='Quant Setup'!$G$45,J130&lt;'Quant Setup'!$H$45),'Quant Setup'!$I$45,'Quant Setup'!$I$46)))</f>
        <v>Perfect Timing</v>
      </c>
      <c r="L130" s="41">
        <f t="shared" si="17"/>
        <v>2.7129629629629629E-2</v>
      </c>
      <c r="M130" s="41">
        <f t="shared" si="11"/>
        <v>2.0833333333333332E-2</v>
      </c>
      <c r="N130" s="41">
        <f t="shared" si="16"/>
        <v>6.2962962962962964E-3</v>
      </c>
      <c r="O130" s="42" t="str">
        <f t="shared" si="10"/>
        <v>Behind on time</v>
      </c>
      <c r="P130" s="2"/>
      <c r="Q130" s="2"/>
      <c r="R130" s="2" t="s">
        <v>9</v>
      </c>
      <c r="S130" s="2"/>
      <c r="T130" s="2" t="s">
        <v>237</v>
      </c>
      <c r="U130" s="2"/>
      <c r="V130" s="2" t="s">
        <v>75</v>
      </c>
      <c r="W130" s="2" t="s">
        <v>109</v>
      </c>
      <c r="X130" s="2" t="s">
        <v>111</v>
      </c>
      <c r="Y130" s="2"/>
      <c r="Z130" s="2" t="s">
        <v>40</v>
      </c>
      <c r="AA130" s="2" t="s">
        <v>53</v>
      </c>
      <c r="AB130" s="2" t="s">
        <v>30</v>
      </c>
      <c r="AC130" s="2"/>
      <c r="AD130" s="2"/>
      <c r="AE130" s="2"/>
      <c r="AF130" s="2"/>
      <c r="AG130" s="2"/>
      <c r="AH130" s="2"/>
      <c r="AI130" s="17"/>
      <c r="AJ130" s="17"/>
      <c r="AK130" s="17"/>
      <c r="AL130" s="17"/>
      <c r="AM130" s="8"/>
      <c r="AN130" s="18"/>
      <c r="AO130" s="2"/>
      <c r="AP130" s="2"/>
      <c r="AQ130" s="6"/>
      <c r="AR130" s="6"/>
      <c r="AS130" s="7"/>
      <c r="AT130" s="7"/>
      <c r="AU130" s="4"/>
      <c r="AV130" s="2"/>
    </row>
    <row r="131" spans="1:48" s="27" customFormat="1" x14ac:dyDescent="0.2">
      <c r="A131" s="194">
        <v>127</v>
      </c>
      <c r="B131" s="106">
        <v>42713</v>
      </c>
      <c r="C131" s="55" t="s">
        <v>245</v>
      </c>
      <c r="D131" s="57"/>
      <c r="E131" s="193">
        <v>16</v>
      </c>
      <c r="F131" s="43" t="str">
        <f t="shared" si="9"/>
        <v>Exam 316</v>
      </c>
      <c r="G131" s="18" t="s">
        <v>11</v>
      </c>
      <c r="H131" s="2"/>
      <c r="I131" s="200">
        <v>119</v>
      </c>
      <c r="J131" s="41">
        <f t="shared" si="15"/>
        <v>1.3773148148148147E-3</v>
      </c>
      <c r="K131" s="41" t="str">
        <f>IF(J131&lt;'Quant Setup'!$H$43,'Quant Setup'!$I$43,IF(AND(J131&gt;='Quant Setup'!$G$44,J131&lt;'Quant Setup'!$H$44),'Quant Setup'!$I$44,IF(AND(J131&gt;='Quant Setup'!$G$45,J131&lt;'Quant Setup'!$H$45),'Quant Setup'!$I$45,'Quant Setup'!$I$46)))</f>
        <v>Perfect Timing</v>
      </c>
      <c r="L131" s="41">
        <f t="shared" si="17"/>
        <v>2.8506944444444442E-2</v>
      </c>
      <c r="M131" s="41">
        <f t="shared" si="11"/>
        <v>2.2222222222222223E-2</v>
      </c>
      <c r="N131" s="41">
        <f t="shared" si="16"/>
        <v>6.2847222222222193E-3</v>
      </c>
      <c r="O131" s="42" t="str">
        <f t="shared" si="10"/>
        <v>Behind on time</v>
      </c>
      <c r="P131" s="2"/>
      <c r="Q131" s="2"/>
      <c r="R131" s="2" t="s">
        <v>9</v>
      </c>
      <c r="S131" s="2"/>
      <c r="T131" s="2" t="s">
        <v>237</v>
      </c>
      <c r="U131" s="2"/>
      <c r="V131" s="2" t="s">
        <v>14</v>
      </c>
      <c r="W131" s="2" t="s">
        <v>15</v>
      </c>
      <c r="X131" s="2" t="s">
        <v>20</v>
      </c>
      <c r="Y131" s="2"/>
      <c r="Z131" s="2" t="s">
        <v>14</v>
      </c>
      <c r="AA131" s="2" t="s">
        <v>29</v>
      </c>
      <c r="AB131" s="2" t="s">
        <v>31</v>
      </c>
      <c r="AC131" s="2"/>
      <c r="AD131" s="2"/>
      <c r="AE131" s="2"/>
      <c r="AF131" s="2"/>
      <c r="AG131" s="2"/>
      <c r="AH131" s="2"/>
      <c r="AI131" s="17"/>
      <c r="AJ131" s="17"/>
      <c r="AK131" s="17"/>
      <c r="AL131" s="17"/>
      <c r="AM131" s="8"/>
      <c r="AN131" s="18"/>
      <c r="AO131" s="2"/>
      <c r="AP131" s="2"/>
      <c r="AQ131" s="6"/>
      <c r="AR131" s="6"/>
      <c r="AS131" s="7"/>
      <c r="AT131" s="7"/>
      <c r="AU131" s="4"/>
      <c r="AV131" s="2"/>
    </row>
    <row r="132" spans="1:48" s="27" customFormat="1" x14ac:dyDescent="0.2">
      <c r="A132" s="194">
        <v>128</v>
      </c>
      <c r="B132" s="106">
        <v>42713</v>
      </c>
      <c r="C132" s="55" t="s">
        <v>245</v>
      </c>
      <c r="D132" s="57"/>
      <c r="E132" s="193">
        <v>17</v>
      </c>
      <c r="F132" s="43" t="str">
        <f t="shared" si="9"/>
        <v>Exam 317</v>
      </c>
      <c r="G132" s="18" t="s">
        <v>0</v>
      </c>
      <c r="H132" s="2"/>
      <c r="I132" s="200">
        <v>175</v>
      </c>
      <c r="J132" s="41">
        <f t="shared" si="15"/>
        <v>2.0254629629629629E-3</v>
      </c>
      <c r="K132" s="41" t="str">
        <f>IF(J132&lt;'Quant Setup'!$H$43,'Quant Setup'!$I$43,IF(AND(J132&gt;='Quant Setup'!$G$44,J132&lt;'Quant Setup'!$H$44),'Quant Setup'!$I$44,IF(AND(J132&gt;='Quant Setup'!$G$45,J132&lt;'Quant Setup'!$H$45),'Quant Setup'!$I$45,'Quant Setup'!$I$46)))</f>
        <v>Warning Track</v>
      </c>
      <c r="L132" s="41">
        <f t="shared" si="17"/>
        <v>3.0532407407407404E-2</v>
      </c>
      <c r="M132" s="41">
        <f t="shared" si="11"/>
        <v>2.361111111111111E-2</v>
      </c>
      <c r="N132" s="41">
        <f t="shared" si="16"/>
        <v>6.9212962962962934E-3</v>
      </c>
      <c r="O132" s="42" t="str">
        <f t="shared" si="10"/>
        <v>Behind on time</v>
      </c>
      <c r="P132" s="2"/>
      <c r="Q132" s="2"/>
      <c r="R132" s="2" t="s">
        <v>9</v>
      </c>
      <c r="S132" s="2"/>
      <c r="T132" s="2" t="s">
        <v>238</v>
      </c>
      <c r="U132" s="2"/>
      <c r="V132" s="2" t="s">
        <v>75</v>
      </c>
      <c r="W132" s="2" t="s">
        <v>76</v>
      </c>
      <c r="X132" s="2" t="s">
        <v>81</v>
      </c>
      <c r="Y132" s="2"/>
      <c r="Z132" s="2"/>
      <c r="AA132" s="2"/>
      <c r="AB132" s="2"/>
      <c r="AC132" s="2"/>
      <c r="AD132" s="2"/>
      <c r="AE132" s="2"/>
      <c r="AF132" s="2"/>
      <c r="AG132" s="2"/>
      <c r="AH132" s="2"/>
      <c r="AI132" s="17"/>
      <c r="AJ132" s="17"/>
      <c r="AK132" s="17"/>
      <c r="AL132" s="17"/>
      <c r="AM132" s="8"/>
      <c r="AN132" s="18"/>
      <c r="AO132" s="2"/>
      <c r="AP132" s="2"/>
      <c r="AQ132" s="6"/>
      <c r="AR132" s="6"/>
      <c r="AS132" s="7"/>
      <c r="AT132" s="7"/>
      <c r="AU132" s="4"/>
      <c r="AV132" s="2"/>
    </row>
    <row r="133" spans="1:48" s="27" customFormat="1" x14ac:dyDescent="0.2">
      <c r="A133" s="194">
        <v>129</v>
      </c>
      <c r="B133" s="106">
        <v>42713</v>
      </c>
      <c r="C133" s="55" t="s">
        <v>245</v>
      </c>
      <c r="D133" s="57"/>
      <c r="E133" s="193">
        <v>18</v>
      </c>
      <c r="F133" s="43" t="str">
        <f t="shared" ref="F133:F196" si="18">C133&amp;E133</f>
        <v>Exam 318</v>
      </c>
      <c r="G133" s="18" t="s">
        <v>11</v>
      </c>
      <c r="H133" s="2"/>
      <c r="I133" s="200">
        <v>90</v>
      </c>
      <c r="J133" s="41">
        <f t="shared" si="15"/>
        <v>1.0416666666666667E-3</v>
      </c>
      <c r="K133" s="41" t="str">
        <f>IF(J133&lt;'Quant Setup'!$H$43,'Quant Setup'!$I$43,IF(AND(J133&gt;='Quant Setup'!$G$44,J133&lt;'Quant Setup'!$H$44),'Quant Setup'!$I$44,IF(AND(J133&gt;='Quant Setup'!$G$45,J133&lt;'Quant Setup'!$H$45),'Quant Setup'!$I$45,'Quant Setup'!$I$46)))</f>
        <v>Perfect Timing</v>
      </c>
      <c r="L133" s="41">
        <f t="shared" si="17"/>
        <v>3.1574074074074074E-2</v>
      </c>
      <c r="M133" s="41">
        <f t="shared" si="11"/>
        <v>2.5000000000000001E-2</v>
      </c>
      <c r="N133" s="41">
        <f t="shared" si="16"/>
        <v>6.5740740740740725E-3</v>
      </c>
      <c r="O133" s="42" t="str">
        <f t="shared" ref="O133:O196" si="19">IF(AND(M133-L133&lt;0,N133&gt;$O$3),"Behind on time",IF(AND(M133-L133&gt;0,N133&gt;$O$3),"Positive","Neutral"))</f>
        <v>Behind on time</v>
      </c>
      <c r="P133" s="2"/>
      <c r="Q133" s="2"/>
      <c r="R133" s="2" t="s">
        <v>9</v>
      </c>
      <c r="S133" s="2"/>
      <c r="T133" s="2" t="s">
        <v>237</v>
      </c>
      <c r="U133" s="2"/>
      <c r="V133" s="2" t="s">
        <v>40</v>
      </c>
      <c r="W133" s="2" t="s">
        <v>41</v>
      </c>
      <c r="X133" s="2" t="s">
        <v>45</v>
      </c>
      <c r="Y133" s="2"/>
      <c r="Z133" s="2" t="s">
        <v>146</v>
      </c>
      <c r="AA133" s="2" t="s">
        <v>176</v>
      </c>
      <c r="AB133" s="2" t="s">
        <v>177</v>
      </c>
      <c r="AC133" s="2"/>
      <c r="AD133" s="2" t="s">
        <v>146</v>
      </c>
      <c r="AE133" s="2" t="s">
        <v>184</v>
      </c>
      <c r="AF133" s="2" t="s">
        <v>185</v>
      </c>
      <c r="AG133" s="2"/>
      <c r="AH133" s="2"/>
      <c r="AI133" s="17"/>
      <c r="AJ133" s="17"/>
      <c r="AK133" s="17"/>
      <c r="AL133" s="17"/>
      <c r="AM133" s="8"/>
      <c r="AN133" s="18"/>
      <c r="AO133" s="2"/>
      <c r="AP133" s="2"/>
      <c r="AQ133" s="6"/>
      <c r="AR133" s="6"/>
      <c r="AS133" s="7"/>
      <c r="AT133" s="7"/>
      <c r="AU133" s="4"/>
      <c r="AV133" s="2"/>
    </row>
    <row r="134" spans="1:48" s="27" customFormat="1" x14ac:dyDescent="0.2">
      <c r="A134" s="194">
        <v>130</v>
      </c>
      <c r="B134" s="106">
        <v>42713</v>
      </c>
      <c r="C134" s="55" t="s">
        <v>245</v>
      </c>
      <c r="D134" s="57"/>
      <c r="E134" s="193">
        <v>19</v>
      </c>
      <c r="F134" s="43" t="str">
        <f t="shared" si="18"/>
        <v>Exam 319</v>
      </c>
      <c r="G134" s="18" t="s">
        <v>11</v>
      </c>
      <c r="H134" s="2"/>
      <c r="I134" s="200">
        <v>37</v>
      </c>
      <c r="J134" s="41">
        <f t="shared" si="15"/>
        <v>4.2824074074074075E-4</v>
      </c>
      <c r="K134" s="41" t="str">
        <f>IF(J134&lt;'Quant Setup'!$H$43,'Quant Setup'!$I$43,IF(AND(J134&gt;='Quant Setup'!$G$44,J134&lt;'Quant Setup'!$H$44),'Quant Setup'!$I$44,IF(AND(J134&gt;='Quant Setup'!$G$45,J134&lt;'Quant Setup'!$H$45),'Quant Setup'!$I$45,'Quant Setup'!$I$46)))</f>
        <v>Too Fast</v>
      </c>
      <c r="L134" s="41">
        <f t="shared" si="17"/>
        <v>3.2002314814814817E-2</v>
      </c>
      <c r="M134" s="41">
        <f t="shared" ref="M134:M197" si="20">(120*(E134))/(24*60*60)</f>
        <v>2.6388888888888889E-2</v>
      </c>
      <c r="N134" s="41">
        <f t="shared" si="16"/>
        <v>5.613425925925928E-3</v>
      </c>
      <c r="O134" s="42" t="str">
        <f t="shared" si="19"/>
        <v>Behind on time</v>
      </c>
      <c r="P134" s="2"/>
      <c r="Q134" s="2"/>
      <c r="R134" s="2" t="s">
        <v>9</v>
      </c>
      <c r="S134" s="2"/>
      <c r="T134" s="2" t="s">
        <v>237</v>
      </c>
      <c r="U134" s="2"/>
      <c r="V134" s="2" t="s">
        <v>75</v>
      </c>
      <c r="W134" s="2" t="s">
        <v>76</v>
      </c>
      <c r="X134" s="2" t="s">
        <v>81</v>
      </c>
      <c r="Y134" s="2"/>
      <c r="Z134" s="2"/>
      <c r="AA134" s="2"/>
      <c r="AB134" s="2"/>
      <c r="AC134" s="2"/>
      <c r="AD134" s="2"/>
      <c r="AE134" s="2"/>
      <c r="AF134" s="2"/>
      <c r="AG134" s="2"/>
      <c r="AH134" s="2"/>
      <c r="AI134" s="17"/>
      <c r="AJ134" s="17"/>
      <c r="AK134" s="17"/>
      <c r="AL134" s="17"/>
      <c r="AM134" s="8"/>
      <c r="AN134" s="18"/>
      <c r="AO134" s="2"/>
      <c r="AP134" s="2"/>
      <c r="AQ134" s="6"/>
      <c r="AR134" s="6"/>
      <c r="AS134" s="7"/>
      <c r="AT134" s="7"/>
      <c r="AU134" s="4"/>
      <c r="AV134" s="2"/>
    </row>
    <row r="135" spans="1:48" s="27" customFormat="1" x14ac:dyDescent="0.2">
      <c r="A135" s="194">
        <v>131</v>
      </c>
      <c r="B135" s="106">
        <v>42713</v>
      </c>
      <c r="C135" s="55" t="s">
        <v>245</v>
      </c>
      <c r="D135" s="57"/>
      <c r="E135" s="193">
        <v>20</v>
      </c>
      <c r="F135" s="43" t="str">
        <f t="shared" si="18"/>
        <v>Exam 320</v>
      </c>
      <c r="G135" s="18" t="s">
        <v>0</v>
      </c>
      <c r="H135" s="2"/>
      <c r="I135" s="200">
        <v>96</v>
      </c>
      <c r="J135" s="41">
        <f t="shared" si="15"/>
        <v>1.1111111111111111E-3</v>
      </c>
      <c r="K135" s="41" t="str">
        <f>IF(J135&lt;'Quant Setup'!$H$43,'Quant Setup'!$I$43,IF(AND(J135&gt;='Quant Setup'!$G$44,J135&lt;'Quant Setup'!$H$44),'Quant Setup'!$I$44,IF(AND(J135&gt;='Quant Setup'!$G$45,J135&lt;'Quant Setup'!$H$45),'Quant Setup'!$I$45,'Quant Setup'!$I$46)))</f>
        <v>Perfect Timing</v>
      </c>
      <c r="L135" s="41">
        <f t="shared" si="17"/>
        <v>3.3113425925925928E-2</v>
      </c>
      <c r="M135" s="41">
        <f t="shared" si="20"/>
        <v>2.7777777777777776E-2</v>
      </c>
      <c r="N135" s="41">
        <f t="shared" si="16"/>
        <v>5.3356481481481519E-3</v>
      </c>
      <c r="O135" s="42" t="str">
        <f t="shared" si="19"/>
        <v>Behind on time</v>
      </c>
      <c r="P135" s="2"/>
      <c r="Q135" s="2"/>
      <c r="R135" s="2" t="s">
        <v>8</v>
      </c>
      <c r="S135" s="2"/>
      <c r="T135" s="2" t="s">
        <v>237</v>
      </c>
      <c r="U135" s="2"/>
      <c r="V135" s="2" t="s">
        <v>40</v>
      </c>
      <c r="W135" s="2" t="s">
        <v>58</v>
      </c>
      <c r="X135" s="2" t="s">
        <v>59</v>
      </c>
      <c r="Y135" s="2"/>
      <c r="Z135" s="2" t="s">
        <v>14</v>
      </c>
      <c r="AA135" s="2" t="s">
        <v>32</v>
      </c>
      <c r="AB135" s="2" t="s">
        <v>33</v>
      </c>
      <c r="AC135" s="2"/>
      <c r="AD135" s="2"/>
      <c r="AE135" s="2"/>
      <c r="AF135" s="2"/>
      <c r="AG135" s="2"/>
      <c r="AH135" s="2"/>
      <c r="AI135" s="17"/>
      <c r="AJ135" s="17"/>
      <c r="AK135" s="17"/>
      <c r="AL135" s="17"/>
      <c r="AM135" s="8"/>
      <c r="AN135" s="18"/>
      <c r="AO135" s="2"/>
      <c r="AP135" s="2"/>
      <c r="AQ135" s="6"/>
      <c r="AR135" s="6"/>
      <c r="AS135" s="7"/>
      <c r="AT135" s="7"/>
      <c r="AU135" s="4"/>
      <c r="AV135" s="2"/>
    </row>
    <row r="136" spans="1:48" s="27" customFormat="1" x14ac:dyDescent="0.2">
      <c r="A136" s="194">
        <v>132</v>
      </c>
      <c r="B136" s="106">
        <v>42713</v>
      </c>
      <c r="C136" s="55" t="s">
        <v>245</v>
      </c>
      <c r="D136" s="57"/>
      <c r="E136" s="193">
        <v>21</v>
      </c>
      <c r="F136" s="43" t="str">
        <f t="shared" si="18"/>
        <v>Exam 321</v>
      </c>
      <c r="G136" s="18" t="s">
        <v>11</v>
      </c>
      <c r="H136" s="2"/>
      <c r="I136" s="200">
        <v>150</v>
      </c>
      <c r="J136" s="41">
        <f t="shared" si="15"/>
        <v>1.736111111111111E-3</v>
      </c>
      <c r="K136" s="41" t="str">
        <f>IF(J136&lt;'Quant Setup'!$H$43,'Quant Setup'!$I$43,IF(AND(J136&gt;='Quant Setup'!$G$44,J136&lt;'Quant Setup'!$H$44),'Quant Setup'!$I$44,IF(AND(J136&gt;='Quant Setup'!$G$45,J136&lt;'Quant Setup'!$H$45),'Quant Setup'!$I$45,'Quant Setup'!$I$46)))</f>
        <v>Warning Track</v>
      </c>
      <c r="L136" s="41">
        <f t="shared" si="17"/>
        <v>3.484953703703704E-2</v>
      </c>
      <c r="M136" s="41">
        <f t="shared" si="20"/>
        <v>2.9166666666666667E-2</v>
      </c>
      <c r="N136" s="41">
        <f t="shared" si="16"/>
        <v>5.6828703703703728E-3</v>
      </c>
      <c r="O136" s="42" t="str">
        <f t="shared" si="19"/>
        <v>Behind on time</v>
      </c>
      <c r="P136" s="2"/>
      <c r="Q136" s="2"/>
      <c r="R136" s="2" t="s">
        <v>10</v>
      </c>
      <c r="S136" s="2"/>
      <c r="T136" s="2" t="s">
        <v>237</v>
      </c>
      <c r="U136" s="2"/>
      <c r="V136" s="2" t="s">
        <v>115</v>
      </c>
      <c r="W136" s="2" t="s">
        <v>116</v>
      </c>
      <c r="X136" s="2" t="s">
        <v>118</v>
      </c>
      <c r="Y136" s="2"/>
      <c r="Z136" s="2"/>
      <c r="AA136" s="2"/>
      <c r="AB136" s="2"/>
      <c r="AC136" s="2"/>
      <c r="AD136" s="2"/>
      <c r="AE136" s="2"/>
      <c r="AF136" s="2"/>
      <c r="AG136" s="2"/>
      <c r="AH136" s="2"/>
      <c r="AI136" s="17"/>
      <c r="AJ136" s="17"/>
      <c r="AK136" s="17"/>
      <c r="AL136" s="17"/>
      <c r="AM136" s="8"/>
      <c r="AN136" s="18"/>
      <c r="AO136" s="2"/>
      <c r="AP136" s="2"/>
      <c r="AQ136" s="6"/>
      <c r="AR136" s="6"/>
      <c r="AS136" s="7"/>
      <c r="AT136" s="7"/>
      <c r="AU136" s="4"/>
      <c r="AV136" s="2"/>
    </row>
    <row r="137" spans="1:48" s="27" customFormat="1" x14ac:dyDescent="0.2">
      <c r="A137" s="194">
        <v>133</v>
      </c>
      <c r="B137" s="106">
        <v>42713</v>
      </c>
      <c r="C137" s="55" t="s">
        <v>245</v>
      </c>
      <c r="D137" s="57"/>
      <c r="E137" s="193">
        <v>22</v>
      </c>
      <c r="F137" s="43" t="str">
        <f t="shared" si="18"/>
        <v>Exam 322</v>
      </c>
      <c r="G137" s="18" t="s">
        <v>11</v>
      </c>
      <c r="H137" s="2"/>
      <c r="I137" s="200">
        <v>167</v>
      </c>
      <c r="J137" s="41">
        <f t="shared" si="15"/>
        <v>1.9328703703703704E-3</v>
      </c>
      <c r="K137" s="41" t="str">
        <f>IF(J137&lt;'Quant Setup'!$H$43,'Quant Setup'!$I$43,IF(AND(J137&gt;='Quant Setup'!$G$44,J137&lt;'Quant Setup'!$H$44),'Quant Setup'!$I$44,IF(AND(J137&gt;='Quant Setup'!$G$45,J137&lt;'Quant Setup'!$H$45),'Quant Setup'!$I$45,'Quant Setup'!$I$46)))</f>
        <v>Warning Track</v>
      </c>
      <c r="L137" s="41">
        <f t="shared" si="17"/>
        <v>3.6782407407407409E-2</v>
      </c>
      <c r="M137" s="41">
        <f t="shared" si="20"/>
        <v>3.0555555555555555E-2</v>
      </c>
      <c r="N137" s="41">
        <f t="shared" si="16"/>
        <v>6.2268518518518549E-3</v>
      </c>
      <c r="O137" s="42" t="str">
        <f t="shared" si="19"/>
        <v>Behind on time</v>
      </c>
      <c r="P137" s="2"/>
      <c r="Q137" s="2"/>
      <c r="R137" s="2" t="s">
        <v>9</v>
      </c>
      <c r="S137" s="2"/>
      <c r="T137" s="2" t="s">
        <v>237</v>
      </c>
      <c r="U137" s="2"/>
      <c r="V137" s="2" t="s">
        <v>14</v>
      </c>
      <c r="W137" s="2" t="s">
        <v>32</v>
      </c>
      <c r="X137" s="2" t="s">
        <v>36</v>
      </c>
      <c r="Y137" s="2"/>
      <c r="Z137" s="2"/>
      <c r="AA137" s="2"/>
      <c r="AB137" s="2"/>
      <c r="AC137" s="2"/>
      <c r="AD137" s="2"/>
      <c r="AE137" s="2"/>
      <c r="AF137" s="2"/>
      <c r="AG137" s="2"/>
      <c r="AH137" s="2"/>
      <c r="AI137" s="17"/>
      <c r="AJ137" s="17"/>
      <c r="AK137" s="17"/>
      <c r="AL137" s="17"/>
      <c r="AM137" s="8"/>
      <c r="AN137" s="18"/>
      <c r="AO137" s="2"/>
      <c r="AP137" s="2"/>
      <c r="AQ137" s="6"/>
      <c r="AR137" s="6"/>
      <c r="AS137" s="7"/>
      <c r="AT137" s="7"/>
      <c r="AU137" s="4"/>
      <c r="AV137" s="2"/>
    </row>
    <row r="138" spans="1:48" s="27" customFormat="1" x14ac:dyDescent="0.2">
      <c r="A138" s="194">
        <v>134</v>
      </c>
      <c r="B138" s="106">
        <v>42713</v>
      </c>
      <c r="C138" s="55" t="s">
        <v>245</v>
      </c>
      <c r="D138" s="57"/>
      <c r="E138" s="193">
        <v>23</v>
      </c>
      <c r="F138" s="43" t="str">
        <f t="shared" si="18"/>
        <v>Exam 323</v>
      </c>
      <c r="G138" s="18" t="s">
        <v>0</v>
      </c>
      <c r="H138" s="2"/>
      <c r="I138" s="200">
        <v>141</v>
      </c>
      <c r="J138" s="41">
        <f t="shared" si="15"/>
        <v>1.6319444444444445E-3</v>
      </c>
      <c r="K138" s="41" t="str">
        <f>IF(J138&lt;'Quant Setup'!$H$43,'Quant Setup'!$I$43,IF(AND(J138&gt;='Quant Setup'!$G$44,J138&lt;'Quant Setup'!$H$44),'Quant Setup'!$I$44,IF(AND(J138&gt;='Quant Setup'!$G$45,J138&lt;'Quant Setup'!$H$45),'Quant Setup'!$I$45,'Quant Setup'!$I$46)))</f>
        <v>Perfect Timing</v>
      </c>
      <c r="L138" s="41">
        <f t="shared" si="17"/>
        <v>3.8414351851851852E-2</v>
      </c>
      <c r="M138" s="41">
        <f t="shared" si="20"/>
        <v>3.1944444444444442E-2</v>
      </c>
      <c r="N138" s="41">
        <f t="shared" si="16"/>
        <v>6.4699074074074103E-3</v>
      </c>
      <c r="O138" s="42" t="str">
        <f t="shared" si="19"/>
        <v>Behind on time</v>
      </c>
      <c r="P138" s="2"/>
      <c r="Q138" s="2"/>
      <c r="R138" s="2" t="s">
        <v>9</v>
      </c>
      <c r="S138" s="2"/>
      <c r="T138" s="2" t="s">
        <v>237</v>
      </c>
      <c r="U138" s="2"/>
      <c r="V138" s="2" t="s">
        <v>75</v>
      </c>
      <c r="W138" s="2" t="s">
        <v>91</v>
      </c>
      <c r="X138" s="2" t="s">
        <v>92</v>
      </c>
      <c r="Y138" s="2"/>
      <c r="Z138" s="2"/>
      <c r="AA138" s="2"/>
      <c r="AB138" s="2"/>
      <c r="AC138" s="2"/>
      <c r="AD138" s="2"/>
      <c r="AE138" s="2"/>
      <c r="AF138" s="2"/>
      <c r="AG138" s="2"/>
      <c r="AH138" s="2"/>
      <c r="AI138" s="17"/>
      <c r="AJ138" s="17"/>
      <c r="AK138" s="17"/>
      <c r="AL138" s="17"/>
      <c r="AM138" s="8"/>
      <c r="AN138" s="18"/>
      <c r="AO138" s="2"/>
      <c r="AP138" s="2"/>
      <c r="AQ138" s="6"/>
      <c r="AR138" s="6"/>
      <c r="AS138" s="7"/>
      <c r="AT138" s="7"/>
      <c r="AU138" s="4"/>
      <c r="AV138" s="2"/>
    </row>
    <row r="139" spans="1:48" s="27" customFormat="1" x14ac:dyDescent="0.2">
      <c r="A139" s="194">
        <v>135</v>
      </c>
      <c r="B139" s="106">
        <v>42713</v>
      </c>
      <c r="C139" s="55" t="s">
        <v>245</v>
      </c>
      <c r="D139" s="57"/>
      <c r="E139" s="193">
        <v>24</v>
      </c>
      <c r="F139" s="43" t="str">
        <f t="shared" si="18"/>
        <v>Exam 324</v>
      </c>
      <c r="G139" s="18" t="s">
        <v>11</v>
      </c>
      <c r="H139" s="2"/>
      <c r="I139" s="200">
        <v>42</v>
      </c>
      <c r="J139" s="41">
        <f t="shared" si="15"/>
        <v>4.861111111111111E-4</v>
      </c>
      <c r="K139" s="41" t="str">
        <f>IF(J139&lt;'Quant Setup'!$H$43,'Quant Setup'!$I$43,IF(AND(J139&gt;='Quant Setup'!$G$44,J139&lt;'Quant Setup'!$H$44),'Quant Setup'!$I$44,IF(AND(J139&gt;='Quant Setup'!$G$45,J139&lt;'Quant Setup'!$H$45),'Quant Setup'!$I$45,'Quant Setup'!$I$46)))</f>
        <v>Too Fast</v>
      </c>
      <c r="L139" s="41">
        <f t="shared" si="17"/>
        <v>3.8900462962962963E-2</v>
      </c>
      <c r="M139" s="41">
        <f t="shared" si="20"/>
        <v>3.3333333333333333E-2</v>
      </c>
      <c r="N139" s="41">
        <f t="shared" si="16"/>
        <v>5.5671296296296302E-3</v>
      </c>
      <c r="O139" s="42" t="str">
        <f t="shared" si="19"/>
        <v>Behind on time</v>
      </c>
      <c r="P139" s="2"/>
      <c r="Q139" s="2"/>
      <c r="R139" s="2" t="s">
        <v>10</v>
      </c>
      <c r="S139" s="2"/>
      <c r="T139" s="2" t="s">
        <v>237</v>
      </c>
      <c r="U139" s="2"/>
      <c r="V139" s="2" t="s">
        <v>14</v>
      </c>
      <c r="W139" s="2" t="s">
        <v>25</v>
      </c>
      <c r="X139" s="2" t="s">
        <v>26</v>
      </c>
      <c r="Y139" s="2"/>
      <c r="Z139" s="2"/>
      <c r="AA139" s="2"/>
      <c r="AB139" s="2"/>
      <c r="AC139" s="2"/>
      <c r="AD139" s="2"/>
      <c r="AE139" s="2"/>
      <c r="AF139" s="2"/>
      <c r="AG139" s="2"/>
      <c r="AH139" s="2"/>
      <c r="AI139" s="17"/>
      <c r="AJ139" s="17"/>
      <c r="AK139" s="17"/>
      <c r="AL139" s="17"/>
      <c r="AM139" s="8"/>
      <c r="AN139" s="18"/>
      <c r="AO139" s="2"/>
      <c r="AP139" s="2"/>
      <c r="AQ139" s="6"/>
      <c r="AR139" s="6"/>
      <c r="AS139" s="7"/>
      <c r="AT139" s="7"/>
      <c r="AU139" s="4"/>
      <c r="AV139" s="2"/>
    </row>
    <row r="140" spans="1:48" s="27" customFormat="1" x14ac:dyDescent="0.2">
      <c r="A140" s="194">
        <v>136</v>
      </c>
      <c r="B140" s="106">
        <v>42713</v>
      </c>
      <c r="C140" s="55" t="s">
        <v>245</v>
      </c>
      <c r="D140" s="57"/>
      <c r="E140" s="193">
        <v>25</v>
      </c>
      <c r="F140" s="43" t="str">
        <f t="shared" si="18"/>
        <v>Exam 325</v>
      </c>
      <c r="G140" s="18" t="s">
        <v>11</v>
      </c>
      <c r="H140" s="2"/>
      <c r="I140" s="200">
        <v>292</v>
      </c>
      <c r="J140" s="41">
        <f t="shared" si="15"/>
        <v>3.3796296296296296E-3</v>
      </c>
      <c r="K140" s="41" t="str">
        <f>IF(J140&lt;'Quant Setup'!$H$43,'Quant Setup'!$I$43,IF(AND(J140&gt;='Quant Setup'!$G$44,J140&lt;'Quant Setup'!$H$44),'Quant Setup'!$I$44,IF(AND(J140&gt;='Quant Setup'!$G$45,J140&lt;'Quant Setup'!$H$45),'Quant Setup'!$I$45,'Quant Setup'!$I$46)))</f>
        <v>Way Too Slow</v>
      </c>
      <c r="L140" s="41">
        <f t="shared" si="17"/>
        <v>4.2280092592592591E-2</v>
      </c>
      <c r="M140" s="41">
        <f t="shared" si="20"/>
        <v>3.4722222222222224E-2</v>
      </c>
      <c r="N140" s="41">
        <f t="shared" si="16"/>
        <v>7.5578703703703676E-3</v>
      </c>
      <c r="O140" s="42" t="str">
        <f t="shared" si="19"/>
        <v>Behind on time</v>
      </c>
      <c r="P140" s="2"/>
      <c r="Q140" s="2"/>
      <c r="R140" s="2" t="s">
        <v>10</v>
      </c>
      <c r="S140" s="2"/>
      <c r="T140" s="2" t="s">
        <v>238</v>
      </c>
      <c r="U140" s="2"/>
      <c r="V140" s="2" t="s">
        <v>75</v>
      </c>
      <c r="W140" s="2" t="s">
        <v>76</v>
      </c>
      <c r="X140" s="2" t="s">
        <v>77</v>
      </c>
      <c r="Y140" s="2"/>
      <c r="Z140" s="2" t="s">
        <v>75</v>
      </c>
      <c r="AA140" s="2" t="s">
        <v>91</v>
      </c>
      <c r="AB140" s="2" t="s">
        <v>92</v>
      </c>
      <c r="AC140" s="2"/>
      <c r="AD140" s="2"/>
      <c r="AE140" s="2"/>
      <c r="AF140" s="2"/>
      <c r="AG140" s="2"/>
      <c r="AH140" s="2"/>
      <c r="AI140" s="17"/>
      <c r="AJ140" s="17"/>
      <c r="AK140" s="17"/>
      <c r="AL140" s="17"/>
      <c r="AM140" s="8"/>
      <c r="AN140" s="18"/>
      <c r="AO140" s="2"/>
      <c r="AP140" s="2"/>
      <c r="AQ140" s="6"/>
      <c r="AR140" s="6"/>
      <c r="AS140" s="7"/>
      <c r="AT140" s="7"/>
      <c r="AU140" s="4"/>
      <c r="AV140" s="2"/>
    </row>
    <row r="141" spans="1:48" s="27" customFormat="1" x14ac:dyDescent="0.2">
      <c r="A141" s="194">
        <v>137</v>
      </c>
      <c r="B141" s="106">
        <v>42713</v>
      </c>
      <c r="C141" s="55" t="s">
        <v>245</v>
      </c>
      <c r="D141" s="57"/>
      <c r="E141" s="193">
        <v>26</v>
      </c>
      <c r="F141" s="43" t="str">
        <f t="shared" si="18"/>
        <v>Exam 326</v>
      </c>
      <c r="G141" s="18" t="s">
        <v>11</v>
      </c>
      <c r="H141" s="2"/>
      <c r="I141" s="200">
        <v>99</v>
      </c>
      <c r="J141" s="41">
        <f t="shared" si="15"/>
        <v>1.1458333333333333E-3</v>
      </c>
      <c r="K141" s="41" t="str">
        <f>IF(J141&lt;'Quant Setup'!$H$43,'Quant Setup'!$I$43,IF(AND(J141&gt;='Quant Setup'!$G$44,J141&lt;'Quant Setup'!$H$44),'Quant Setup'!$I$44,IF(AND(J141&gt;='Quant Setup'!$G$45,J141&lt;'Quant Setup'!$H$45),'Quant Setup'!$I$45,'Quant Setup'!$I$46)))</f>
        <v>Perfect Timing</v>
      </c>
      <c r="L141" s="41">
        <f t="shared" si="17"/>
        <v>4.3425925925925923E-2</v>
      </c>
      <c r="M141" s="41">
        <f t="shared" si="20"/>
        <v>3.6111111111111108E-2</v>
      </c>
      <c r="N141" s="41">
        <f t="shared" si="16"/>
        <v>7.3148148148148157E-3</v>
      </c>
      <c r="O141" s="42" t="str">
        <f t="shared" si="19"/>
        <v>Behind on time</v>
      </c>
      <c r="P141" s="2"/>
      <c r="Q141" s="2"/>
      <c r="R141" s="2" t="s">
        <v>10</v>
      </c>
      <c r="S141" s="2"/>
      <c r="T141" s="2" t="s">
        <v>237</v>
      </c>
      <c r="U141" s="2"/>
      <c r="V141" s="2" t="s">
        <v>14</v>
      </c>
      <c r="W141" s="2" t="s">
        <v>25</v>
      </c>
      <c r="X141" s="2" t="s">
        <v>26</v>
      </c>
      <c r="Y141" s="2"/>
      <c r="Z141" s="2"/>
      <c r="AA141" s="2"/>
      <c r="AB141" s="2"/>
      <c r="AC141" s="2"/>
      <c r="AD141" s="2"/>
      <c r="AE141" s="2"/>
      <c r="AF141" s="2"/>
      <c r="AG141" s="2"/>
      <c r="AH141" s="2"/>
      <c r="AI141" s="17"/>
      <c r="AJ141" s="17"/>
      <c r="AK141" s="17"/>
      <c r="AL141" s="17"/>
      <c r="AM141" s="8"/>
      <c r="AN141" s="18"/>
      <c r="AO141" s="2"/>
      <c r="AP141" s="2"/>
      <c r="AQ141" s="6"/>
      <c r="AR141" s="6"/>
      <c r="AS141" s="7"/>
      <c r="AT141" s="7"/>
      <c r="AU141" s="4"/>
      <c r="AV141" s="2"/>
    </row>
    <row r="142" spans="1:48" s="27" customFormat="1" x14ac:dyDescent="0.2">
      <c r="A142" s="194">
        <v>138</v>
      </c>
      <c r="B142" s="106">
        <v>42713</v>
      </c>
      <c r="C142" s="55" t="s">
        <v>245</v>
      </c>
      <c r="D142" s="57"/>
      <c r="E142" s="193">
        <v>27</v>
      </c>
      <c r="F142" s="43" t="str">
        <f t="shared" si="18"/>
        <v>Exam 327</v>
      </c>
      <c r="G142" s="18" t="s">
        <v>11</v>
      </c>
      <c r="H142" s="2"/>
      <c r="I142" s="200">
        <v>214</v>
      </c>
      <c r="J142" s="41">
        <f t="shared" si="15"/>
        <v>2.476851851851852E-3</v>
      </c>
      <c r="K142" s="41" t="str">
        <f>IF(J142&lt;'Quant Setup'!$H$43,'Quant Setup'!$I$43,IF(AND(J142&gt;='Quant Setup'!$G$44,J142&lt;'Quant Setup'!$H$44),'Quant Setup'!$I$44,IF(AND(J142&gt;='Quant Setup'!$G$45,J142&lt;'Quant Setup'!$H$45),'Quant Setup'!$I$45,'Quant Setup'!$I$46)))</f>
        <v>Way Too Slow</v>
      </c>
      <c r="L142" s="41">
        <f t="shared" si="17"/>
        <v>4.5902777777777778E-2</v>
      </c>
      <c r="M142" s="41">
        <f t="shared" si="20"/>
        <v>3.7499999999999999E-2</v>
      </c>
      <c r="N142" s="41">
        <f t="shared" si="16"/>
        <v>8.4027777777777798E-3</v>
      </c>
      <c r="O142" s="42" t="str">
        <f t="shared" si="19"/>
        <v>Behind on time</v>
      </c>
      <c r="P142" s="2"/>
      <c r="Q142" s="2"/>
      <c r="R142" s="2" t="s">
        <v>9</v>
      </c>
      <c r="S142" s="2"/>
      <c r="T142" s="2" t="s">
        <v>237</v>
      </c>
      <c r="U142" s="2"/>
      <c r="V142" s="2" t="s">
        <v>75</v>
      </c>
      <c r="W142" s="2" t="s">
        <v>103</v>
      </c>
      <c r="X142" s="2" t="s">
        <v>108</v>
      </c>
      <c r="Y142" s="2"/>
      <c r="Z142" s="2"/>
      <c r="AA142" s="2"/>
      <c r="AB142" s="2"/>
      <c r="AC142" s="2"/>
      <c r="AD142" s="2"/>
      <c r="AE142" s="2"/>
      <c r="AF142" s="2"/>
      <c r="AG142" s="2"/>
      <c r="AH142" s="2"/>
      <c r="AI142" s="17"/>
      <c r="AJ142" s="17"/>
      <c r="AK142" s="17"/>
      <c r="AL142" s="17"/>
      <c r="AM142" s="8"/>
      <c r="AN142" s="18"/>
      <c r="AO142" s="2"/>
      <c r="AP142" s="2"/>
      <c r="AQ142" s="6"/>
      <c r="AR142" s="6"/>
      <c r="AS142" s="7"/>
      <c r="AT142" s="7"/>
      <c r="AU142" s="4"/>
      <c r="AV142" s="2"/>
    </row>
    <row r="143" spans="1:48" s="27" customFormat="1" x14ac:dyDescent="0.2">
      <c r="A143" s="194">
        <v>139</v>
      </c>
      <c r="B143" s="106">
        <v>42713</v>
      </c>
      <c r="C143" s="55" t="s">
        <v>245</v>
      </c>
      <c r="D143" s="57"/>
      <c r="E143" s="193">
        <v>28</v>
      </c>
      <c r="F143" s="43" t="str">
        <f t="shared" si="18"/>
        <v>Exam 328</v>
      </c>
      <c r="G143" s="18" t="s">
        <v>11</v>
      </c>
      <c r="H143" s="2"/>
      <c r="I143" s="200">
        <v>120</v>
      </c>
      <c r="J143" s="41">
        <f t="shared" si="15"/>
        <v>1.3888888888888889E-3</v>
      </c>
      <c r="K143" s="41" t="str">
        <f>IF(J143&lt;'Quant Setup'!$H$43,'Quant Setup'!$I$43,IF(AND(J143&gt;='Quant Setup'!$G$44,J143&lt;'Quant Setup'!$H$44),'Quant Setup'!$I$44,IF(AND(J143&gt;='Quant Setup'!$G$45,J143&lt;'Quant Setup'!$H$45),'Quant Setup'!$I$45,'Quant Setup'!$I$46)))</f>
        <v>Perfect Timing</v>
      </c>
      <c r="L143" s="41">
        <f t="shared" si="17"/>
        <v>4.7291666666666669E-2</v>
      </c>
      <c r="M143" s="41">
        <f t="shared" si="20"/>
        <v>3.888888888888889E-2</v>
      </c>
      <c r="N143" s="41">
        <f t="shared" si="16"/>
        <v>8.4027777777777798E-3</v>
      </c>
      <c r="O143" s="42" t="str">
        <f t="shared" si="19"/>
        <v>Behind on time</v>
      </c>
      <c r="P143" s="2"/>
      <c r="Q143" s="2"/>
      <c r="R143" s="2" t="s">
        <v>10</v>
      </c>
      <c r="S143" s="2"/>
      <c r="T143" s="2" t="s">
        <v>237</v>
      </c>
      <c r="U143" s="2"/>
      <c r="V143" s="2" t="s">
        <v>75</v>
      </c>
      <c r="W143" s="2" t="s">
        <v>103</v>
      </c>
      <c r="X143" s="2" t="s">
        <v>104</v>
      </c>
      <c r="Y143" s="2"/>
      <c r="Z143" s="2"/>
      <c r="AA143" s="2"/>
      <c r="AB143" s="2"/>
      <c r="AC143" s="2"/>
      <c r="AD143" s="2"/>
      <c r="AE143" s="2"/>
      <c r="AF143" s="2"/>
      <c r="AG143" s="2"/>
      <c r="AH143" s="2"/>
      <c r="AI143" s="17"/>
      <c r="AJ143" s="17"/>
      <c r="AK143" s="17"/>
      <c r="AL143" s="17"/>
      <c r="AM143" s="8"/>
      <c r="AN143" s="18"/>
      <c r="AO143" s="2"/>
      <c r="AP143" s="2"/>
      <c r="AQ143" s="6"/>
      <c r="AR143" s="6"/>
      <c r="AS143" s="7"/>
      <c r="AT143" s="7"/>
      <c r="AU143" s="4"/>
      <c r="AV143" s="2"/>
    </row>
    <row r="144" spans="1:48" s="27" customFormat="1" x14ac:dyDescent="0.2">
      <c r="A144" s="194">
        <v>140</v>
      </c>
      <c r="B144" s="106">
        <v>42713</v>
      </c>
      <c r="C144" s="55" t="s">
        <v>245</v>
      </c>
      <c r="D144" s="57"/>
      <c r="E144" s="193">
        <v>29</v>
      </c>
      <c r="F144" s="43" t="str">
        <f t="shared" si="18"/>
        <v>Exam 329</v>
      </c>
      <c r="G144" s="18" t="s">
        <v>0</v>
      </c>
      <c r="H144" s="2"/>
      <c r="I144" s="200">
        <v>28</v>
      </c>
      <c r="J144" s="41">
        <f t="shared" si="15"/>
        <v>3.2407407407407406E-4</v>
      </c>
      <c r="K144" s="41" t="str">
        <f>IF(J144&lt;'Quant Setup'!$H$43,'Quant Setup'!$I$43,IF(AND(J144&gt;='Quant Setup'!$G$44,J144&lt;'Quant Setup'!$H$44),'Quant Setup'!$I$44,IF(AND(J144&gt;='Quant Setup'!$G$45,J144&lt;'Quant Setup'!$H$45),'Quant Setup'!$I$45,'Quant Setup'!$I$46)))</f>
        <v>Too Fast</v>
      </c>
      <c r="L144" s="41">
        <f t="shared" si="17"/>
        <v>4.7615740740740743E-2</v>
      </c>
      <c r="M144" s="41">
        <f t="shared" si="20"/>
        <v>4.027777777777778E-2</v>
      </c>
      <c r="N144" s="41">
        <f t="shared" si="16"/>
        <v>7.3379629629629628E-3</v>
      </c>
      <c r="O144" s="42" t="str">
        <f t="shared" si="19"/>
        <v>Behind on time</v>
      </c>
      <c r="P144" s="2"/>
      <c r="Q144" s="2"/>
      <c r="R144" s="2" t="s">
        <v>9</v>
      </c>
      <c r="S144" s="2"/>
      <c r="T144" s="2" t="s">
        <v>238</v>
      </c>
      <c r="U144" s="2"/>
      <c r="V144" s="2" t="s">
        <v>14</v>
      </c>
      <c r="W144" s="2" t="s">
        <v>15</v>
      </c>
      <c r="X144" s="2" t="s">
        <v>19</v>
      </c>
      <c r="Y144" s="2"/>
      <c r="Z144" s="2"/>
      <c r="AA144" s="2"/>
      <c r="AB144" s="2"/>
      <c r="AC144" s="2"/>
      <c r="AD144" s="2"/>
      <c r="AE144" s="2"/>
      <c r="AF144" s="2"/>
      <c r="AG144" s="2"/>
      <c r="AH144" s="2"/>
      <c r="AI144" s="17"/>
      <c r="AJ144" s="17"/>
      <c r="AK144" s="17"/>
      <c r="AL144" s="17"/>
      <c r="AM144" s="8"/>
      <c r="AN144" s="18"/>
      <c r="AO144" s="2"/>
      <c r="AP144" s="2"/>
      <c r="AQ144" s="6"/>
      <c r="AR144" s="6"/>
      <c r="AS144" s="7"/>
      <c r="AT144" s="7"/>
      <c r="AU144" s="4"/>
      <c r="AV144" s="2"/>
    </row>
    <row r="145" spans="1:48" s="27" customFormat="1" x14ac:dyDescent="0.2">
      <c r="A145" s="194">
        <v>141</v>
      </c>
      <c r="B145" s="106">
        <v>42713</v>
      </c>
      <c r="C145" s="55" t="s">
        <v>245</v>
      </c>
      <c r="D145" s="57"/>
      <c r="E145" s="193">
        <v>30</v>
      </c>
      <c r="F145" s="43" t="str">
        <f t="shared" si="18"/>
        <v>Exam 330</v>
      </c>
      <c r="G145" s="18" t="s">
        <v>0</v>
      </c>
      <c r="H145" s="2"/>
      <c r="I145" s="200">
        <v>55</v>
      </c>
      <c r="J145" s="41">
        <f t="shared" si="15"/>
        <v>6.3657407407407413E-4</v>
      </c>
      <c r="K145" s="41" t="str">
        <f>IF(J145&lt;'Quant Setup'!$H$43,'Quant Setup'!$I$43,IF(AND(J145&gt;='Quant Setup'!$G$44,J145&lt;'Quant Setup'!$H$44),'Quant Setup'!$I$44,IF(AND(J145&gt;='Quant Setup'!$G$45,J145&lt;'Quant Setup'!$H$45),'Quant Setup'!$I$45,'Quant Setup'!$I$46)))</f>
        <v>Too Fast</v>
      </c>
      <c r="L145" s="41">
        <f t="shared" si="17"/>
        <v>4.8252314814814817E-2</v>
      </c>
      <c r="M145" s="41">
        <f t="shared" si="20"/>
        <v>4.1666666666666664E-2</v>
      </c>
      <c r="N145" s="41">
        <f t="shared" si="16"/>
        <v>6.585648148148153E-3</v>
      </c>
      <c r="O145" s="42" t="str">
        <f t="shared" si="19"/>
        <v>Behind on time</v>
      </c>
      <c r="P145" s="2"/>
      <c r="Q145" s="2"/>
      <c r="R145" s="2" t="s">
        <v>10</v>
      </c>
      <c r="S145" s="2"/>
      <c r="T145" s="2" t="s">
        <v>238</v>
      </c>
      <c r="U145" s="2"/>
      <c r="V145" s="2" t="s">
        <v>14</v>
      </c>
      <c r="W145" s="2" t="s">
        <v>15</v>
      </c>
      <c r="X145" s="2" t="s">
        <v>16</v>
      </c>
      <c r="Y145" s="2"/>
      <c r="Z145" s="2"/>
      <c r="AA145" s="2"/>
      <c r="AB145" s="2"/>
      <c r="AC145" s="2"/>
      <c r="AD145" s="2"/>
      <c r="AE145" s="2"/>
      <c r="AF145" s="2"/>
      <c r="AG145" s="2"/>
      <c r="AH145" s="2"/>
      <c r="AI145" s="17"/>
      <c r="AJ145" s="17"/>
      <c r="AK145" s="17"/>
      <c r="AL145" s="17"/>
      <c r="AM145" s="8"/>
      <c r="AN145" s="18"/>
      <c r="AO145" s="2"/>
      <c r="AP145" s="2"/>
      <c r="AQ145" s="6"/>
      <c r="AR145" s="6"/>
      <c r="AS145" s="7"/>
      <c r="AT145" s="7"/>
      <c r="AU145" s="4"/>
      <c r="AV145" s="2"/>
    </row>
    <row r="146" spans="1:48" s="27" customFormat="1" x14ac:dyDescent="0.2">
      <c r="A146" s="194">
        <v>142</v>
      </c>
      <c r="B146" s="106">
        <v>42713</v>
      </c>
      <c r="C146" s="55" t="s">
        <v>245</v>
      </c>
      <c r="D146" s="57"/>
      <c r="E146" s="193">
        <v>31</v>
      </c>
      <c r="F146" s="43" t="str">
        <f t="shared" si="18"/>
        <v>Exam 331</v>
      </c>
      <c r="G146" s="18" t="s">
        <v>11</v>
      </c>
      <c r="H146" s="2"/>
      <c r="I146" s="200">
        <v>44</v>
      </c>
      <c r="J146" s="41">
        <f t="shared" si="15"/>
        <v>5.0925925925925921E-4</v>
      </c>
      <c r="K146" s="41" t="str">
        <f>IF(J146&lt;'Quant Setup'!$H$43,'Quant Setup'!$I$43,IF(AND(J146&gt;='Quant Setup'!$G$44,J146&lt;'Quant Setup'!$H$44),'Quant Setup'!$I$44,IF(AND(J146&gt;='Quant Setup'!$G$45,J146&lt;'Quant Setup'!$H$45),'Quant Setup'!$I$45,'Quant Setup'!$I$46)))</f>
        <v>Too Fast</v>
      </c>
      <c r="L146" s="41">
        <f t="shared" si="17"/>
        <v>4.8761574074074075E-2</v>
      </c>
      <c r="M146" s="41">
        <f t="shared" si="20"/>
        <v>4.3055555555555555E-2</v>
      </c>
      <c r="N146" s="41">
        <f t="shared" si="16"/>
        <v>5.70601851851852E-3</v>
      </c>
      <c r="O146" s="42" t="str">
        <f t="shared" si="19"/>
        <v>Behind on time</v>
      </c>
      <c r="P146" s="2"/>
      <c r="Q146" s="2"/>
      <c r="R146" s="2" t="s">
        <v>8</v>
      </c>
      <c r="S146" s="2"/>
      <c r="T146" s="2" t="s">
        <v>238</v>
      </c>
      <c r="U146" s="2"/>
      <c r="V146" s="2" t="s">
        <v>146</v>
      </c>
      <c r="W146" s="2" t="s">
        <v>169</v>
      </c>
      <c r="X146" s="2" t="s">
        <v>170</v>
      </c>
      <c r="Y146" s="2"/>
      <c r="Z146" s="2" t="s">
        <v>75</v>
      </c>
      <c r="AA146" s="2" t="s">
        <v>76</v>
      </c>
      <c r="AB146" s="2" t="s">
        <v>78</v>
      </c>
      <c r="AC146" s="2"/>
      <c r="AD146" s="2"/>
      <c r="AE146" s="2"/>
      <c r="AF146" s="2"/>
      <c r="AG146" s="2"/>
      <c r="AH146" s="2"/>
      <c r="AI146" s="17"/>
      <c r="AJ146" s="17"/>
      <c r="AK146" s="17"/>
      <c r="AL146" s="17"/>
      <c r="AM146" s="8"/>
      <c r="AN146" s="18"/>
      <c r="AO146" s="2"/>
      <c r="AP146" s="2"/>
      <c r="AQ146" s="6"/>
      <c r="AR146" s="6"/>
      <c r="AS146" s="7"/>
      <c r="AT146" s="7"/>
      <c r="AU146" s="4"/>
      <c r="AV146" s="2"/>
    </row>
    <row r="147" spans="1:48" s="27" customFormat="1" x14ac:dyDescent="0.2">
      <c r="A147" s="194">
        <v>143</v>
      </c>
      <c r="B147" s="106">
        <v>42713</v>
      </c>
      <c r="C147" s="55" t="s">
        <v>245</v>
      </c>
      <c r="D147" s="57"/>
      <c r="E147" s="193">
        <v>32</v>
      </c>
      <c r="F147" s="43" t="str">
        <f t="shared" si="18"/>
        <v>Exam 332</v>
      </c>
      <c r="G147" s="18" t="s">
        <v>0</v>
      </c>
      <c r="H147" s="2"/>
      <c r="I147" s="200">
        <v>41</v>
      </c>
      <c r="J147" s="41">
        <f t="shared" si="15"/>
        <v>4.7453703703703704E-4</v>
      </c>
      <c r="K147" s="41" t="str">
        <f>IF(J147&lt;'Quant Setup'!$H$43,'Quant Setup'!$I$43,IF(AND(J147&gt;='Quant Setup'!$G$44,J147&lt;'Quant Setup'!$H$44),'Quant Setup'!$I$44,IF(AND(J147&gt;='Quant Setup'!$G$45,J147&lt;'Quant Setup'!$H$45),'Quant Setup'!$I$45,'Quant Setup'!$I$46)))</f>
        <v>Too Fast</v>
      </c>
      <c r="L147" s="41">
        <f t="shared" si="17"/>
        <v>4.9236111111111112E-2</v>
      </c>
      <c r="M147" s="41">
        <f t="shared" si="20"/>
        <v>4.4444444444444446E-2</v>
      </c>
      <c r="N147" s="41">
        <f t="shared" si="16"/>
        <v>4.7916666666666663E-3</v>
      </c>
      <c r="O147" s="42" t="str">
        <f t="shared" si="19"/>
        <v>Behind on time</v>
      </c>
      <c r="P147" s="2"/>
      <c r="Q147" s="2"/>
      <c r="R147" s="2" t="s">
        <v>8</v>
      </c>
      <c r="S147" s="2"/>
      <c r="T147" s="2" t="s">
        <v>237</v>
      </c>
      <c r="U147" s="2"/>
      <c r="V147" s="2" t="s">
        <v>40</v>
      </c>
      <c r="W147" s="2" t="s">
        <v>41</v>
      </c>
      <c r="X147" s="2" t="s">
        <v>43</v>
      </c>
      <c r="Y147" s="2"/>
      <c r="Z147" s="2"/>
      <c r="AA147" s="2"/>
      <c r="AB147" s="2"/>
      <c r="AC147" s="2"/>
      <c r="AD147" s="2"/>
      <c r="AE147" s="2"/>
      <c r="AF147" s="2"/>
      <c r="AG147" s="2"/>
      <c r="AH147" s="2"/>
      <c r="AI147" s="17"/>
      <c r="AJ147" s="17"/>
      <c r="AK147" s="17"/>
      <c r="AL147" s="17"/>
      <c r="AM147" s="8"/>
      <c r="AN147" s="18"/>
      <c r="AO147" s="2"/>
      <c r="AP147" s="2"/>
      <c r="AQ147" s="6"/>
      <c r="AR147" s="6"/>
      <c r="AS147" s="7"/>
      <c r="AT147" s="7"/>
      <c r="AU147" s="4"/>
      <c r="AV147" s="2"/>
    </row>
    <row r="148" spans="1:48" s="27" customFormat="1" x14ac:dyDescent="0.2">
      <c r="A148" s="194">
        <v>144</v>
      </c>
      <c r="B148" s="106">
        <v>42713</v>
      </c>
      <c r="C148" s="55" t="s">
        <v>245</v>
      </c>
      <c r="D148" s="57"/>
      <c r="E148" s="193">
        <v>33</v>
      </c>
      <c r="F148" s="43" t="str">
        <f t="shared" si="18"/>
        <v>Exam 333</v>
      </c>
      <c r="G148" s="18" t="s">
        <v>0</v>
      </c>
      <c r="H148" s="2"/>
      <c r="I148" s="200">
        <v>73</v>
      </c>
      <c r="J148" s="41">
        <f t="shared" si="15"/>
        <v>8.4490740740740739E-4</v>
      </c>
      <c r="K148" s="41" t="str">
        <f>IF(J148&lt;'Quant Setup'!$H$43,'Quant Setup'!$I$43,IF(AND(J148&gt;='Quant Setup'!$G$44,J148&lt;'Quant Setup'!$H$44),'Quant Setup'!$I$44,IF(AND(J148&gt;='Quant Setup'!$G$45,J148&lt;'Quant Setup'!$H$45),'Quant Setup'!$I$45,'Quant Setup'!$I$46)))</f>
        <v>Too Fast</v>
      </c>
      <c r="L148" s="41">
        <f t="shared" si="17"/>
        <v>5.0081018518518518E-2</v>
      </c>
      <c r="M148" s="41">
        <f t="shared" si="20"/>
        <v>4.583333333333333E-2</v>
      </c>
      <c r="N148" s="41">
        <f t="shared" si="16"/>
        <v>4.2476851851851877E-3</v>
      </c>
      <c r="O148" s="42" t="str">
        <f t="shared" si="19"/>
        <v>Behind on time</v>
      </c>
      <c r="P148" s="2"/>
      <c r="Q148" s="2"/>
      <c r="R148" s="2" t="s">
        <v>9</v>
      </c>
      <c r="S148" s="2"/>
      <c r="T148" s="2" t="s">
        <v>238</v>
      </c>
      <c r="U148" s="2"/>
      <c r="V148" s="2" t="s">
        <v>40</v>
      </c>
      <c r="W148" s="2" t="s">
        <v>58</v>
      </c>
      <c r="X148" s="2" t="s">
        <v>59</v>
      </c>
      <c r="Y148" s="2"/>
      <c r="Z148" s="2"/>
      <c r="AA148" s="2"/>
      <c r="AB148" s="2"/>
      <c r="AC148" s="2"/>
      <c r="AD148" s="2"/>
      <c r="AE148" s="2"/>
      <c r="AF148" s="2"/>
      <c r="AG148" s="2"/>
      <c r="AH148" s="2"/>
      <c r="AI148" s="17"/>
      <c r="AJ148" s="17"/>
      <c r="AK148" s="17"/>
      <c r="AL148" s="17"/>
      <c r="AM148" s="8"/>
      <c r="AN148" s="18"/>
      <c r="AO148" s="2"/>
      <c r="AP148" s="2"/>
      <c r="AQ148" s="6"/>
      <c r="AR148" s="6"/>
      <c r="AS148" s="7"/>
      <c r="AT148" s="7"/>
      <c r="AU148" s="4"/>
      <c r="AV148" s="2"/>
    </row>
    <row r="149" spans="1:48" s="27" customFormat="1" x14ac:dyDescent="0.2">
      <c r="A149" s="194">
        <v>145</v>
      </c>
      <c r="B149" s="106">
        <v>42713</v>
      </c>
      <c r="C149" s="55" t="s">
        <v>245</v>
      </c>
      <c r="D149" s="57"/>
      <c r="E149" s="193">
        <v>34</v>
      </c>
      <c r="F149" s="43" t="str">
        <f t="shared" si="18"/>
        <v>Exam 334</v>
      </c>
      <c r="G149" s="18" t="s">
        <v>11</v>
      </c>
      <c r="H149" s="2"/>
      <c r="I149" s="200">
        <v>66</v>
      </c>
      <c r="J149" s="41">
        <f t="shared" si="15"/>
        <v>7.6388888888888893E-4</v>
      </c>
      <c r="K149" s="41" t="str">
        <f>IF(J149&lt;'Quant Setup'!$H$43,'Quant Setup'!$I$43,IF(AND(J149&gt;='Quant Setup'!$G$44,J149&lt;'Quant Setup'!$H$44),'Quant Setup'!$I$44,IF(AND(J149&gt;='Quant Setup'!$G$45,J149&lt;'Quant Setup'!$H$45),'Quant Setup'!$I$45,'Quant Setup'!$I$46)))</f>
        <v>Too Fast</v>
      </c>
      <c r="L149" s="41">
        <f t="shared" si="17"/>
        <v>5.0844907407407408E-2</v>
      </c>
      <c r="M149" s="41">
        <f t="shared" si="20"/>
        <v>4.7222222222222221E-2</v>
      </c>
      <c r="N149" s="41">
        <f t="shared" si="16"/>
        <v>3.6226851851851871E-3</v>
      </c>
      <c r="O149" s="42" t="str">
        <f t="shared" si="19"/>
        <v>Behind on time</v>
      </c>
      <c r="P149" s="2"/>
      <c r="Q149" s="2"/>
      <c r="R149" s="2" t="s">
        <v>9</v>
      </c>
      <c r="S149" s="2"/>
      <c r="T149" s="2" t="s">
        <v>237</v>
      </c>
      <c r="U149" s="2"/>
      <c r="V149" s="2" t="s">
        <v>146</v>
      </c>
      <c r="W149" s="2" t="s">
        <v>147</v>
      </c>
      <c r="X149" s="2" t="s">
        <v>149</v>
      </c>
      <c r="Y149" s="2"/>
      <c r="Z149" s="2" t="s">
        <v>14</v>
      </c>
      <c r="AA149" s="2" t="s">
        <v>29</v>
      </c>
      <c r="AB149" s="2" t="s">
        <v>30</v>
      </c>
      <c r="AC149" s="2"/>
      <c r="AD149" s="2"/>
      <c r="AE149" s="2"/>
      <c r="AF149" s="2"/>
      <c r="AG149" s="2"/>
      <c r="AH149" s="2"/>
      <c r="AI149" s="17"/>
      <c r="AJ149" s="17"/>
      <c r="AK149" s="17"/>
      <c r="AL149" s="17"/>
      <c r="AM149" s="8"/>
      <c r="AN149" s="18"/>
      <c r="AO149" s="2"/>
      <c r="AP149" s="2"/>
      <c r="AQ149" s="6"/>
      <c r="AR149" s="6"/>
      <c r="AS149" s="7"/>
      <c r="AT149" s="7"/>
      <c r="AU149" s="4"/>
      <c r="AV149" s="2"/>
    </row>
    <row r="150" spans="1:48" s="27" customFormat="1" x14ac:dyDescent="0.2">
      <c r="A150" s="194">
        <v>146</v>
      </c>
      <c r="B150" s="106">
        <v>42713</v>
      </c>
      <c r="C150" s="55" t="s">
        <v>245</v>
      </c>
      <c r="D150" s="57"/>
      <c r="E150" s="193">
        <v>35</v>
      </c>
      <c r="F150" s="43" t="str">
        <f t="shared" si="18"/>
        <v>Exam 335</v>
      </c>
      <c r="G150" s="18" t="s">
        <v>0</v>
      </c>
      <c r="H150" s="2"/>
      <c r="I150" s="200">
        <v>54</v>
      </c>
      <c r="J150" s="41">
        <f t="shared" si="15"/>
        <v>6.2500000000000001E-4</v>
      </c>
      <c r="K150" s="41" t="str">
        <f>IF(J150&lt;'Quant Setup'!$H$43,'Quant Setup'!$I$43,IF(AND(J150&gt;='Quant Setup'!$G$44,J150&lt;'Quant Setup'!$H$44),'Quant Setup'!$I$44,IF(AND(J150&gt;='Quant Setup'!$G$45,J150&lt;'Quant Setup'!$H$45),'Quant Setup'!$I$45,'Quant Setup'!$I$46)))</f>
        <v>Too Fast</v>
      </c>
      <c r="L150" s="41">
        <f t="shared" si="17"/>
        <v>5.1469907407407409E-2</v>
      </c>
      <c r="M150" s="41">
        <f t="shared" si="20"/>
        <v>4.8611111111111112E-2</v>
      </c>
      <c r="N150" s="41">
        <f t="shared" si="16"/>
        <v>2.8587962962962968E-3</v>
      </c>
      <c r="O150" s="42" t="str">
        <f t="shared" si="19"/>
        <v>Behind on time</v>
      </c>
      <c r="P150" s="2"/>
      <c r="Q150" s="2"/>
      <c r="R150" s="2" t="s">
        <v>8</v>
      </c>
      <c r="S150" s="2"/>
      <c r="T150" s="2" t="s">
        <v>238</v>
      </c>
      <c r="U150" s="2"/>
      <c r="V150" s="2" t="s">
        <v>75</v>
      </c>
      <c r="W150" s="2" t="s">
        <v>76</v>
      </c>
      <c r="X150" s="2" t="s">
        <v>78</v>
      </c>
      <c r="Y150" s="2"/>
      <c r="Z150" s="2"/>
      <c r="AA150" s="2"/>
      <c r="AB150" s="2"/>
      <c r="AC150" s="2"/>
      <c r="AD150" s="2"/>
      <c r="AE150" s="2"/>
      <c r="AF150" s="2"/>
      <c r="AG150" s="2"/>
      <c r="AH150" s="2"/>
      <c r="AI150" s="17"/>
      <c r="AJ150" s="17"/>
      <c r="AK150" s="17"/>
      <c r="AL150" s="17"/>
      <c r="AM150" s="8"/>
      <c r="AN150" s="18"/>
      <c r="AO150" s="2"/>
      <c r="AP150" s="2"/>
      <c r="AQ150" s="6"/>
      <c r="AR150" s="6"/>
      <c r="AS150" s="7"/>
      <c r="AT150" s="7"/>
      <c r="AU150" s="4"/>
      <c r="AV150" s="2"/>
    </row>
    <row r="151" spans="1:48" s="27" customFormat="1" x14ac:dyDescent="0.2">
      <c r="A151" s="194">
        <v>147</v>
      </c>
      <c r="B151" s="106">
        <v>42713</v>
      </c>
      <c r="C151" s="55" t="s">
        <v>245</v>
      </c>
      <c r="D151" s="57"/>
      <c r="E151" s="193">
        <v>36</v>
      </c>
      <c r="F151" s="43" t="str">
        <f t="shared" si="18"/>
        <v>Exam 336</v>
      </c>
      <c r="G151" s="18" t="s">
        <v>0</v>
      </c>
      <c r="H151" s="2"/>
      <c r="I151" s="200">
        <v>18</v>
      </c>
      <c r="J151" s="41">
        <f t="shared" si="15"/>
        <v>2.0833333333333335E-4</v>
      </c>
      <c r="K151" s="41" t="str">
        <f>IF(J151&lt;'Quant Setup'!$H$43,'Quant Setup'!$I$43,IF(AND(J151&gt;='Quant Setup'!$G$44,J151&lt;'Quant Setup'!$H$44),'Quant Setup'!$I$44,IF(AND(J151&gt;='Quant Setup'!$G$45,J151&lt;'Quant Setup'!$H$45),'Quant Setup'!$I$45,'Quant Setup'!$I$46)))</f>
        <v>Too Fast</v>
      </c>
      <c r="L151" s="41">
        <f t="shared" si="17"/>
        <v>5.167824074074074E-2</v>
      </c>
      <c r="M151" s="41">
        <f t="shared" si="20"/>
        <v>0.05</v>
      </c>
      <c r="N151" s="41">
        <f t="shared" si="16"/>
        <v>1.6782407407407371E-3</v>
      </c>
      <c r="O151" s="42" t="str">
        <f t="shared" si="19"/>
        <v>Neutral</v>
      </c>
      <c r="P151" s="2"/>
      <c r="Q151" s="2"/>
      <c r="R151" s="2" t="s">
        <v>8</v>
      </c>
      <c r="S151" s="2"/>
      <c r="T151" s="2" t="s">
        <v>237</v>
      </c>
      <c r="U151" s="2"/>
      <c r="V151" s="2" t="s">
        <v>115</v>
      </c>
      <c r="W151" s="2" t="s">
        <v>116</v>
      </c>
      <c r="X151" s="2" t="s">
        <v>118</v>
      </c>
      <c r="Y151" s="2"/>
      <c r="Z151" s="2"/>
      <c r="AA151" s="2"/>
      <c r="AB151" s="2"/>
      <c r="AC151" s="2"/>
      <c r="AD151" s="2"/>
      <c r="AE151" s="2"/>
      <c r="AF151" s="2"/>
      <c r="AG151" s="2"/>
      <c r="AH151" s="2"/>
      <c r="AI151" s="17"/>
      <c r="AJ151" s="17"/>
      <c r="AK151" s="17"/>
      <c r="AL151" s="17"/>
      <c r="AM151" s="8"/>
      <c r="AN151" s="18"/>
      <c r="AO151" s="2"/>
      <c r="AP151" s="2"/>
      <c r="AQ151" s="6"/>
      <c r="AR151" s="6"/>
      <c r="AS151" s="7"/>
      <c r="AT151" s="7"/>
      <c r="AU151" s="4"/>
      <c r="AV151" s="2"/>
    </row>
    <row r="152" spans="1:48" s="27" customFormat="1" x14ac:dyDescent="0.2">
      <c r="A152" s="194">
        <v>148</v>
      </c>
      <c r="B152" s="106">
        <v>42713</v>
      </c>
      <c r="C152" s="55" t="s">
        <v>245</v>
      </c>
      <c r="D152" s="57"/>
      <c r="E152" s="193">
        <v>37</v>
      </c>
      <c r="F152" s="43" t="str">
        <f t="shared" si="18"/>
        <v>Exam 337</v>
      </c>
      <c r="G152" s="18" t="s">
        <v>0</v>
      </c>
      <c r="H152" s="2"/>
      <c r="I152" s="200">
        <v>32</v>
      </c>
      <c r="J152" s="41">
        <f t="shared" si="15"/>
        <v>3.7037037037037035E-4</v>
      </c>
      <c r="K152" s="41" t="str">
        <f>IF(J152&lt;'Quant Setup'!$H$43,'Quant Setup'!$I$43,IF(AND(J152&gt;='Quant Setup'!$G$44,J152&lt;'Quant Setup'!$H$44),'Quant Setup'!$I$44,IF(AND(J152&gt;='Quant Setup'!$G$45,J152&lt;'Quant Setup'!$H$45),'Quant Setup'!$I$45,'Quant Setup'!$I$46)))</f>
        <v>Too Fast</v>
      </c>
      <c r="L152" s="41">
        <f t="shared" si="17"/>
        <v>5.2048611111111108E-2</v>
      </c>
      <c r="M152" s="41">
        <f t="shared" si="20"/>
        <v>5.1388888888888887E-2</v>
      </c>
      <c r="N152" s="41">
        <f t="shared" si="16"/>
        <v>6.5972222222222127E-4</v>
      </c>
      <c r="O152" s="42" t="str">
        <f t="shared" si="19"/>
        <v>Neutral</v>
      </c>
      <c r="P152" s="2"/>
      <c r="Q152" s="2"/>
      <c r="R152" s="2" t="s">
        <v>9</v>
      </c>
      <c r="S152" s="2"/>
      <c r="T152" s="2" t="s">
        <v>237</v>
      </c>
      <c r="U152" s="2"/>
      <c r="V152" s="2" t="s">
        <v>146</v>
      </c>
      <c r="W152" s="2" t="s">
        <v>169</v>
      </c>
      <c r="X152" s="2" t="s">
        <v>170</v>
      </c>
      <c r="Y152" s="2"/>
      <c r="Z152" s="2" t="s">
        <v>40</v>
      </c>
      <c r="AA152" s="2" t="s">
        <v>58</v>
      </c>
      <c r="AB152" s="2" t="s">
        <v>59</v>
      </c>
      <c r="AC152" s="2"/>
      <c r="AD152" s="2"/>
      <c r="AE152" s="2"/>
      <c r="AF152" s="2"/>
      <c r="AG152" s="2"/>
      <c r="AH152" s="2"/>
      <c r="AI152" s="17"/>
      <c r="AJ152" s="17"/>
      <c r="AK152" s="17"/>
      <c r="AL152" s="17"/>
      <c r="AM152" s="8"/>
      <c r="AN152" s="18"/>
      <c r="AO152" s="2"/>
      <c r="AP152" s="2"/>
      <c r="AQ152" s="6"/>
      <c r="AR152" s="6"/>
      <c r="AS152" s="7"/>
      <c r="AT152" s="7"/>
      <c r="AU152" s="4"/>
      <c r="AV152" s="2"/>
    </row>
    <row r="153" spans="1:48" s="27" customFormat="1" x14ac:dyDescent="0.2">
      <c r="A153" s="194">
        <v>149</v>
      </c>
      <c r="B153" s="106">
        <v>43065</v>
      </c>
      <c r="C153" s="55" t="s">
        <v>246</v>
      </c>
      <c r="D153" s="47"/>
      <c r="E153" s="193">
        <v>1</v>
      </c>
      <c r="F153" s="43" t="str">
        <f t="shared" si="18"/>
        <v>Manhattan 11</v>
      </c>
      <c r="G153" s="18" t="s">
        <v>11</v>
      </c>
      <c r="H153" s="2"/>
      <c r="I153" s="200">
        <v>346</v>
      </c>
      <c r="J153" s="41">
        <f t="shared" ref="J153:J189" si="21">I153/(24*60*60)</f>
        <v>4.0046296296296297E-3</v>
      </c>
      <c r="K153" s="41" t="str">
        <f>IF(J153&lt;'Quant Setup'!$H$43,'Quant Setup'!$I$43,IF(AND(J153&gt;='Quant Setup'!$G$44,J153&lt;'Quant Setup'!$H$44),'Quant Setup'!$I$44,IF(AND(J153&gt;='Quant Setup'!$G$45,J153&lt;'Quant Setup'!$H$45),'Quant Setup'!$I$45,'Quant Setup'!$I$46)))</f>
        <v>Way Too Slow</v>
      </c>
      <c r="L153" s="56">
        <f>J153</f>
        <v>4.0046296296296297E-3</v>
      </c>
      <c r="M153" s="41">
        <f t="shared" si="20"/>
        <v>1.3888888888888889E-3</v>
      </c>
      <c r="N153" s="41">
        <f>ABS((M153-L153))</f>
        <v>2.6157407407407405E-3</v>
      </c>
      <c r="O153" s="42" t="str">
        <f t="shared" si="19"/>
        <v>Behind on time</v>
      </c>
      <c r="P153" s="2"/>
      <c r="Q153" s="2"/>
      <c r="R153" s="2" t="s">
        <v>8</v>
      </c>
      <c r="S153" s="2"/>
      <c r="T153" s="2" t="s">
        <v>237</v>
      </c>
      <c r="U153" s="2"/>
      <c r="V153" s="2" t="s">
        <v>75</v>
      </c>
      <c r="W153" s="2" t="s">
        <v>83</v>
      </c>
      <c r="X153" s="2"/>
      <c r="Y153" s="2"/>
      <c r="Z153" s="2"/>
      <c r="AA153" s="2"/>
      <c r="AB153" s="2"/>
      <c r="AC153" s="2"/>
      <c r="AD153" s="2"/>
      <c r="AE153" s="2"/>
      <c r="AF153" s="2"/>
      <c r="AG153" s="2"/>
      <c r="AH153" s="2"/>
      <c r="AI153" s="17"/>
      <c r="AJ153" s="17"/>
      <c r="AK153" s="17"/>
      <c r="AL153" s="17"/>
      <c r="AM153" s="8"/>
      <c r="AN153" s="18"/>
      <c r="AO153" s="2"/>
      <c r="AP153" s="2"/>
      <c r="AQ153" s="6"/>
      <c r="AR153" s="6"/>
      <c r="AS153" s="7"/>
      <c r="AT153" s="7"/>
      <c r="AU153" s="4"/>
      <c r="AV153" s="2"/>
    </row>
    <row r="154" spans="1:48" s="27" customFormat="1" x14ac:dyDescent="0.2">
      <c r="A154" s="194">
        <v>150</v>
      </c>
      <c r="B154" s="106">
        <v>43065</v>
      </c>
      <c r="C154" s="55" t="s">
        <v>246</v>
      </c>
      <c r="D154" s="47"/>
      <c r="E154" s="193">
        <v>2</v>
      </c>
      <c r="F154" s="43" t="str">
        <f t="shared" si="18"/>
        <v>Manhattan 12</v>
      </c>
      <c r="G154" s="18" t="s">
        <v>0</v>
      </c>
      <c r="H154" s="2"/>
      <c r="I154" s="200">
        <v>48.999999999999993</v>
      </c>
      <c r="J154" s="41">
        <f t="shared" si="21"/>
        <v>5.6712962962962956E-4</v>
      </c>
      <c r="K154" s="41" t="str">
        <f>IF(J154&lt;'Quant Setup'!$H$43,'Quant Setup'!$I$43,IF(AND(J154&gt;='Quant Setup'!$G$44,J154&lt;'Quant Setup'!$H$44),'Quant Setup'!$I$44,IF(AND(J154&gt;='Quant Setup'!$G$45,J154&lt;'Quant Setup'!$H$45),'Quant Setup'!$I$45,'Quant Setup'!$I$46)))</f>
        <v>Too Fast</v>
      </c>
      <c r="L154" s="41">
        <f>J154+L153</f>
        <v>4.5717592592592589E-3</v>
      </c>
      <c r="M154" s="41">
        <f t="shared" si="20"/>
        <v>2.7777777777777779E-3</v>
      </c>
      <c r="N154" s="41">
        <f t="shared" ref="N154:N189" si="22">ABS((M154-L154))</f>
        <v>1.793981481481481E-3</v>
      </c>
      <c r="O154" s="42" t="str">
        <f t="shared" si="19"/>
        <v>Neutral</v>
      </c>
      <c r="P154" s="2"/>
      <c r="Q154" s="2"/>
      <c r="R154" s="2" t="s">
        <v>8</v>
      </c>
      <c r="S154" s="2"/>
      <c r="T154" s="2" t="s">
        <v>238</v>
      </c>
      <c r="U154" s="2"/>
      <c r="V154" s="2" t="s">
        <v>14</v>
      </c>
      <c r="W154" s="2" t="s">
        <v>15</v>
      </c>
      <c r="X154" s="2"/>
      <c r="Y154" s="2"/>
      <c r="Z154" s="2"/>
      <c r="AA154" s="2"/>
      <c r="AB154" s="2"/>
      <c r="AC154" s="2"/>
      <c r="AD154" s="2"/>
      <c r="AE154" s="2"/>
      <c r="AF154" s="2"/>
      <c r="AG154" s="2"/>
      <c r="AH154" s="2"/>
      <c r="AI154" s="17"/>
      <c r="AJ154" s="17"/>
      <c r="AK154" s="17"/>
      <c r="AL154" s="17"/>
      <c r="AM154" s="8"/>
      <c r="AN154" s="18"/>
      <c r="AO154" s="2"/>
      <c r="AP154" s="2"/>
      <c r="AQ154" s="6"/>
      <c r="AR154" s="6"/>
      <c r="AS154" s="7"/>
      <c r="AT154" s="7"/>
      <c r="AU154" s="4"/>
      <c r="AV154" s="2"/>
    </row>
    <row r="155" spans="1:48" s="27" customFormat="1" x14ac:dyDescent="0.2">
      <c r="A155" s="194">
        <v>151</v>
      </c>
      <c r="B155" s="106">
        <v>43065</v>
      </c>
      <c r="C155" s="55" t="s">
        <v>246</v>
      </c>
      <c r="D155" s="47"/>
      <c r="E155" s="193">
        <v>3</v>
      </c>
      <c r="F155" s="43" t="str">
        <f t="shared" si="18"/>
        <v>Manhattan 13</v>
      </c>
      <c r="G155" s="18" t="s">
        <v>11</v>
      </c>
      <c r="H155" s="2"/>
      <c r="I155" s="200">
        <v>254</v>
      </c>
      <c r="J155" s="41">
        <f t="shared" si="21"/>
        <v>2.9398148148148148E-3</v>
      </c>
      <c r="K155" s="41" t="str">
        <f>IF(J155&lt;'Quant Setup'!$H$43,'Quant Setup'!$I$43,IF(AND(J155&gt;='Quant Setup'!$G$44,J155&lt;'Quant Setup'!$H$44),'Quant Setup'!$I$44,IF(AND(J155&gt;='Quant Setup'!$G$45,J155&lt;'Quant Setup'!$H$45),'Quant Setup'!$I$45,'Quant Setup'!$I$46)))</f>
        <v>Way Too Slow</v>
      </c>
      <c r="L155" s="41">
        <f t="shared" ref="L155:L189" si="23">J155+L154</f>
        <v>7.5115740740740733E-3</v>
      </c>
      <c r="M155" s="41">
        <f t="shared" si="20"/>
        <v>4.1666666666666666E-3</v>
      </c>
      <c r="N155" s="41">
        <f t="shared" si="22"/>
        <v>3.3449074074074067E-3</v>
      </c>
      <c r="O155" s="42" t="str">
        <f t="shared" si="19"/>
        <v>Behind on time</v>
      </c>
      <c r="P155" s="2"/>
      <c r="Q155" s="2"/>
      <c r="R155" s="2" t="s">
        <v>9</v>
      </c>
      <c r="S155" s="2"/>
      <c r="T155" s="2" t="s">
        <v>237</v>
      </c>
      <c r="U155" s="2"/>
      <c r="V155" s="2" t="s">
        <v>14</v>
      </c>
      <c r="W155" s="2" t="s">
        <v>29</v>
      </c>
      <c r="X155" s="2"/>
      <c r="Y155" s="2"/>
      <c r="Z155" s="2"/>
      <c r="AA155" s="2"/>
      <c r="AB155" s="2"/>
      <c r="AC155" s="2"/>
      <c r="AD155" s="2"/>
      <c r="AE155" s="2"/>
      <c r="AF155" s="2"/>
      <c r="AG155" s="2"/>
      <c r="AH155" s="2"/>
      <c r="AI155" s="17"/>
      <c r="AJ155" s="17"/>
      <c r="AK155" s="17"/>
      <c r="AL155" s="17"/>
      <c r="AM155" s="8"/>
      <c r="AN155" s="18"/>
      <c r="AO155" s="2"/>
      <c r="AP155" s="2"/>
      <c r="AQ155" s="6"/>
      <c r="AR155" s="6"/>
      <c r="AS155" s="7"/>
      <c r="AT155" s="7"/>
      <c r="AU155" s="4"/>
      <c r="AV155" s="2"/>
    </row>
    <row r="156" spans="1:48" s="27" customFormat="1" x14ac:dyDescent="0.2">
      <c r="A156" s="194">
        <v>152</v>
      </c>
      <c r="B156" s="106">
        <v>43065</v>
      </c>
      <c r="C156" s="55" t="s">
        <v>246</v>
      </c>
      <c r="D156" s="47"/>
      <c r="E156" s="193">
        <v>4</v>
      </c>
      <c r="F156" s="43" t="str">
        <f t="shared" si="18"/>
        <v>Manhattan 14</v>
      </c>
      <c r="G156" s="18" t="s">
        <v>0</v>
      </c>
      <c r="H156" s="2"/>
      <c r="I156" s="200">
        <v>59</v>
      </c>
      <c r="J156" s="41">
        <f t="shared" si="21"/>
        <v>6.8287037037037036E-4</v>
      </c>
      <c r="K156" s="41" t="str">
        <f>IF(J156&lt;'Quant Setup'!$H$43,'Quant Setup'!$I$43,IF(AND(J156&gt;='Quant Setup'!$G$44,J156&lt;'Quant Setup'!$H$44),'Quant Setup'!$I$44,IF(AND(J156&gt;='Quant Setup'!$G$45,J156&lt;'Quant Setup'!$H$45),'Quant Setup'!$I$45,'Quant Setup'!$I$46)))</f>
        <v>Too Fast</v>
      </c>
      <c r="L156" s="41">
        <f t="shared" si="23"/>
        <v>8.1944444444444434E-3</v>
      </c>
      <c r="M156" s="41">
        <f t="shared" si="20"/>
        <v>5.5555555555555558E-3</v>
      </c>
      <c r="N156" s="41">
        <f t="shared" si="22"/>
        <v>2.6388888888888877E-3</v>
      </c>
      <c r="O156" s="42" t="str">
        <f t="shared" si="19"/>
        <v>Behind on time</v>
      </c>
      <c r="P156" s="2"/>
      <c r="Q156" s="2"/>
      <c r="R156" s="2" t="s">
        <v>8</v>
      </c>
      <c r="S156" s="2"/>
      <c r="T156" s="2" t="s">
        <v>237</v>
      </c>
      <c r="U156" s="2"/>
      <c r="V156" s="2" t="s">
        <v>14</v>
      </c>
      <c r="W156" s="2" t="s">
        <v>25</v>
      </c>
      <c r="X156" s="2"/>
      <c r="Y156" s="2"/>
      <c r="Z156" s="2"/>
      <c r="AA156" s="2"/>
      <c r="AB156" s="2"/>
      <c r="AC156" s="2"/>
      <c r="AD156" s="2"/>
      <c r="AE156" s="2"/>
      <c r="AF156" s="2"/>
      <c r="AG156" s="2"/>
      <c r="AH156" s="2"/>
      <c r="AI156" s="17"/>
      <c r="AJ156" s="17"/>
      <c r="AK156" s="17"/>
      <c r="AL156" s="17"/>
      <c r="AM156" s="8"/>
      <c r="AN156" s="18"/>
      <c r="AO156" s="2"/>
      <c r="AP156" s="2"/>
      <c r="AQ156" s="6"/>
      <c r="AR156" s="6"/>
      <c r="AS156" s="7"/>
      <c r="AT156" s="7"/>
      <c r="AU156" s="4"/>
      <c r="AV156" s="2"/>
    </row>
    <row r="157" spans="1:48" s="27" customFormat="1" x14ac:dyDescent="0.2">
      <c r="A157" s="194">
        <v>153</v>
      </c>
      <c r="B157" s="106">
        <v>43065</v>
      </c>
      <c r="C157" s="55" t="s">
        <v>246</v>
      </c>
      <c r="D157" s="47"/>
      <c r="E157" s="193">
        <v>5</v>
      </c>
      <c r="F157" s="43" t="str">
        <f t="shared" si="18"/>
        <v>Manhattan 15</v>
      </c>
      <c r="G157" s="18" t="s">
        <v>11</v>
      </c>
      <c r="H157" s="2"/>
      <c r="I157" s="200">
        <v>197.99999999999997</v>
      </c>
      <c r="J157" s="41">
        <f t="shared" si="21"/>
        <v>2.2916666666666662E-3</v>
      </c>
      <c r="K157" s="41" t="str">
        <f>IF(J157&lt;'Quant Setup'!$H$43,'Quant Setup'!$I$43,IF(AND(J157&gt;='Quant Setup'!$G$44,J157&lt;'Quant Setup'!$H$44),'Quant Setup'!$I$44,IF(AND(J157&gt;='Quant Setup'!$G$45,J157&lt;'Quant Setup'!$H$45),'Quant Setup'!$I$45,'Quant Setup'!$I$46)))</f>
        <v>Way Too Slow</v>
      </c>
      <c r="L157" s="41">
        <f t="shared" si="23"/>
        <v>1.0486111111111109E-2</v>
      </c>
      <c r="M157" s="41">
        <f t="shared" si="20"/>
        <v>6.9444444444444441E-3</v>
      </c>
      <c r="N157" s="41">
        <f t="shared" si="22"/>
        <v>3.5416666666666652E-3</v>
      </c>
      <c r="O157" s="42" t="str">
        <f t="shared" si="19"/>
        <v>Behind on time</v>
      </c>
      <c r="P157" s="2"/>
      <c r="Q157" s="2"/>
      <c r="R157" s="2" t="s">
        <v>10</v>
      </c>
      <c r="S157" s="2"/>
      <c r="T157" s="2" t="s">
        <v>237</v>
      </c>
      <c r="U157" s="2"/>
      <c r="V157" s="2" t="s">
        <v>75</v>
      </c>
      <c r="W157" s="2" t="s">
        <v>103</v>
      </c>
      <c r="X157" s="2"/>
      <c r="Y157" s="2"/>
      <c r="Z157" s="2"/>
      <c r="AA157" s="2"/>
      <c r="AB157" s="2"/>
      <c r="AC157" s="2"/>
      <c r="AD157" s="2"/>
      <c r="AE157" s="2"/>
      <c r="AF157" s="2"/>
      <c r="AG157" s="2"/>
      <c r="AH157" s="2"/>
      <c r="AI157" s="17"/>
      <c r="AJ157" s="17"/>
      <c r="AK157" s="17"/>
      <c r="AL157" s="17"/>
      <c r="AM157" s="8"/>
      <c r="AN157" s="18"/>
      <c r="AO157" s="2"/>
      <c r="AP157" s="2"/>
      <c r="AQ157" s="6"/>
      <c r="AR157" s="6"/>
      <c r="AS157" s="7"/>
      <c r="AT157" s="7"/>
      <c r="AU157" s="4"/>
      <c r="AV157" s="2"/>
    </row>
    <row r="158" spans="1:48" s="27" customFormat="1" x14ac:dyDescent="0.2">
      <c r="A158" s="194">
        <v>154</v>
      </c>
      <c r="B158" s="106">
        <v>43065</v>
      </c>
      <c r="C158" s="55" t="s">
        <v>246</v>
      </c>
      <c r="D158" s="47"/>
      <c r="E158" s="193">
        <v>6</v>
      </c>
      <c r="F158" s="43" t="str">
        <f t="shared" si="18"/>
        <v>Manhattan 16</v>
      </c>
      <c r="G158" s="18" t="s">
        <v>0</v>
      </c>
      <c r="H158" s="2"/>
      <c r="I158" s="200">
        <v>98.999999999999986</v>
      </c>
      <c r="J158" s="41">
        <f t="shared" si="21"/>
        <v>1.1458333333333331E-3</v>
      </c>
      <c r="K158" s="41" t="str">
        <f>IF(J158&lt;'Quant Setup'!$H$43,'Quant Setup'!$I$43,IF(AND(J158&gt;='Quant Setup'!$G$44,J158&lt;'Quant Setup'!$H$44),'Quant Setup'!$I$44,IF(AND(J158&gt;='Quant Setup'!$G$45,J158&lt;'Quant Setup'!$H$45),'Quant Setup'!$I$45,'Quant Setup'!$I$46)))</f>
        <v>Perfect Timing</v>
      </c>
      <c r="L158" s="41">
        <f t="shared" si="23"/>
        <v>1.1631944444444443E-2</v>
      </c>
      <c r="M158" s="41">
        <f t="shared" si="20"/>
        <v>8.3333333333333332E-3</v>
      </c>
      <c r="N158" s="41">
        <f t="shared" si="22"/>
        <v>3.2986111111111098E-3</v>
      </c>
      <c r="O158" s="42" t="str">
        <f t="shared" si="19"/>
        <v>Behind on time</v>
      </c>
      <c r="P158" s="2"/>
      <c r="Q158" s="2"/>
      <c r="R158" s="2" t="s">
        <v>9</v>
      </c>
      <c r="S158" s="2"/>
      <c r="T158" s="2" t="s">
        <v>238</v>
      </c>
      <c r="U158" s="2"/>
      <c r="V158" s="2" t="s">
        <v>146</v>
      </c>
      <c r="W158" s="2" t="s">
        <v>176</v>
      </c>
      <c r="X158" s="2"/>
      <c r="Y158" s="2"/>
      <c r="Z158" s="2"/>
      <c r="AA158" s="2"/>
      <c r="AB158" s="2"/>
      <c r="AC158" s="2"/>
      <c r="AD158" s="2"/>
      <c r="AE158" s="2"/>
      <c r="AF158" s="2"/>
      <c r="AG158" s="2"/>
      <c r="AH158" s="2"/>
      <c r="AI158" s="17"/>
      <c r="AJ158" s="17"/>
      <c r="AK158" s="17"/>
      <c r="AL158" s="17"/>
      <c r="AM158" s="8"/>
      <c r="AN158" s="18"/>
      <c r="AO158" s="2"/>
      <c r="AP158" s="2"/>
      <c r="AQ158" s="6"/>
      <c r="AR158" s="6"/>
      <c r="AS158" s="7"/>
      <c r="AT158" s="7"/>
      <c r="AU158" s="4"/>
      <c r="AV158" s="2"/>
    </row>
    <row r="159" spans="1:48" s="27" customFormat="1" x14ac:dyDescent="0.2">
      <c r="A159" s="194">
        <v>155</v>
      </c>
      <c r="B159" s="106">
        <v>43065</v>
      </c>
      <c r="C159" s="55" t="s">
        <v>246</v>
      </c>
      <c r="D159" s="47"/>
      <c r="E159" s="193">
        <v>7</v>
      </c>
      <c r="F159" s="43" t="str">
        <f t="shared" si="18"/>
        <v>Manhattan 17</v>
      </c>
      <c r="G159" s="18" t="s">
        <v>0</v>
      </c>
      <c r="H159" s="2"/>
      <c r="I159" s="200">
        <v>205</v>
      </c>
      <c r="J159" s="41">
        <f t="shared" si="21"/>
        <v>2.3726851851851851E-3</v>
      </c>
      <c r="K159" s="41" t="str">
        <f>IF(J159&lt;'Quant Setup'!$H$43,'Quant Setup'!$I$43,IF(AND(J159&gt;='Quant Setup'!$G$44,J159&lt;'Quant Setup'!$H$44),'Quant Setup'!$I$44,IF(AND(J159&gt;='Quant Setup'!$G$45,J159&lt;'Quant Setup'!$H$45),'Quant Setup'!$I$45,'Quant Setup'!$I$46)))</f>
        <v>Way Too Slow</v>
      </c>
      <c r="L159" s="41">
        <f t="shared" si="23"/>
        <v>1.4004629629629627E-2</v>
      </c>
      <c r="M159" s="41">
        <f t="shared" si="20"/>
        <v>9.7222222222222224E-3</v>
      </c>
      <c r="N159" s="41">
        <f t="shared" si="22"/>
        <v>4.2824074074074049E-3</v>
      </c>
      <c r="O159" s="42" t="str">
        <f t="shared" si="19"/>
        <v>Behind on time</v>
      </c>
      <c r="P159" s="2"/>
      <c r="Q159" s="2"/>
      <c r="R159" s="2" t="s">
        <v>8</v>
      </c>
      <c r="S159" s="2"/>
      <c r="T159" s="2" t="s">
        <v>237</v>
      </c>
      <c r="U159" s="2"/>
      <c r="V159" s="2" t="s">
        <v>75</v>
      </c>
      <c r="W159" s="2" t="s">
        <v>97</v>
      </c>
      <c r="X159" s="2"/>
      <c r="Y159" s="2"/>
      <c r="Z159" s="2"/>
      <c r="AA159" s="2"/>
      <c r="AB159" s="2"/>
      <c r="AC159" s="2"/>
      <c r="AD159" s="2"/>
      <c r="AE159" s="2"/>
      <c r="AF159" s="2"/>
      <c r="AG159" s="2"/>
      <c r="AH159" s="2"/>
      <c r="AI159" s="17"/>
      <c r="AJ159" s="17"/>
      <c r="AK159" s="17"/>
      <c r="AL159" s="17"/>
      <c r="AM159" s="8"/>
      <c r="AN159" s="18"/>
      <c r="AO159" s="2"/>
      <c r="AP159" s="2"/>
      <c r="AQ159" s="6"/>
      <c r="AR159" s="6"/>
      <c r="AS159" s="7"/>
      <c r="AT159" s="7"/>
      <c r="AU159" s="4"/>
      <c r="AV159" s="2"/>
    </row>
    <row r="160" spans="1:48" s="27" customFormat="1" x14ac:dyDescent="0.2">
      <c r="A160" s="194">
        <v>156</v>
      </c>
      <c r="B160" s="106">
        <v>43065</v>
      </c>
      <c r="C160" s="55" t="s">
        <v>246</v>
      </c>
      <c r="D160" s="47"/>
      <c r="E160" s="193">
        <v>8</v>
      </c>
      <c r="F160" s="43" t="str">
        <f t="shared" si="18"/>
        <v>Manhattan 18</v>
      </c>
      <c r="G160" s="18" t="s">
        <v>11</v>
      </c>
      <c r="H160" s="2"/>
      <c r="I160" s="200">
        <v>130</v>
      </c>
      <c r="J160" s="41">
        <f t="shared" si="21"/>
        <v>1.5046296296296296E-3</v>
      </c>
      <c r="K160" s="41" t="str">
        <f>IF(J160&lt;'Quant Setup'!$H$43,'Quant Setup'!$I$43,IF(AND(J160&gt;='Quant Setup'!$G$44,J160&lt;'Quant Setup'!$H$44),'Quant Setup'!$I$44,IF(AND(J160&gt;='Quant Setup'!$G$45,J160&lt;'Quant Setup'!$H$45),'Quant Setup'!$I$45,'Quant Setup'!$I$46)))</f>
        <v>Perfect Timing</v>
      </c>
      <c r="L160" s="41">
        <f t="shared" si="23"/>
        <v>1.5509259259259257E-2</v>
      </c>
      <c r="M160" s="41">
        <f t="shared" si="20"/>
        <v>1.1111111111111112E-2</v>
      </c>
      <c r="N160" s="41">
        <f t="shared" si="22"/>
        <v>4.3981481481481458E-3</v>
      </c>
      <c r="O160" s="42" t="str">
        <f t="shared" si="19"/>
        <v>Behind on time</v>
      </c>
      <c r="P160" s="2"/>
      <c r="Q160" s="2"/>
      <c r="R160" s="2" t="s">
        <v>9</v>
      </c>
      <c r="S160" s="2"/>
      <c r="T160" s="2" t="s">
        <v>238</v>
      </c>
      <c r="U160" s="2"/>
      <c r="V160" s="2" t="s">
        <v>40</v>
      </c>
      <c r="W160" s="2" t="s">
        <v>53</v>
      </c>
      <c r="X160" s="2"/>
      <c r="Y160" s="2"/>
      <c r="Z160" s="2"/>
      <c r="AA160" s="2"/>
      <c r="AB160" s="2"/>
      <c r="AC160" s="2"/>
      <c r="AD160" s="2"/>
      <c r="AE160" s="2"/>
      <c r="AF160" s="2"/>
      <c r="AG160" s="2"/>
      <c r="AH160" s="2"/>
      <c r="AI160" s="17"/>
      <c r="AJ160" s="17"/>
      <c r="AK160" s="17"/>
      <c r="AL160" s="17"/>
      <c r="AM160" s="8"/>
      <c r="AN160" s="18"/>
      <c r="AO160" s="2"/>
      <c r="AP160" s="2"/>
      <c r="AQ160" s="6"/>
      <c r="AR160" s="6"/>
      <c r="AS160" s="7"/>
      <c r="AT160" s="7"/>
      <c r="AU160" s="4"/>
      <c r="AV160" s="2"/>
    </row>
    <row r="161" spans="1:48" s="27" customFormat="1" x14ac:dyDescent="0.2">
      <c r="A161" s="194">
        <v>157</v>
      </c>
      <c r="B161" s="106">
        <v>43065</v>
      </c>
      <c r="C161" s="55" t="s">
        <v>246</v>
      </c>
      <c r="D161" s="47"/>
      <c r="E161" s="193">
        <v>9</v>
      </c>
      <c r="F161" s="43" t="str">
        <f t="shared" si="18"/>
        <v>Manhattan 19</v>
      </c>
      <c r="G161" s="18" t="s">
        <v>11</v>
      </c>
      <c r="H161" s="2"/>
      <c r="I161" s="200">
        <v>63</v>
      </c>
      <c r="J161" s="41">
        <f t="shared" si="21"/>
        <v>7.291666666666667E-4</v>
      </c>
      <c r="K161" s="41" t="str">
        <f>IF(J161&lt;'Quant Setup'!$H$43,'Quant Setup'!$I$43,IF(AND(J161&gt;='Quant Setup'!$G$44,J161&lt;'Quant Setup'!$H$44),'Quant Setup'!$I$44,IF(AND(J161&gt;='Quant Setup'!$G$45,J161&lt;'Quant Setup'!$H$45),'Quant Setup'!$I$45,'Quant Setup'!$I$46)))</f>
        <v>Too Fast</v>
      </c>
      <c r="L161" s="41">
        <f t="shared" si="23"/>
        <v>1.6238425925925924E-2</v>
      </c>
      <c r="M161" s="41">
        <f t="shared" si="20"/>
        <v>1.2500000000000001E-2</v>
      </c>
      <c r="N161" s="41">
        <f t="shared" si="22"/>
        <v>3.7384259259259228E-3</v>
      </c>
      <c r="O161" s="42" t="str">
        <f t="shared" si="19"/>
        <v>Behind on time</v>
      </c>
      <c r="P161" s="2"/>
      <c r="Q161" s="2"/>
      <c r="R161" s="2" t="s">
        <v>8</v>
      </c>
      <c r="S161" s="2"/>
      <c r="T161" s="2" t="s">
        <v>238</v>
      </c>
      <c r="U161" s="2"/>
      <c r="V161" s="2" t="s">
        <v>115</v>
      </c>
      <c r="W161" s="2" t="s">
        <v>138</v>
      </c>
      <c r="X161" s="2"/>
      <c r="Y161" s="2"/>
      <c r="Z161" s="2"/>
      <c r="AA161" s="2"/>
      <c r="AB161" s="2"/>
      <c r="AC161" s="2"/>
      <c r="AD161" s="2"/>
      <c r="AE161" s="2"/>
      <c r="AF161" s="2"/>
      <c r="AG161" s="2"/>
      <c r="AH161" s="2"/>
      <c r="AI161" s="17"/>
      <c r="AJ161" s="17"/>
      <c r="AK161" s="17"/>
      <c r="AL161" s="17"/>
      <c r="AM161" s="8"/>
      <c r="AN161" s="18"/>
      <c r="AO161" s="2"/>
      <c r="AP161" s="2"/>
      <c r="AQ161" s="6"/>
      <c r="AR161" s="6"/>
      <c r="AS161" s="7"/>
      <c r="AT161" s="7"/>
      <c r="AU161" s="4"/>
      <c r="AV161" s="2"/>
    </row>
    <row r="162" spans="1:48" s="27" customFormat="1" x14ac:dyDescent="0.2">
      <c r="A162" s="194">
        <v>158</v>
      </c>
      <c r="B162" s="106">
        <v>43065</v>
      </c>
      <c r="C162" s="55" t="s">
        <v>246</v>
      </c>
      <c r="D162" s="47"/>
      <c r="E162" s="193">
        <v>10</v>
      </c>
      <c r="F162" s="43" t="str">
        <f t="shared" si="18"/>
        <v>Manhattan 110</v>
      </c>
      <c r="G162" s="18" t="s">
        <v>11</v>
      </c>
      <c r="H162" s="2"/>
      <c r="I162" s="200">
        <v>82.999999999999986</v>
      </c>
      <c r="J162" s="41">
        <f t="shared" si="21"/>
        <v>9.6064814814814797E-4</v>
      </c>
      <c r="K162" s="41" t="str">
        <f>IF(J162&lt;'Quant Setup'!$H$43,'Quant Setup'!$I$43,IF(AND(J162&gt;='Quant Setup'!$G$44,J162&lt;'Quant Setup'!$H$44),'Quant Setup'!$I$44,IF(AND(J162&gt;='Quant Setup'!$G$45,J162&lt;'Quant Setup'!$H$45),'Quant Setup'!$I$45,'Quant Setup'!$I$46)))</f>
        <v>Perfect Timing</v>
      </c>
      <c r="L162" s="41">
        <f t="shared" si="23"/>
        <v>1.7199074074074071E-2</v>
      </c>
      <c r="M162" s="41">
        <f t="shared" si="20"/>
        <v>1.3888888888888888E-2</v>
      </c>
      <c r="N162" s="41">
        <f t="shared" si="22"/>
        <v>3.3101851851851834E-3</v>
      </c>
      <c r="O162" s="42" t="str">
        <f t="shared" si="19"/>
        <v>Behind on time</v>
      </c>
      <c r="P162" s="2"/>
      <c r="Q162" s="2"/>
      <c r="R162" s="2" t="s">
        <v>8</v>
      </c>
      <c r="S162" s="2"/>
      <c r="T162" s="2" t="s">
        <v>238</v>
      </c>
      <c r="U162" s="2"/>
      <c r="V162" s="2" t="s">
        <v>40</v>
      </c>
      <c r="W162" s="2" t="s">
        <v>58</v>
      </c>
      <c r="X162" s="2"/>
      <c r="Y162" s="2"/>
      <c r="Z162" s="2" t="s">
        <v>40</v>
      </c>
      <c r="AA162" s="2" t="s">
        <v>53</v>
      </c>
      <c r="AB162" s="2"/>
      <c r="AC162" s="2"/>
      <c r="AD162" s="2"/>
      <c r="AE162" s="2"/>
      <c r="AF162" s="2"/>
      <c r="AG162" s="2"/>
      <c r="AH162" s="2"/>
      <c r="AI162" s="17"/>
      <c r="AJ162" s="17"/>
      <c r="AK162" s="17"/>
      <c r="AL162" s="17"/>
      <c r="AM162" s="8"/>
      <c r="AN162" s="18"/>
      <c r="AO162" s="2"/>
      <c r="AP162" s="2"/>
      <c r="AQ162" s="6"/>
      <c r="AR162" s="6"/>
      <c r="AS162" s="7"/>
      <c r="AT162" s="7"/>
      <c r="AU162" s="4"/>
      <c r="AV162" s="2"/>
    </row>
    <row r="163" spans="1:48" s="27" customFormat="1" x14ac:dyDescent="0.2">
      <c r="A163" s="194">
        <v>159</v>
      </c>
      <c r="B163" s="106">
        <v>43065</v>
      </c>
      <c r="C163" s="55" t="s">
        <v>246</v>
      </c>
      <c r="D163" s="47"/>
      <c r="E163" s="193">
        <v>11</v>
      </c>
      <c r="F163" s="43" t="str">
        <f t="shared" si="18"/>
        <v>Manhattan 111</v>
      </c>
      <c r="G163" s="18" t="s">
        <v>0</v>
      </c>
      <c r="H163" s="2"/>
      <c r="I163" s="200">
        <v>119.99999999999999</v>
      </c>
      <c r="J163" s="41">
        <f t="shared" si="21"/>
        <v>1.3888888888888887E-3</v>
      </c>
      <c r="K163" s="41" t="str">
        <f>IF(J163&lt;'Quant Setup'!$H$43,'Quant Setup'!$I$43,IF(AND(J163&gt;='Quant Setup'!$G$44,J163&lt;'Quant Setup'!$H$44),'Quant Setup'!$I$44,IF(AND(J163&gt;='Quant Setup'!$G$45,J163&lt;'Quant Setup'!$H$45),'Quant Setup'!$I$45,'Quant Setup'!$I$46)))</f>
        <v>Perfect Timing</v>
      </c>
      <c r="L163" s="41">
        <f t="shared" si="23"/>
        <v>1.8587962962962959E-2</v>
      </c>
      <c r="M163" s="41">
        <f t="shared" si="20"/>
        <v>1.5277777777777777E-2</v>
      </c>
      <c r="N163" s="41">
        <f t="shared" si="22"/>
        <v>3.3101851851851816E-3</v>
      </c>
      <c r="O163" s="42" t="str">
        <f t="shared" si="19"/>
        <v>Behind on time</v>
      </c>
      <c r="P163" s="2"/>
      <c r="Q163" s="2"/>
      <c r="R163" s="2" t="s">
        <v>8</v>
      </c>
      <c r="S163" s="2"/>
      <c r="T163" s="2" t="s">
        <v>237</v>
      </c>
      <c r="U163" s="2"/>
      <c r="V163" s="2" t="s">
        <v>75</v>
      </c>
      <c r="W163" s="2" t="s">
        <v>91</v>
      </c>
      <c r="X163" s="2"/>
      <c r="Y163" s="2"/>
      <c r="Z163" s="2"/>
      <c r="AA163" s="2"/>
      <c r="AB163" s="2"/>
      <c r="AC163" s="2"/>
      <c r="AD163" s="2"/>
      <c r="AE163" s="2"/>
      <c r="AF163" s="2"/>
      <c r="AG163" s="2"/>
      <c r="AH163" s="2"/>
      <c r="AI163" s="17"/>
      <c r="AJ163" s="17"/>
      <c r="AK163" s="17"/>
      <c r="AL163" s="17"/>
      <c r="AM163" s="8"/>
      <c r="AN163" s="18"/>
      <c r="AO163" s="2"/>
      <c r="AP163" s="2"/>
      <c r="AQ163" s="6"/>
      <c r="AR163" s="6"/>
      <c r="AS163" s="7"/>
      <c r="AT163" s="7"/>
      <c r="AU163" s="4"/>
      <c r="AV163" s="2"/>
    </row>
    <row r="164" spans="1:48" s="27" customFormat="1" x14ac:dyDescent="0.2">
      <c r="A164" s="194">
        <v>160</v>
      </c>
      <c r="B164" s="106">
        <v>43065</v>
      </c>
      <c r="C164" s="55" t="s">
        <v>246</v>
      </c>
      <c r="D164" s="47"/>
      <c r="E164" s="193">
        <v>12</v>
      </c>
      <c r="F164" s="43" t="str">
        <f t="shared" si="18"/>
        <v>Manhattan 112</v>
      </c>
      <c r="G164" s="18" t="s">
        <v>0</v>
      </c>
      <c r="H164" s="2"/>
      <c r="I164" s="200">
        <v>162</v>
      </c>
      <c r="J164" s="41">
        <f t="shared" si="21"/>
        <v>1.8749999999999999E-3</v>
      </c>
      <c r="K164" s="41" t="str">
        <f>IF(J164&lt;'Quant Setup'!$H$43,'Quant Setup'!$I$43,IF(AND(J164&gt;='Quant Setup'!$G$44,J164&lt;'Quant Setup'!$H$44),'Quant Setup'!$I$44,IF(AND(J164&gt;='Quant Setup'!$G$45,J164&lt;'Quant Setup'!$H$45),'Quant Setup'!$I$45,'Quant Setup'!$I$46)))</f>
        <v>Warning Track</v>
      </c>
      <c r="L164" s="41">
        <f t="shared" si="23"/>
        <v>2.0462962962962961E-2</v>
      </c>
      <c r="M164" s="41">
        <f t="shared" si="20"/>
        <v>1.6666666666666666E-2</v>
      </c>
      <c r="N164" s="41">
        <f t="shared" si="22"/>
        <v>3.7962962962962941E-3</v>
      </c>
      <c r="O164" s="42" t="str">
        <f t="shared" si="19"/>
        <v>Behind on time</v>
      </c>
      <c r="P164" s="2"/>
      <c r="Q164" s="2"/>
      <c r="R164" s="2" t="s">
        <v>9</v>
      </c>
      <c r="S164" s="2"/>
      <c r="T164" s="2" t="s">
        <v>237</v>
      </c>
      <c r="U164" s="2"/>
      <c r="V164" s="2" t="s">
        <v>40</v>
      </c>
      <c r="W164" s="2" t="s">
        <v>49</v>
      </c>
      <c r="X164" s="2"/>
      <c r="Y164" s="2"/>
      <c r="Z164" s="2"/>
      <c r="AA164" s="2"/>
      <c r="AB164" s="2"/>
      <c r="AC164" s="2"/>
      <c r="AD164" s="2"/>
      <c r="AE164" s="2"/>
      <c r="AF164" s="2"/>
      <c r="AG164" s="2"/>
      <c r="AH164" s="2"/>
      <c r="AI164" s="17"/>
      <c r="AJ164" s="17"/>
      <c r="AK164" s="17"/>
      <c r="AL164" s="17"/>
      <c r="AM164" s="8"/>
      <c r="AN164" s="18"/>
      <c r="AO164" s="2"/>
      <c r="AP164" s="2"/>
      <c r="AQ164" s="6"/>
      <c r="AR164" s="6"/>
      <c r="AS164" s="7"/>
      <c r="AT164" s="7"/>
      <c r="AU164" s="4"/>
      <c r="AV164" s="2"/>
    </row>
    <row r="165" spans="1:48" s="27" customFormat="1" x14ac:dyDescent="0.2">
      <c r="A165" s="194">
        <v>161</v>
      </c>
      <c r="B165" s="106">
        <v>43065</v>
      </c>
      <c r="C165" s="55" t="s">
        <v>246</v>
      </c>
      <c r="D165" s="47"/>
      <c r="E165" s="193">
        <v>13</v>
      </c>
      <c r="F165" s="43" t="str">
        <f t="shared" si="18"/>
        <v>Manhattan 113</v>
      </c>
      <c r="G165" s="18" t="s">
        <v>11</v>
      </c>
      <c r="H165" s="2"/>
      <c r="I165" s="200">
        <v>120.99999999999999</v>
      </c>
      <c r="J165" s="41">
        <f t="shared" si="21"/>
        <v>1.4004629629629627E-3</v>
      </c>
      <c r="K165" s="41" t="str">
        <f>IF(J165&lt;'Quant Setup'!$H$43,'Quant Setup'!$I$43,IF(AND(J165&gt;='Quant Setup'!$G$44,J165&lt;'Quant Setup'!$H$44),'Quant Setup'!$I$44,IF(AND(J165&gt;='Quant Setup'!$G$45,J165&lt;'Quant Setup'!$H$45),'Quant Setup'!$I$45,'Quant Setup'!$I$46)))</f>
        <v>Perfect Timing</v>
      </c>
      <c r="L165" s="41">
        <f t="shared" si="23"/>
        <v>2.1863425925925925E-2</v>
      </c>
      <c r="M165" s="41">
        <f t="shared" si="20"/>
        <v>1.8055555555555554E-2</v>
      </c>
      <c r="N165" s="41">
        <f t="shared" si="22"/>
        <v>3.8078703703703712E-3</v>
      </c>
      <c r="O165" s="42" t="str">
        <f t="shared" si="19"/>
        <v>Behind on time</v>
      </c>
      <c r="P165" s="2"/>
      <c r="Q165" s="2"/>
      <c r="R165" s="2" t="s">
        <v>9</v>
      </c>
      <c r="S165" s="2"/>
      <c r="T165" s="2" t="s">
        <v>237</v>
      </c>
      <c r="U165" s="2"/>
      <c r="V165" s="2" t="s">
        <v>146</v>
      </c>
      <c r="W165" s="2" t="s">
        <v>169</v>
      </c>
      <c r="X165" s="2"/>
      <c r="Y165" s="2"/>
      <c r="Z165" s="2"/>
      <c r="AA165" s="2"/>
      <c r="AB165" s="2"/>
      <c r="AC165" s="2"/>
      <c r="AD165" s="2"/>
      <c r="AE165" s="2"/>
      <c r="AF165" s="2"/>
      <c r="AG165" s="2"/>
      <c r="AH165" s="2"/>
      <c r="AI165" s="17"/>
      <c r="AJ165" s="17"/>
      <c r="AK165" s="17"/>
      <c r="AL165" s="17"/>
      <c r="AM165" s="8"/>
      <c r="AN165" s="18"/>
      <c r="AO165" s="2"/>
      <c r="AP165" s="2"/>
      <c r="AQ165" s="6"/>
      <c r="AR165" s="6"/>
      <c r="AS165" s="7"/>
      <c r="AT165" s="7"/>
      <c r="AU165" s="4"/>
      <c r="AV165" s="2"/>
    </row>
    <row r="166" spans="1:48" s="27" customFormat="1" x14ac:dyDescent="0.2">
      <c r="A166" s="194">
        <v>162</v>
      </c>
      <c r="B166" s="106">
        <v>43065</v>
      </c>
      <c r="C166" s="55" t="s">
        <v>246</v>
      </c>
      <c r="D166" s="47"/>
      <c r="E166" s="193">
        <v>14</v>
      </c>
      <c r="F166" s="43" t="str">
        <f t="shared" si="18"/>
        <v>Manhattan 114</v>
      </c>
      <c r="G166" s="18" t="s">
        <v>11</v>
      </c>
      <c r="H166" s="2"/>
      <c r="I166" s="200">
        <v>214</v>
      </c>
      <c r="J166" s="41">
        <f t="shared" si="21"/>
        <v>2.476851851851852E-3</v>
      </c>
      <c r="K166" s="41" t="str">
        <f>IF(J166&lt;'Quant Setup'!$H$43,'Quant Setup'!$I$43,IF(AND(J166&gt;='Quant Setup'!$G$44,J166&lt;'Quant Setup'!$H$44),'Quant Setup'!$I$44,IF(AND(J166&gt;='Quant Setup'!$G$45,J166&lt;'Quant Setup'!$H$45),'Quant Setup'!$I$45,'Quant Setup'!$I$46)))</f>
        <v>Way Too Slow</v>
      </c>
      <c r="L166" s="41">
        <f t="shared" si="23"/>
        <v>2.4340277777777777E-2</v>
      </c>
      <c r="M166" s="41">
        <f t="shared" si="20"/>
        <v>1.9444444444444445E-2</v>
      </c>
      <c r="N166" s="41">
        <f t="shared" si="22"/>
        <v>4.8958333333333319E-3</v>
      </c>
      <c r="O166" s="42" t="str">
        <f t="shared" si="19"/>
        <v>Behind on time</v>
      </c>
      <c r="P166" s="2"/>
      <c r="Q166" s="2"/>
      <c r="R166" s="2" t="s">
        <v>9</v>
      </c>
      <c r="S166" s="2"/>
      <c r="T166" s="2" t="s">
        <v>237</v>
      </c>
      <c r="U166" s="2"/>
      <c r="V166" s="2" t="s">
        <v>14</v>
      </c>
      <c r="W166" s="2" t="s">
        <v>32</v>
      </c>
      <c r="X166" s="2"/>
      <c r="Y166" s="2"/>
      <c r="Z166" s="2"/>
      <c r="AA166" s="2"/>
      <c r="AB166" s="2"/>
      <c r="AC166" s="2"/>
      <c r="AD166" s="2"/>
      <c r="AE166" s="2"/>
      <c r="AF166" s="2"/>
      <c r="AG166" s="2"/>
      <c r="AH166" s="2"/>
      <c r="AI166" s="17"/>
      <c r="AJ166" s="17"/>
      <c r="AK166" s="17"/>
      <c r="AL166" s="17"/>
      <c r="AM166" s="8"/>
      <c r="AN166" s="18"/>
      <c r="AO166" s="2"/>
      <c r="AP166" s="2"/>
      <c r="AQ166" s="6"/>
      <c r="AR166" s="6"/>
      <c r="AS166" s="7"/>
      <c r="AT166" s="7"/>
      <c r="AU166" s="4"/>
      <c r="AV166" s="2"/>
    </row>
    <row r="167" spans="1:48" s="27" customFormat="1" x14ac:dyDescent="0.2">
      <c r="A167" s="194">
        <v>163</v>
      </c>
      <c r="B167" s="106">
        <v>43065</v>
      </c>
      <c r="C167" s="55" t="s">
        <v>246</v>
      </c>
      <c r="D167" s="47"/>
      <c r="E167" s="193">
        <v>15</v>
      </c>
      <c r="F167" s="43" t="str">
        <f t="shared" si="18"/>
        <v>Manhattan 115</v>
      </c>
      <c r="G167" s="18" t="s">
        <v>11</v>
      </c>
      <c r="H167" s="2"/>
      <c r="I167" s="200">
        <v>129</v>
      </c>
      <c r="J167" s="41">
        <f t="shared" si="21"/>
        <v>1.4930555555555556E-3</v>
      </c>
      <c r="K167" s="41" t="str">
        <f>IF(J167&lt;'Quant Setup'!$H$43,'Quant Setup'!$I$43,IF(AND(J167&gt;='Quant Setup'!$G$44,J167&lt;'Quant Setup'!$H$44),'Quant Setup'!$I$44,IF(AND(J167&gt;='Quant Setup'!$G$45,J167&lt;'Quant Setup'!$H$45),'Quant Setup'!$I$45,'Quant Setup'!$I$46)))</f>
        <v>Perfect Timing</v>
      </c>
      <c r="L167" s="41">
        <f t="shared" si="23"/>
        <v>2.5833333333333333E-2</v>
      </c>
      <c r="M167" s="41">
        <f t="shared" si="20"/>
        <v>2.0833333333333332E-2</v>
      </c>
      <c r="N167" s="41">
        <f t="shared" si="22"/>
        <v>5.000000000000001E-3</v>
      </c>
      <c r="O167" s="42" t="str">
        <f t="shared" si="19"/>
        <v>Behind on time</v>
      </c>
      <c r="P167" s="2"/>
      <c r="Q167" s="2"/>
      <c r="R167" s="2" t="s">
        <v>8</v>
      </c>
      <c r="S167" s="2"/>
      <c r="T167" s="2" t="s">
        <v>238</v>
      </c>
      <c r="U167" s="2"/>
      <c r="V167" s="2" t="s">
        <v>115</v>
      </c>
      <c r="W167" s="2" t="s">
        <v>116</v>
      </c>
      <c r="X167" s="2"/>
      <c r="Y167" s="2"/>
      <c r="Z167" s="2" t="s">
        <v>115</v>
      </c>
      <c r="AA167" s="2" t="s">
        <v>121</v>
      </c>
      <c r="AB167" s="2"/>
      <c r="AC167" s="2"/>
      <c r="AD167" s="2"/>
      <c r="AE167" s="2"/>
      <c r="AF167" s="2"/>
      <c r="AG167" s="2"/>
      <c r="AH167" s="2"/>
      <c r="AI167" s="17"/>
      <c r="AJ167" s="17"/>
      <c r="AK167" s="17"/>
      <c r="AL167" s="17"/>
      <c r="AM167" s="8"/>
      <c r="AN167" s="18"/>
      <c r="AO167" s="2"/>
      <c r="AP167" s="2"/>
      <c r="AQ167" s="6"/>
      <c r="AR167" s="6"/>
      <c r="AS167" s="7"/>
      <c r="AT167" s="7"/>
      <c r="AU167" s="4"/>
      <c r="AV167" s="2"/>
    </row>
    <row r="168" spans="1:48" s="27" customFormat="1" x14ac:dyDescent="0.2">
      <c r="A168" s="194">
        <v>164</v>
      </c>
      <c r="B168" s="106">
        <v>43065</v>
      </c>
      <c r="C168" s="55" t="s">
        <v>246</v>
      </c>
      <c r="D168" s="47"/>
      <c r="E168" s="193">
        <v>16</v>
      </c>
      <c r="F168" s="43" t="str">
        <f t="shared" si="18"/>
        <v>Manhattan 116</v>
      </c>
      <c r="G168" s="18" t="s">
        <v>0</v>
      </c>
      <c r="H168" s="2"/>
      <c r="I168" s="200">
        <v>143.99999999999997</v>
      </c>
      <c r="J168" s="41">
        <f t="shared" si="21"/>
        <v>1.6666666666666663E-3</v>
      </c>
      <c r="K168" s="41" t="str">
        <f>IF(J168&lt;'Quant Setup'!$H$43,'Quant Setup'!$I$43,IF(AND(J168&gt;='Quant Setup'!$G$44,J168&lt;'Quant Setup'!$H$44),'Quant Setup'!$I$44,IF(AND(J168&gt;='Quant Setup'!$G$45,J168&lt;'Quant Setup'!$H$45),'Quant Setup'!$I$45,'Quant Setup'!$I$46)))</f>
        <v>Perfect Timing</v>
      </c>
      <c r="L168" s="41">
        <f t="shared" si="23"/>
        <v>2.75E-2</v>
      </c>
      <c r="M168" s="41">
        <f t="shared" si="20"/>
        <v>2.2222222222222223E-2</v>
      </c>
      <c r="N168" s="41">
        <f t="shared" si="22"/>
        <v>5.2777777777777771E-3</v>
      </c>
      <c r="O168" s="42" t="str">
        <f t="shared" si="19"/>
        <v>Behind on time</v>
      </c>
      <c r="P168" s="2"/>
      <c r="Q168" s="2"/>
      <c r="R168" s="2" t="s">
        <v>8</v>
      </c>
      <c r="S168" s="2"/>
      <c r="T168" s="2" t="s">
        <v>238</v>
      </c>
      <c r="U168" s="2"/>
      <c r="V168" s="2" t="s">
        <v>115</v>
      </c>
      <c r="W168" s="2" t="s">
        <v>121</v>
      </c>
      <c r="X168" s="2"/>
      <c r="Y168" s="2"/>
      <c r="Z168" s="2"/>
      <c r="AA168" s="2"/>
      <c r="AB168" s="2"/>
      <c r="AC168" s="2"/>
      <c r="AD168" s="2"/>
      <c r="AE168" s="2"/>
      <c r="AF168" s="2"/>
      <c r="AG168" s="2"/>
      <c r="AH168" s="2"/>
      <c r="AI168" s="17"/>
      <c r="AJ168" s="17"/>
      <c r="AK168" s="17"/>
      <c r="AL168" s="17"/>
      <c r="AM168" s="8"/>
      <c r="AN168" s="18"/>
      <c r="AO168" s="2"/>
      <c r="AP168" s="2"/>
      <c r="AQ168" s="6"/>
      <c r="AR168" s="6"/>
      <c r="AS168" s="7"/>
      <c r="AT168" s="7"/>
      <c r="AU168" s="4"/>
      <c r="AV168" s="2"/>
    </row>
    <row r="169" spans="1:48" s="27" customFormat="1" x14ac:dyDescent="0.2">
      <c r="A169" s="194">
        <v>165</v>
      </c>
      <c r="B169" s="106">
        <v>43065</v>
      </c>
      <c r="C169" s="55" t="s">
        <v>246</v>
      </c>
      <c r="D169" s="47"/>
      <c r="E169" s="193">
        <v>17</v>
      </c>
      <c r="F169" s="43" t="str">
        <f t="shared" si="18"/>
        <v>Manhattan 117</v>
      </c>
      <c r="G169" s="18" t="s">
        <v>0</v>
      </c>
      <c r="H169" s="2"/>
      <c r="I169" s="200">
        <v>228.99999999999997</v>
      </c>
      <c r="J169" s="41">
        <f t="shared" si="21"/>
        <v>2.6504629629629625E-3</v>
      </c>
      <c r="K169" s="41" t="str">
        <f>IF(J169&lt;'Quant Setup'!$H$43,'Quant Setup'!$I$43,IF(AND(J169&gt;='Quant Setup'!$G$44,J169&lt;'Quant Setup'!$H$44),'Quant Setup'!$I$44,IF(AND(J169&gt;='Quant Setup'!$G$45,J169&lt;'Quant Setup'!$H$45),'Quant Setup'!$I$45,'Quant Setup'!$I$46)))</f>
        <v>Way Too Slow</v>
      </c>
      <c r="L169" s="41">
        <f t="shared" si="23"/>
        <v>3.0150462962962962E-2</v>
      </c>
      <c r="M169" s="41">
        <f t="shared" si="20"/>
        <v>2.361111111111111E-2</v>
      </c>
      <c r="N169" s="41">
        <f t="shared" si="22"/>
        <v>6.5393518518518517E-3</v>
      </c>
      <c r="O169" s="42" t="str">
        <f t="shared" si="19"/>
        <v>Behind on time</v>
      </c>
      <c r="P169" s="2"/>
      <c r="Q169" s="2"/>
      <c r="R169" s="2" t="s">
        <v>8</v>
      </c>
      <c r="S169" s="2"/>
      <c r="T169" s="2" t="s">
        <v>237</v>
      </c>
      <c r="U169" s="2"/>
      <c r="V169" s="2" t="s">
        <v>146</v>
      </c>
      <c r="W169" s="2" t="s">
        <v>147</v>
      </c>
      <c r="X169" s="2"/>
      <c r="Y169" s="2"/>
      <c r="Z169" s="2"/>
      <c r="AA169" s="2"/>
      <c r="AB169" s="2"/>
      <c r="AC169" s="2"/>
      <c r="AD169" s="2"/>
      <c r="AE169" s="2"/>
      <c r="AF169" s="2"/>
      <c r="AG169" s="2"/>
      <c r="AH169" s="2"/>
      <c r="AI169" s="17"/>
      <c r="AJ169" s="17"/>
      <c r="AK169" s="17"/>
      <c r="AL169" s="17"/>
      <c r="AM169" s="8"/>
      <c r="AN169" s="18"/>
      <c r="AO169" s="2"/>
      <c r="AP169" s="2"/>
      <c r="AQ169" s="6"/>
      <c r="AR169" s="6"/>
      <c r="AS169" s="7"/>
      <c r="AT169" s="7"/>
      <c r="AU169" s="4"/>
      <c r="AV169" s="2"/>
    </row>
    <row r="170" spans="1:48" s="27" customFormat="1" x14ac:dyDescent="0.2">
      <c r="A170" s="194">
        <v>166</v>
      </c>
      <c r="B170" s="106">
        <v>43065</v>
      </c>
      <c r="C170" s="55" t="s">
        <v>246</v>
      </c>
      <c r="D170" s="47"/>
      <c r="E170" s="193">
        <v>18</v>
      </c>
      <c r="F170" s="43" t="str">
        <f t="shared" si="18"/>
        <v>Manhattan 118</v>
      </c>
      <c r="G170" s="18" t="s">
        <v>0</v>
      </c>
      <c r="H170" s="2"/>
      <c r="I170" s="200">
        <v>45</v>
      </c>
      <c r="J170" s="41">
        <f t="shared" si="21"/>
        <v>5.2083333333333333E-4</v>
      </c>
      <c r="K170" s="41" t="str">
        <f>IF(J170&lt;'Quant Setup'!$H$43,'Quant Setup'!$I$43,IF(AND(J170&gt;='Quant Setup'!$G$44,J170&lt;'Quant Setup'!$H$44),'Quant Setup'!$I$44,IF(AND(J170&gt;='Quant Setup'!$G$45,J170&lt;'Quant Setup'!$H$45),'Quant Setup'!$I$45,'Quant Setup'!$I$46)))</f>
        <v>Too Fast</v>
      </c>
      <c r="L170" s="41">
        <f t="shared" si="23"/>
        <v>3.0671296296296297E-2</v>
      </c>
      <c r="M170" s="41">
        <f t="shared" si="20"/>
        <v>2.5000000000000001E-2</v>
      </c>
      <c r="N170" s="41">
        <f t="shared" si="22"/>
        <v>5.6712962962962958E-3</v>
      </c>
      <c r="O170" s="42" t="str">
        <f t="shared" si="19"/>
        <v>Behind on time</v>
      </c>
      <c r="P170" s="2"/>
      <c r="Q170" s="2"/>
      <c r="R170" s="2" t="s">
        <v>8</v>
      </c>
      <c r="S170" s="2"/>
      <c r="T170" s="2" t="s">
        <v>238</v>
      </c>
      <c r="U170" s="2"/>
      <c r="V170" s="2" t="s">
        <v>146</v>
      </c>
      <c r="W170" s="2" t="s">
        <v>176</v>
      </c>
      <c r="X170" s="2"/>
      <c r="Y170" s="2"/>
      <c r="Z170" s="2"/>
      <c r="AA170" s="2"/>
      <c r="AB170" s="2"/>
      <c r="AC170" s="2"/>
      <c r="AD170" s="2"/>
      <c r="AE170" s="2"/>
      <c r="AF170" s="2"/>
      <c r="AG170" s="2"/>
      <c r="AH170" s="2"/>
      <c r="AI170" s="17"/>
      <c r="AJ170" s="17"/>
      <c r="AK170" s="17"/>
      <c r="AL170" s="17"/>
      <c r="AM170" s="8"/>
      <c r="AN170" s="18"/>
      <c r="AO170" s="2"/>
      <c r="AP170" s="2"/>
      <c r="AQ170" s="6"/>
      <c r="AR170" s="6"/>
      <c r="AS170" s="7"/>
      <c r="AT170" s="7"/>
      <c r="AU170" s="4"/>
      <c r="AV170" s="2"/>
    </row>
    <row r="171" spans="1:48" s="27" customFormat="1" x14ac:dyDescent="0.2">
      <c r="A171" s="194">
        <v>167</v>
      </c>
      <c r="B171" s="106">
        <v>43065</v>
      </c>
      <c r="C171" s="55" t="s">
        <v>246</v>
      </c>
      <c r="D171" s="47"/>
      <c r="E171" s="193">
        <v>19</v>
      </c>
      <c r="F171" s="43" t="str">
        <f t="shared" si="18"/>
        <v>Manhattan 119</v>
      </c>
      <c r="G171" s="18" t="s">
        <v>0</v>
      </c>
      <c r="H171" s="2"/>
      <c r="I171" s="200">
        <v>104</v>
      </c>
      <c r="J171" s="41">
        <f t="shared" si="21"/>
        <v>1.2037037037037038E-3</v>
      </c>
      <c r="K171" s="41" t="str">
        <f>IF(J171&lt;'Quant Setup'!$H$43,'Quant Setup'!$I$43,IF(AND(J171&gt;='Quant Setup'!$G$44,J171&lt;'Quant Setup'!$H$44),'Quant Setup'!$I$44,IF(AND(J171&gt;='Quant Setup'!$G$45,J171&lt;'Quant Setup'!$H$45),'Quant Setup'!$I$45,'Quant Setup'!$I$46)))</f>
        <v>Perfect Timing</v>
      </c>
      <c r="L171" s="41">
        <f t="shared" si="23"/>
        <v>3.1875000000000001E-2</v>
      </c>
      <c r="M171" s="41">
        <f t="shared" si="20"/>
        <v>2.6388888888888889E-2</v>
      </c>
      <c r="N171" s="41">
        <f t="shared" si="22"/>
        <v>5.4861111111111117E-3</v>
      </c>
      <c r="O171" s="42" t="str">
        <f t="shared" si="19"/>
        <v>Behind on time</v>
      </c>
      <c r="P171" s="2"/>
      <c r="Q171" s="2"/>
      <c r="R171" s="2" t="s">
        <v>9</v>
      </c>
      <c r="S171" s="2"/>
      <c r="T171" s="2" t="s">
        <v>238</v>
      </c>
      <c r="U171" s="2"/>
      <c r="V171" s="2" t="s">
        <v>75</v>
      </c>
      <c r="W171" s="2" t="s">
        <v>76</v>
      </c>
      <c r="X171" s="2"/>
      <c r="Y171" s="2"/>
      <c r="Z171" s="2"/>
      <c r="AA171" s="2"/>
      <c r="AB171" s="2"/>
      <c r="AC171" s="2"/>
      <c r="AD171" s="2"/>
      <c r="AE171" s="2"/>
      <c r="AF171" s="2"/>
      <c r="AG171" s="2"/>
      <c r="AH171" s="2"/>
      <c r="AI171" s="17"/>
      <c r="AJ171" s="17"/>
      <c r="AK171" s="17"/>
      <c r="AL171" s="17"/>
      <c r="AM171" s="8"/>
      <c r="AN171" s="18"/>
      <c r="AO171" s="2"/>
      <c r="AP171" s="2"/>
      <c r="AQ171" s="6"/>
      <c r="AR171" s="6"/>
      <c r="AS171" s="7"/>
      <c r="AT171" s="7"/>
      <c r="AU171" s="4"/>
      <c r="AV171" s="2"/>
    </row>
    <row r="172" spans="1:48" s="27" customFormat="1" x14ac:dyDescent="0.2">
      <c r="A172" s="194">
        <v>168</v>
      </c>
      <c r="B172" s="106">
        <v>43065</v>
      </c>
      <c r="C172" s="55" t="s">
        <v>246</v>
      </c>
      <c r="D172" s="47"/>
      <c r="E172" s="193">
        <v>20</v>
      </c>
      <c r="F172" s="43" t="str">
        <f t="shared" si="18"/>
        <v>Manhattan 120</v>
      </c>
      <c r="G172" s="18" t="s">
        <v>0</v>
      </c>
      <c r="H172" s="2"/>
      <c r="I172" s="200">
        <v>79</v>
      </c>
      <c r="J172" s="41">
        <f t="shared" si="21"/>
        <v>9.1435185185185185E-4</v>
      </c>
      <c r="K172" s="41" t="str">
        <f>IF(J172&lt;'Quant Setup'!$H$43,'Quant Setup'!$I$43,IF(AND(J172&gt;='Quant Setup'!$G$44,J172&lt;'Quant Setup'!$H$44),'Quant Setup'!$I$44,IF(AND(J172&gt;='Quant Setup'!$G$45,J172&lt;'Quant Setup'!$H$45),'Quant Setup'!$I$45,'Quant Setup'!$I$46)))</f>
        <v>Perfect Timing</v>
      </c>
      <c r="L172" s="41">
        <f t="shared" si="23"/>
        <v>3.2789351851851854E-2</v>
      </c>
      <c r="M172" s="41">
        <f t="shared" si="20"/>
        <v>2.7777777777777776E-2</v>
      </c>
      <c r="N172" s="41">
        <f t="shared" si="22"/>
        <v>5.011574074074078E-3</v>
      </c>
      <c r="O172" s="42" t="str">
        <f t="shared" si="19"/>
        <v>Behind on time</v>
      </c>
      <c r="P172" s="2"/>
      <c r="Q172" s="2"/>
      <c r="R172" s="2" t="s">
        <v>9</v>
      </c>
      <c r="S172" s="2"/>
      <c r="T172" s="2" t="s">
        <v>238</v>
      </c>
      <c r="U172" s="2"/>
      <c r="V172" s="2" t="s">
        <v>146</v>
      </c>
      <c r="W172" s="2" t="s">
        <v>169</v>
      </c>
      <c r="X172" s="2" t="s">
        <v>174</v>
      </c>
      <c r="Y172" s="2"/>
      <c r="Z172" s="2"/>
      <c r="AA172" s="2"/>
      <c r="AB172" s="2"/>
      <c r="AC172" s="2"/>
      <c r="AD172" s="2"/>
      <c r="AE172" s="2"/>
      <c r="AF172" s="2"/>
      <c r="AG172" s="2"/>
      <c r="AH172" s="2"/>
      <c r="AI172" s="17"/>
      <c r="AJ172" s="17"/>
      <c r="AK172" s="17"/>
      <c r="AL172" s="17"/>
      <c r="AM172" s="8"/>
      <c r="AN172" s="18"/>
      <c r="AO172" s="2"/>
      <c r="AP172" s="2"/>
      <c r="AQ172" s="6"/>
      <c r="AR172" s="6"/>
      <c r="AS172" s="7"/>
      <c r="AT172" s="7"/>
      <c r="AU172" s="4"/>
      <c r="AV172" s="2"/>
    </row>
    <row r="173" spans="1:48" s="27" customFormat="1" x14ac:dyDescent="0.2">
      <c r="A173" s="194">
        <v>169</v>
      </c>
      <c r="B173" s="106">
        <v>43065</v>
      </c>
      <c r="C173" s="55" t="s">
        <v>246</v>
      </c>
      <c r="D173" s="47"/>
      <c r="E173" s="193">
        <v>21</v>
      </c>
      <c r="F173" s="43" t="str">
        <f t="shared" si="18"/>
        <v>Manhattan 121</v>
      </c>
      <c r="G173" s="18" t="s">
        <v>11</v>
      </c>
      <c r="H173" s="2"/>
      <c r="I173" s="200">
        <v>132</v>
      </c>
      <c r="J173" s="41">
        <f t="shared" si="21"/>
        <v>1.5277777777777779E-3</v>
      </c>
      <c r="K173" s="41" t="str">
        <f>IF(J173&lt;'Quant Setup'!$H$43,'Quant Setup'!$I$43,IF(AND(J173&gt;='Quant Setup'!$G$44,J173&lt;'Quant Setup'!$H$44),'Quant Setup'!$I$44,IF(AND(J173&gt;='Quant Setup'!$G$45,J173&lt;'Quant Setup'!$H$45),'Quant Setup'!$I$45,'Quant Setup'!$I$46)))</f>
        <v>Perfect Timing</v>
      </c>
      <c r="L173" s="41">
        <f t="shared" si="23"/>
        <v>3.4317129629629635E-2</v>
      </c>
      <c r="M173" s="41">
        <f t="shared" si="20"/>
        <v>2.9166666666666667E-2</v>
      </c>
      <c r="N173" s="41">
        <f t="shared" si="22"/>
        <v>5.1504629629629678E-3</v>
      </c>
      <c r="O173" s="42" t="str">
        <f t="shared" si="19"/>
        <v>Behind on time</v>
      </c>
      <c r="P173" s="2"/>
      <c r="Q173" s="2"/>
      <c r="R173" s="2" t="s">
        <v>9</v>
      </c>
      <c r="S173" s="2"/>
      <c r="T173" s="2" t="s">
        <v>237</v>
      </c>
      <c r="U173" s="2"/>
      <c r="V173" s="2" t="s">
        <v>75</v>
      </c>
      <c r="W173" s="2" t="s">
        <v>109</v>
      </c>
      <c r="X173" s="2"/>
      <c r="Y173" s="2"/>
      <c r="Z173" s="2"/>
      <c r="AA173" s="2"/>
      <c r="AB173" s="2"/>
      <c r="AC173" s="2"/>
      <c r="AD173" s="2"/>
      <c r="AE173" s="2"/>
      <c r="AF173" s="2"/>
      <c r="AG173" s="2"/>
      <c r="AH173" s="2"/>
      <c r="AI173" s="17"/>
      <c r="AJ173" s="17"/>
      <c r="AK173" s="17"/>
      <c r="AL173" s="17"/>
      <c r="AM173" s="8"/>
      <c r="AN173" s="18"/>
      <c r="AO173" s="2"/>
      <c r="AP173" s="2"/>
      <c r="AQ173" s="6"/>
      <c r="AR173" s="6"/>
      <c r="AS173" s="7"/>
      <c r="AT173" s="7"/>
      <c r="AU173" s="4"/>
      <c r="AV173" s="2"/>
    </row>
    <row r="174" spans="1:48" s="27" customFormat="1" x14ac:dyDescent="0.2">
      <c r="A174" s="194">
        <v>170</v>
      </c>
      <c r="B174" s="106">
        <v>43065</v>
      </c>
      <c r="C174" s="55" t="s">
        <v>246</v>
      </c>
      <c r="D174" s="47"/>
      <c r="E174" s="193">
        <v>22</v>
      </c>
      <c r="F174" s="43" t="str">
        <f t="shared" si="18"/>
        <v>Manhattan 122</v>
      </c>
      <c r="G174" s="18" t="s">
        <v>0</v>
      </c>
      <c r="H174" s="2"/>
      <c r="I174" s="200">
        <v>95</v>
      </c>
      <c r="J174" s="41">
        <f t="shared" si="21"/>
        <v>1.0995370370370371E-3</v>
      </c>
      <c r="K174" s="41" t="str">
        <f>IF(J174&lt;'Quant Setup'!$H$43,'Quant Setup'!$I$43,IF(AND(J174&gt;='Quant Setup'!$G$44,J174&lt;'Quant Setup'!$H$44),'Quant Setup'!$I$44,IF(AND(J174&gt;='Quant Setup'!$G$45,J174&lt;'Quant Setup'!$H$45),'Quant Setup'!$I$45,'Quant Setup'!$I$46)))</f>
        <v>Perfect Timing</v>
      </c>
      <c r="L174" s="41">
        <f t="shared" si="23"/>
        <v>3.5416666666666673E-2</v>
      </c>
      <c r="M174" s="41">
        <f t="shared" si="20"/>
        <v>3.0555555555555555E-2</v>
      </c>
      <c r="N174" s="41">
        <f t="shared" si="22"/>
        <v>4.8611111111111181E-3</v>
      </c>
      <c r="O174" s="42" t="str">
        <f t="shared" si="19"/>
        <v>Behind on time</v>
      </c>
      <c r="P174" s="2"/>
      <c r="Q174" s="2"/>
      <c r="R174" s="2" t="s">
        <v>8</v>
      </c>
      <c r="S174" s="2"/>
      <c r="T174" s="2" t="s">
        <v>237</v>
      </c>
      <c r="U174" s="2"/>
      <c r="V174" s="2" t="s">
        <v>40</v>
      </c>
      <c r="W174" s="2" t="s">
        <v>67</v>
      </c>
      <c r="X174" s="2"/>
      <c r="Y174" s="2"/>
      <c r="Z174" s="2"/>
      <c r="AA174" s="2"/>
      <c r="AB174" s="2"/>
      <c r="AC174" s="2"/>
      <c r="AD174" s="2"/>
      <c r="AE174" s="2"/>
      <c r="AF174" s="2"/>
      <c r="AG174" s="2"/>
      <c r="AH174" s="2"/>
      <c r="AI174" s="17"/>
      <c r="AJ174" s="17"/>
      <c r="AK174" s="17"/>
      <c r="AL174" s="17"/>
      <c r="AM174" s="8"/>
      <c r="AN174" s="18"/>
      <c r="AO174" s="2"/>
      <c r="AP174" s="2"/>
      <c r="AQ174" s="6"/>
      <c r="AR174" s="6"/>
      <c r="AS174" s="7"/>
      <c r="AT174" s="7"/>
      <c r="AU174" s="4"/>
      <c r="AV174" s="2"/>
    </row>
    <row r="175" spans="1:48" s="27" customFormat="1" x14ac:dyDescent="0.2">
      <c r="A175" s="194">
        <v>171</v>
      </c>
      <c r="B175" s="106">
        <v>43065</v>
      </c>
      <c r="C175" s="55" t="s">
        <v>246</v>
      </c>
      <c r="D175" s="47"/>
      <c r="E175" s="193">
        <v>23</v>
      </c>
      <c r="F175" s="43" t="str">
        <f t="shared" si="18"/>
        <v>Manhattan 123</v>
      </c>
      <c r="G175" s="18" t="s">
        <v>0</v>
      </c>
      <c r="H175" s="2"/>
      <c r="I175" s="200">
        <v>56</v>
      </c>
      <c r="J175" s="41">
        <f t="shared" si="21"/>
        <v>6.4814814814814813E-4</v>
      </c>
      <c r="K175" s="41" t="str">
        <f>IF(J175&lt;'Quant Setup'!$H$43,'Quant Setup'!$I$43,IF(AND(J175&gt;='Quant Setup'!$G$44,J175&lt;'Quant Setup'!$H$44),'Quant Setup'!$I$44,IF(AND(J175&gt;='Quant Setup'!$G$45,J175&lt;'Quant Setup'!$H$45),'Quant Setup'!$I$45,'Quant Setup'!$I$46)))</f>
        <v>Too Fast</v>
      </c>
      <c r="L175" s="41">
        <f t="shared" si="23"/>
        <v>3.606481481481482E-2</v>
      </c>
      <c r="M175" s="41">
        <f t="shared" si="20"/>
        <v>3.1944444444444442E-2</v>
      </c>
      <c r="N175" s="41">
        <f t="shared" si="22"/>
        <v>4.1203703703703784E-3</v>
      </c>
      <c r="O175" s="42" t="str">
        <f t="shared" si="19"/>
        <v>Behind on time</v>
      </c>
      <c r="P175" s="2"/>
      <c r="Q175" s="2"/>
      <c r="R175" s="2" t="s">
        <v>8</v>
      </c>
      <c r="S175" s="2"/>
      <c r="T175" s="2" t="s">
        <v>237</v>
      </c>
      <c r="U175" s="2"/>
      <c r="V175" s="2" t="s">
        <v>14</v>
      </c>
      <c r="W175" s="2" t="s">
        <v>32</v>
      </c>
      <c r="X175" s="2"/>
      <c r="Y175" s="2"/>
      <c r="Z175" s="2"/>
      <c r="AA175" s="2"/>
      <c r="AB175" s="2"/>
      <c r="AC175" s="2"/>
      <c r="AD175" s="2"/>
      <c r="AE175" s="2"/>
      <c r="AF175" s="2"/>
      <c r="AG175" s="2"/>
      <c r="AH175" s="2"/>
      <c r="AI175" s="17"/>
      <c r="AJ175" s="17"/>
      <c r="AK175" s="17"/>
      <c r="AL175" s="17"/>
      <c r="AM175" s="8"/>
      <c r="AN175" s="18"/>
      <c r="AO175" s="2"/>
      <c r="AP175" s="2"/>
      <c r="AQ175" s="6"/>
      <c r="AR175" s="6"/>
      <c r="AS175" s="7"/>
      <c r="AT175" s="7"/>
      <c r="AU175" s="4"/>
      <c r="AV175" s="2"/>
    </row>
    <row r="176" spans="1:48" s="27" customFormat="1" x14ac:dyDescent="0.2">
      <c r="A176" s="194">
        <v>172</v>
      </c>
      <c r="B176" s="106">
        <v>43065</v>
      </c>
      <c r="C176" s="55" t="s">
        <v>246</v>
      </c>
      <c r="D176" s="47"/>
      <c r="E176" s="193">
        <v>24</v>
      </c>
      <c r="F176" s="43" t="str">
        <f t="shared" si="18"/>
        <v>Manhattan 124</v>
      </c>
      <c r="G176" s="18" t="s">
        <v>0</v>
      </c>
      <c r="H176" s="2"/>
      <c r="I176" s="200">
        <v>129</v>
      </c>
      <c r="J176" s="41">
        <f t="shared" si="21"/>
        <v>1.4930555555555556E-3</v>
      </c>
      <c r="K176" s="41" t="str">
        <f>IF(J176&lt;'Quant Setup'!$H$43,'Quant Setup'!$I$43,IF(AND(J176&gt;='Quant Setup'!$G$44,J176&lt;'Quant Setup'!$H$44),'Quant Setup'!$I$44,IF(AND(J176&gt;='Quant Setup'!$G$45,J176&lt;'Quant Setup'!$H$45),'Quant Setup'!$I$45,'Quant Setup'!$I$46)))</f>
        <v>Perfect Timing</v>
      </c>
      <c r="L176" s="41">
        <f t="shared" si="23"/>
        <v>3.7557870370370373E-2</v>
      </c>
      <c r="M176" s="41">
        <f t="shared" si="20"/>
        <v>3.3333333333333333E-2</v>
      </c>
      <c r="N176" s="41">
        <f t="shared" si="22"/>
        <v>4.2245370370370405E-3</v>
      </c>
      <c r="O176" s="42" t="str">
        <f t="shared" si="19"/>
        <v>Behind on time</v>
      </c>
      <c r="P176" s="2"/>
      <c r="Q176" s="2"/>
      <c r="R176" s="2" t="s">
        <v>9</v>
      </c>
      <c r="S176" s="2"/>
      <c r="T176" s="2" t="s">
        <v>237</v>
      </c>
      <c r="U176" s="2"/>
      <c r="V176" s="2" t="s">
        <v>115</v>
      </c>
      <c r="W176" s="2" t="s">
        <v>133</v>
      </c>
      <c r="X176" s="2"/>
      <c r="Y176" s="2"/>
      <c r="Z176" s="2"/>
      <c r="AA176" s="2"/>
      <c r="AB176" s="2"/>
      <c r="AC176" s="2"/>
      <c r="AD176" s="2"/>
      <c r="AE176" s="2"/>
      <c r="AF176" s="2"/>
      <c r="AG176" s="2"/>
      <c r="AH176" s="2"/>
      <c r="AI176" s="17"/>
      <c r="AJ176" s="17"/>
      <c r="AK176" s="17"/>
      <c r="AL176" s="17"/>
      <c r="AM176" s="8"/>
      <c r="AN176" s="18"/>
      <c r="AO176" s="2"/>
      <c r="AP176" s="2"/>
      <c r="AQ176" s="6"/>
      <c r="AR176" s="6"/>
      <c r="AS176" s="7"/>
      <c r="AT176" s="7"/>
      <c r="AU176" s="4"/>
      <c r="AV176" s="2"/>
    </row>
    <row r="177" spans="1:48" s="27" customFormat="1" x14ac:dyDescent="0.2">
      <c r="A177" s="194">
        <v>173</v>
      </c>
      <c r="B177" s="106">
        <v>43065</v>
      </c>
      <c r="C177" s="55" t="s">
        <v>246</v>
      </c>
      <c r="D177" s="47"/>
      <c r="E177" s="193">
        <v>25</v>
      </c>
      <c r="F177" s="43" t="str">
        <f t="shared" si="18"/>
        <v>Manhattan 125</v>
      </c>
      <c r="G177" s="18" t="s">
        <v>0</v>
      </c>
      <c r="H177" s="2"/>
      <c r="I177" s="200">
        <v>40</v>
      </c>
      <c r="J177" s="41">
        <f t="shared" si="21"/>
        <v>4.6296296296296298E-4</v>
      </c>
      <c r="K177" s="41" t="str">
        <f>IF(J177&lt;'Quant Setup'!$H$43,'Quant Setup'!$I$43,IF(AND(J177&gt;='Quant Setup'!$G$44,J177&lt;'Quant Setup'!$H$44),'Quant Setup'!$I$44,IF(AND(J177&gt;='Quant Setup'!$G$45,J177&lt;'Quant Setup'!$H$45),'Quant Setup'!$I$45,'Quant Setup'!$I$46)))</f>
        <v>Too Fast</v>
      </c>
      <c r="L177" s="41">
        <f t="shared" si="23"/>
        <v>3.8020833333333337E-2</v>
      </c>
      <c r="M177" s="41">
        <f t="shared" si="20"/>
        <v>3.4722222222222224E-2</v>
      </c>
      <c r="N177" s="41">
        <f t="shared" si="22"/>
        <v>3.2986111111111133E-3</v>
      </c>
      <c r="O177" s="42" t="str">
        <f t="shared" si="19"/>
        <v>Behind on time</v>
      </c>
      <c r="P177" s="2"/>
      <c r="Q177" s="2"/>
      <c r="R177" s="2" t="s">
        <v>8</v>
      </c>
      <c r="S177" s="2"/>
      <c r="T177" s="2" t="s">
        <v>238</v>
      </c>
      <c r="U177" s="2"/>
      <c r="V177" s="2" t="s">
        <v>75</v>
      </c>
      <c r="W177" s="2" t="s">
        <v>83</v>
      </c>
      <c r="X177" s="2"/>
      <c r="Y177" s="2"/>
      <c r="Z177" s="2"/>
      <c r="AA177" s="2"/>
      <c r="AB177" s="2"/>
      <c r="AC177" s="2"/>
      <c r="AD177" s="2"/>
      <c r="AE177" s="2"/>
      <c r="AF177" s="2"/>
      <c r="AG177" s="2"/>
      <c r="AH177" s="2"/>
      <c r="AI177" s="17"/>
      <c r="AJ177" s="17"/>
      <c r="AK177" s="17"/>
      <c r="AL177" s="17"/>
      <c r="AM177" s="8"/>
      <c r="AN177" s="18"/>
      <c r="AO177" s="2"/>
      <c r="AP177" s="2"/>
      <c r="AQ177" s="6"/>
      <c r="AR177" s="6"/>
      <c r="AS177" s="7"/>
      <c r="AT177" s="7"/>
      <c r="AU177" s="4"/>
      <c r="AV177" s="2"/>
    </row>
    <row r="178" spans="1:48" s="27" customFormat="1" x14ac:dyDescent="0.2">
      <c r="A178" s="194">
        <v>174</v>
      </c>
      <c r="B178" s="106">
        <v>43065</v>
      </c>
      <c r="C178" s="55" t="s">
        <v>246</v>
      </c>
      <c r="D178" s="47"/>
      <c r="E178" s="193">
        <v>26</v>
      </c>
      <c r="F178" s="43" t="str">
        <f t="shared" si="18"/>
        <v>Manhattan 126</v>
      </c>
      <c r="G178" s="18" t="s">
        <v>0</v>
      </c>
      <c r="H178" s="2"/>
      <c r="I178" s="200">
        <v>76.999999999999986</v>
      </c>
      <c r="J178" s="41">
        <f t="shared" si="21"/>
        <v>8.9120370370370352E-4</v>
      </c>
      <c r="K178" s="41" t="str">
        <f>IF(J178&lt;'Quant Setup'!$H$43,'Quant Setup'!$I$43,IF(AND(J178&gt;='Quant Setup'!$G$44,J178&lt;'Quant Setup'!$H$44),'Quant Setup'!$I$44,IF(AND(J178&gt;='Quant Setup'!$G$45,J178&lt;'Quant Setup'!$H$45),'Quant Setup'!$I$45,'Quant Setup'!$I$46)))</f>
        <v>Perfect Timing</v>
      </c>
      <c r="L178" s="41">
        <f t="shared" si="23"/>
        <v>3.8912037037037044E-2</v>
      </c>
      <c r="M178" s="41">
        <f t="shared" si="20"/>
        <v>3.6111111111111108E-2</v>
      </c>
      <c r="N178" s="41">
        <f t="shared" si="22"/>
        <v>2.8009259259259359E-3</v>
      </c>
      <c r="O178" s="42" t="str">
        <f t="shared" si="19"/>
        <v>Behind on time</v>
      </c>
      <c r="P178" s="2"/>
      <c r="Q178" s="2"/>
      <c r="R178" s="2" t="s">
        <v>9</v>
      </c>
      <c r="S178" s="2"/>
      <c r="T178" s="2" t="s">
        <v>238</v>
      </c>
      <c r="U178" s="2"/>
      <c r="V178" s="2" t="s">
        <v>146</v>
      </c>
      <c r="W178" s="2" t="s">
        <v>147</v>
      </c>
      <c r="X178" s="2"/>
      <c r="Y178" s="2"/>
      <c r="Z178" s="2"/>
      <c r="AA178" s="2"/>
      <c r="AB178" s="2"/>
      <c r="AC178" s="2"/>
      <c r="AD178" s="2"/>
      <c r="AE178" s="2"/>
      <c r="AF178" s="2"/>
      <c r="AG178" s="2"/>
      <c r="AH178" s="2"/>
      <c r="AI178" s="17"/>
      <c r="AJ178" s="17"/>
      <c r="AK178" s="17"/>
      <c r="AL178" s="17"/>
      <c r="AM178" s="8"/>
      <c r="AN178" s="18"/>
      <c r="AO178" s="2"/>
      <c r="AP178" s="2"/>
      <c r="AQ178" s="6"/>
      <c r="AR178" s="6"/>
      <c r="AS178" s="7"/>
      <c r="AT178" s="7"/>
      <c r="AU178" s="4"/>
      <c r="AV178" s="2"/>
    </row>
    <row r="179" spans="1:48" s="27" customFormat="1" x14ac:dyDescent="0.2">
      <c r="A179" s="194">
        <v>175</v>
      </c>
      <c r="B179" s="106">
        <v>43065</v>
      </c>
      <c r="C179" s="55" t="s">
        <v>246</v>
      </c>
      <c r="D179" s="47"/>
      <c r="E179" s="193">
        <v>27</v>
      </c>
      <c r="F179" s="43" t="str">
        <f t="shared" si="18"/>
        <v>Manhattan 127</v>
      </c>
      <c r="G179" s="18" t="s">
        <v>0</v>
      </c>
      <c r="H179" s="2"/>
      <c r="I179" s="200">
        <v>106</v>
      </c>
      <c r="J179" s="41">
        <f t="shared" si="21"/>
        <v>1.2268518518518518E-3</v>
      </c>
      <c r="K179" s="41" t="str">
        <f>IF(J179&lt;'Quant Setup'!$H$43,'Quant Setup'!$I$43,IF(AND(J179&gt;='Quant Setup'!$G$44,J179&lt;'Quant Setup'!$H$44),'Quant Setup'!$I$44,IF(AND(J179&gt;='Quant Setup'!$G$45,J179&lt;'Quant Setup'!$H$45),'Quant Setup'!$I$45,'Quant Setup'!$I$46)))</f>
        <v>Perfect Timing</v>
      </c>
      <c r="L179" s="41">
        <f t="shared" si="23"/>
        <v>4.0138888888888898E-2</v>
      </c>
      <c r="M179" s="41">
        <f t="shared" si="20"/>
        <v>3.7499999999999999E-2</v>
      </c>
      <c r="N179" s="41">
        <f t="shared" si="22"/>
        <v>2.6388888888888989E-3</v>
      </c>
      <c r="O179" s="42" t="str">
        <f t="shared" si="19"/>
        <v>Behind on time</v>
      </c>
      <c r="P179" s="2"/>
      <c r="Q179" s="2"/>
      <c r="R179" s="2" t="s">
        <v>10</v>
      </c>
      <c r="S179" s="2"/>
      <c r="T179" s="2" t="s">
        <v>237</v>
      </c>
      <c r="U179" s="2"/>
      <c r="V179" s="2" t="s">
        <v>14</v>
      </c>
      <c r="W179" s="2" t="s">
        <v>15</v>
      </c>
      <c r="X179" s="2"/>
      <c r="Y179" s="2"/>
      <c r="Z179" s="2"/>
      <c r="AA179" s="2"/>
      <c r="AB179" s="2"/>
      <c r="AC179" s="2"/>
      <c r="AD179" s="2"/>
      <c r="AE179" s="2"/>
      <c r="AF179" s="2"/>
      <c r="AG179" s="2"/>
      <c r="AH179" s="2"/>
      <c r="AI179" s="17"/>
      <c r="AJ179" s="17"/>
      <c r="AK179" s="17"/>
      <c r="AL179" s="17"/>
      <c r="AM179" s="8"/>
      <c r="AN179" s="18"/>
      <c r="AO179" s="2"/>
      <c r="AP179" s="2"/>
      <c r="AQ179" s="6"/>
      <c r="AR179" s="6"/>
      <c r="AS179" s="7"/>
      <c r="AT179" s="7"/>
      <c r="AU179" s="4"/>
      <c r="AV179" s="2"/>
    </row>
    <row r="180" spans="1:48" s="27" customFormat="1" x14ac:dyDescent="0.2">
      <c r="A180" s="194">
        <v>176</v>
      </c>
      <c r="B180" s="106">
        <v>43065</v>
      </c>
      <c r="C180" s="55" t="s">
        <v>246</v>
      </c>
      <c r="D180" s="47"/>
      <c r="E180" s="193">
        <v>28</v>
      </c>
      <c r="F180" s="43" t="str">
        <f t="shared" si="18"/>
        <v>Manhattan 128</v>
      </c>
      <c r="G180" s="18" t="s">
        <v>11</v>
      </c>
      <c r="H180" s="2"/>
      <c r="I180" s="200">
        <v>40.999999999999993</v>
      </c>
      <c r="J180" s="41">
        <f t="shared" si="21"/>
        <v>4.7453703703703693E-4</v>
      </c>
      <c r="K180" s="41" t="str">
        <f>IF(J180&lt;'Quant Setup'!$H$43,'Quant Setup'!$I$43,IF(AND(J180&gt;='Quant Setup'!$G$44,J180&lt;'Quant Setup'!$H$44),'Quant Setup'!$I$44,IF(AND(J180&gt;='Quant Setup'!$G$45,J180&lt;'Quant Setup'!$H$45),'Quant Setup'!$I$45,'Quant Setup'!$I$46)))</f>
        <v>Too Fast</v>
      </c>
      <c r="L180" s="41">
        <f t="shared" si="23"/>
        <v>4.0613425925925935E-2</v>
      </c>
      <c r="M180" s="41">
        <f t="shared" si="20"/>
        <v>3.888888888888889E-2</v>
      </c>
      <c r="N180" s="41">
        <f t="shared" si="22"/>
        <v>1.7245370370370453E-3</v>
      </c>
      <c r="O180" s="42" t="str">
        <f t="shared" si="19"/>
        <v>Neutral</v>
      </c>
      <c r="P180" s="2"/>
      <c r="Q180" s="2"/>
      <c r="R180" s="2" t="s">
        <v>9</v>
      </c>
      <c r="S180" s="2"/>
      <c r="T180" s="2" t="s">
        <v>238</v>
      </c>
      <c r="U180" s="2"/>
      <c r="V180" s="2" t="s">
        <v>40</v>
      </c>
      <c r="W180" s="2" t="s">
        <v>41</v>
      </c>
      <c r="X180" s="2"/>
      <c r="Y180" s="2"/>
      <c r="Z180" s="2"/>
      <c r="AA180" s="2"/>
      <c r="AB180" s="2"/>
      <c r="AC180" s="2"/>
      <c r="AD180" s="2"/>
      <c r="AE180" s="2"/>
      <c r="AF180" s="2"/>
      <c r="AG180" s="2"/>
      <c r="AH180" s="2"/>
      <c r="AI180" s="17"/>
      <c r="AJ180" s="17"/>
      <c r="AK180" s="17"/>
      <c r="AL180" s="17"/>
      <c r="AM180" s="8"/>
      <c r="AN180" s="18"/>
      <c r="AO180" s="2"/>
      <c r="AP180" s="2"/>
      <c r="AQ180" s="6"/>
      <c r="AR180" s="6"/>
      <c r="AS180" s="7"/>
      <c r="AT180" s="7"/>
      <c r="AU180" s="4"/>
      <c r="AV180" s="2"/>
    </row>
    <row r="181" spans="1:48" s="27" customFormat="1" x14ac:dyDescent="0.2">
      <c r="A181" s="194">
        <v>177</v>
      </c>
      <c r="B181" s="106">
        <v>43065</v>
      </c>
      <c r="C181" s="55" t="s">
        <v>246</v>
      </c>
      <c r="D181" s="47"/>
      <c r="E181" s="193">
        <v>29</v>
      </c>
      <c r="F181" s="43" t="str">
        <f t="shared" si="18"/>
        <v>Manhattan 129</v>
      </c>
      <c r="G181" s="18" t="s">
        <v>0</v>
      </c>
      <c r="H181" s="2"/>
      <c r="I181" s="200">
        <v>8.9999999999999982</v>
      </c>
      <c r="J181" s="41">
        <f t="shared" si="21"/>
        <v>1.0416666666666665E-4</v>
      </c>
      <c r="K181" s="41" t="str">
        <f>IF(J181&lt;'Quant Setup'!$H$43,'Quant Setup'!$I$43,IF(AND(J181&gt;='Quant Setup'!$G$44,J181&lt;'Quant Setup'!$H$44),'Quant Setup'!$I$44,IF(AND(J181&gt;='Quant Setup'!$G$45,J181&lt;'Quant Setup'!$H$45),'Quant Setup'!$I$45,'Quant Setup'!$I$46)))</f>
        <v>Too Fast</v>
      </c>
      <c r="L181" s="41">
        <f t="shared" si="23"/>
        <v>4.0717592592592604E-2</v>
      </c>
      <c r="M181" s="41">
        <f t="shared" si="20"/>
        <v>4.027777777777778E-2</v>
      </c>
      <c r="N181" s="41">
        <f t="shared" si="22"/>
        <v>4.3981481481482343E-4</v>
      </c>
      <c r="O181" s="42" t="str">
        <f t="shared" si="19"/>
        <v>Neutral</v>
      </c>
      <c r="P181" s="2"/>
      <c r="Q181" s="2"/>
      <c r="R181" s="2" t="s">
        <v>10</v>
      </c>
      <c r="S181" s="2"/>
      <c r="T181" s="2" t="s">
        <v>237</v>
      </c>
      <c r="U181" s="2"/>
      <c r="V181" s="2" t="s">
        <v>75</v>
      </c>
      <c r="W181" s="2" t="s">
        <v>76</v>
      </c>
      <c r="X181" s="2"/>
      <c r="Y181" s="2"/>
      <c r="Z181" s="2"/>
      <c r="AA181" s="2"/>
      <c r="AB181" s="2"/>
      <c r="AC181" s="2"/>
      <c r="AD181" s="2"/>
      <c r="AE181" s="2"/>
      <c r="AF181" s="2"/>
      <c r="AG181" s="2"/>
      <c r="AH181" s="2"/>
      <c r="AI181" s="17"/>
      <c r="AJ181" s="17"/>
      <c r="AK181" s="17"/>
      <c r="AL181" s="17"/>
      <c r="AM181" s="8"/>
      <c r="AN181" s="18"/>
      <c r="AO181" s="2"/>
      <c r="AP181" s="2"/>
      <c r="AQ181" s="6"/>
      <c r="AR181" s="6"/>
      <c r="AS181" s="7"/>
      <c r="AT181" s="7"/>
      <c r="AU181" s="4"/>
      <c r="AV181" s="2"/>
    </row>
    <row r="182" spans="1:48" s="27" customFormat="1" x14ac:dyDescent="0.2">
      <c r="A182" s="194">
        <v>178</v>
      </c>
      <c r="B182" s="106">
        <v>43065</v>
      </c>
      <c r="C182" s="55" t="s">
        <v>246</v>
      </c>
      <c r="D182" s="47"/>
      <c r="E182" s="193">
        <v>30</v>
      </c>
      <c r="F182" s="43" t="str">
        <f t="shared" si="18"/>
        <v>Manhattan 130</v>
      </c>
      <c r="G182" s="18" t="s">
        <v>0</v>
      </c>
      <c r="H182" s="2"/>
      <c r="I182" s="200">
        <v>239</v>
      </c>
      <c r="J182" s="41">
        <f t="shared" si="21"/>
        <v>2.7662037037037039E-3</v>
      </c>
      <c r="K182" s="41" t="str">
        <f>IF(J182&lt;'Quant Setup'!$H$43,'Quant Setup'!$I$43,IF(AND(J182&gt;='Quant Setup'!$G$44,J182&lt;'Quant Setup'!$H$44),'Quant Setup'!$I$44,IF(AND(J182&gt;='Quant Setup'!$G$45,J182&lt;'Quant Setup'!$H$45),'Quant Setup'!$I$45,'Quant Setup'!$I$46)))</f>
        <v>Way Too Slow</v>
      </c>
      <c r="L182" s="41">
        <f t="shared" si="23"/>
        <v>4.3483796296296305E-2</v>
      </c>
      <c r="M182" s="41">
        <f t="shared" si="20"/>
        <v>4.1666666666666664E-2</v>
      </c>
      <c r="N182" s="41">
        <f t="shared" si="22"/>
        <v>1.8171296296296408E-3</v>
      </c>
      <c r="O182" s="42" t="str">
        <f t="shared" si="19"/>
        <v>Neutral</v>
      </c>
      <c r="P182" s="2"/>
      <c r="Q182" s="2"/>
      <c r="R182" s="2" t="s">
        <v>9</v>
      </c>
      <c r="S182" s="2"/>
      <c r="T182" s="2" t="s">
        <v>237</v>
      </c>
      <c r="U182" s="2"/>
      <c r="V182" s="2" t="s">
        <v>40</v>
      </c>
      <c r="W182" s="2" t="s">
        <v>49</v>
      </c>
      <c r="X182" s="2"/>
      <c r="Y182" s="2"/>
      <c r="Z182" s="2"/>
      <c r="AA182" s="2"/>
      <c r="AB182" s="2"/>
      <c r="AC182" s="2"/>
      <c r="AD182" s="2"/>
      <c r="AE182" s="2"/>
      <c r="AF182" s="2"/>
      <c r="AG182" s="2"/>
      <c r="AH182" s="2"/>
      <c r="AI182" s="17"/>
      <c r="AJ182" s="17"/>
      <c r="AK182" s="17"/>
      <c r="AL182" s="17"/>
      <c r="AM182" s="8"/>
      <c r="AN182" s="18"/>
      <c r="AO182" s="2"/>
      <c r="AP182" s="2"/>
      <c r="AQ182" s="6"/>
      <c r="AR182" s="6"/>
      <c r="AS182" s="7"/>
      <c r="AT182" s="7"/>
      <c r="AU182" s="4"/>
      <c r="AV182" s="2"/>
    </row>
    <row r="183" spans="1:48" s="27" customFormat="1" x14ac:dyDescent="0.2">
      <c r="A183" s="194">
        <v>179</v>
      </c>
      <c r="B183" s="106">
        <v>43065</v>
      </c>
      <c r="C183" s="55" t="s">
        <v>246</v>
      </c>
      <c r="D183" s="47"/>
      <c r="E183" s="193">
        <v>31</v>
      </c>
      <c r="F183" s="43" t="str">
        <f t="shared" si="18"/>
        <v>Manhattan 131</v>
      </c>
      <c r="G183" s="18" t="s">
        <v>11</v>
      </c>
      <c r="H183" s="2"/>
      <c r="I183" s="200">
        <v>212</v>
      </c>
      <c r="J183" s="41">
        <f t="shared" si="21"/>
        <v>2.4537037037037036E-3</v>
      </c>
      <c r="K183" s="41" t="str">
        <f>IF(J183&lt;'Quant Setup'!$H$43,'Quant Setup'!$I$43,IF(AND(J183&gt;='Quant Setup'!$G$44,J183&lt;'Quant Setup'!$H$44),'Quant Setup'!$I$44,IF(AND(J183&gt;='Quant Setup'!$G$45,J183&lt;'Quant Setup'!$H$45),'Quant Setup'!$I$45,'Quant Setup'!$I$46)))</f>
        <v>Way Too Slow</v>
      </c>
      <c r="L183" s="41">
        <f t="shared" si="23"/>
        <v>4.5937500000000006E-2</v>
      </c>
      <c r="M183" s="41">
        <f t="shared" si="20"/>
        <v>4.3055555555555555E-2</v>
      </c>
      <c r="N183" s="41">
        <f t="shared" si="22"/>
        <v>2.8819444444444509E-3</v>
      </c>
      <c r="O183" s="42" t="str">
        <f t="shared" si="19"/>
        <v>Behind on time</v>
      </c>
      <c r="P183" s="2"/>
      <c r="Q183" s="2"/>
      <c r="R183" s="2" t="s">
        <v>9</v>
      </c>
      <c r="S183" s="2"/>
      <c r="T183" s="2" t="s">
        <v>237</v>
      </c>
      <c r="U183" s="2"/>
      <c r="V183" s="2" t="s">
        <v>115</v>
      </c>
      <c r="W183" s="2" t="s">
        <v>127</v>
      </c>
      <c r="X183" s="2"/>
      <c r="Y183" s="2"/>
      <c r="Z183" s="2"/>
      <c r="AA183" s="2"/>
      <c r="AB183" s="2"/>
      <c r="AC183" s="2"/>
      <c r="AD183" s="2"/>
      <c r="AE183" s="2"/>
      <c r="AF183" s="2"/>
      <c r="AG183" s="2"/>
      <c r="AH183" s="2"/>
      <c r="AI183" s="17"/>
      <c r="AJ183" s="17"/>
      <c r="AK183" s="17"/>
      <c r="AL183" s="17"/>
      <c r="AM183" s="8"/>
      <c r="AN183" s="18"/>
      <c r="AO183" s="2"/>
      <c r="AP183" s="2"/>
      <c r="AQ183" s="6"/>
      <c r="AR183" s="6"/>
      <c r="AS183" s="7"/>
      <c r="AT183" s="7"/>
      <c r="AU183" s="4"/>
      <c r="AV183" s="2"/>
    </row>
    <row r="184" spans="1:48" s="27" customFormat="1" x14ac:dyDescent="0.2">
      <c r="A184" s="194">
        <v>180</v>
      </c>
      <c r="B184" s="106">
        <v>43065</v>
      </c>
      <c r="C184" s="55" t="s">
        <v>246</v>
      </c>
      <c r="D184" s="47"/>
      <c r="E184" s="193">
        <v>32</v>
      </c>
      <c r="F184" s="43" t="str">
        <f t="shared" si="18"/>
        <v>Manhattan 132</v>
      </c>
      <c r="G184" s="18" t="s">
        <v>11</v>
      </c>
      <c r="H184" s="2"/>
      <c r="I184" s="200">
        <v>98.999999999999986</v>
      </c>
      <c r="J184" s="41">
        <f t="shared" si="21"/>
        <v>1.1458333333333331E-3</v>
      </c>
      <c r="K184" s="41" t="str">
        <f>IF(J184&lt;'Quant Setup'!$H$43,'Quant Setup'!$I$43,IF(AND(J184&gt;='Quant Setup'!$G$44,J184&lt;'Quant Setup'!$H$44),'Quant Setup'!$I$44,IF(AND(J184&gt;='Quant Setup'!$G$45,J184&lt;'Quant Setup'!$H$45),'Quant Setup'!$I$45,'Quant Setup'!$I$46)))</f>
        <v>Perfect Timing</v>
      </c>
      <c r="L184" s="41">
        <f t="shared" si="23"/>
        <v>4.7083333333333338E-2</v>
      </c>
      <c r="M184" s="41">
        <f t="shared" si="20"/>
        <v>4.4444444444444446E-2</v>
      </c>
      <c r="N184" s="41">
        <f t="shared" si="22"/>
        <v>2.638888888888892E-3</v>
      </c>
      <c r="O184" s="42" t="str">
        <f t="shared" si="19"/>
        <v>Behind on time</v>
      </c>
      <c r="P184" s="2"/>
      <c r="Q184" s="2"/>
      <c r="R184" s="2" t="s">
        <v>9</v>
      </c>
      <c r="S184" s="2"/>
      <c r="T184" s="2" t="s">
        <v>237</v>
      </c>
      <c r="U184" s="2"/>
      <c r="V184" s="2" t="s">
        <v>14</v>
      </c>
      <c r="W184" s="2" t="s">
        <v>22</v>
      </c>
      <c r="X184" s="2"/>
      <c r="Y184" s="2"/>
      <c r="Z184" s="2" t="s">
        <v>14</v>
      </c>
      <c r="AA184" s="2" t="s">
        <v>25</v>
      </c>
      <c r="AB184" s="2"/>
      <c r="AC184" s="2"/>
      <c r="AD184" s="2"/>
      <c r="AE184" s="2"/>
      <c r="AF184" s="2"/>
      <c r="AG184" s="2"/>
      <c r="AH184" s="2"/>
      <c r="AI184" s="17"/>
      <c r="AJ184" s="17"/>
      <c r="AK184" s="17"/>
      <c r="AL184" s="17"/>
      <c r="AM184" s="8"/>
      <c r="AN184" s="18"/>
      <c r="AO184" s="2"/>
      <c r="AP184" s="2"/>
      <c r="AQ184" s="6"/>
      <c r="AR184" s="6"/>
      <c r="AS184" s="7"/>
      <c r="AT184" s="7"/>
      <c r="AU184" s="4"/>
      <c r="AV184" s="2"/>
    </row>
    <row r="185" spans="1:48" s="27" customFormat="1" x14ac:dyDescent="0.2">
      <c r="A185" s="194">
        <v>181</v>
      </c>
      <c r="B185" s="106">
        <v>43065</v>
      </c>
      <c r="C185" s="55" t="s">
        <v>246</v>
      </c>
      <c r="D185" s="47"/>
      <c r="E185" s="193">
        <v>33</v>
      </c>
      <c r="F185" s="43" t="str">
        <f t="shared" si="18"/>
        <v>Manhattan 133</v>
      </c>
      <c r="G185" s="18" t="s">
        <v>11</v>
      </c>
      <c r="H185" s="2"/>
      <c r="I185" s="200">
        <v>59.999999999999993</v>
      </c>
      <c r="J185" s="41">
        <f t="shared" si="21"/>
        <v>6.9444444444444436E-4</v>
      </c>
      <c r="K185" s="41" t="str">
        <f>IF(J185&lt;'Quant Setup'!$H$43,'Quant Setup'!$I$43,IF(AND(J185&gt;='Quant Setup'!$G$44,J185&lt;'Quant Setup'!$H$44),'Quant Setup'!$I$44,IF(AND(J185&gt;='Quant Setup'!$G$45,J185&lt;'Quant Setup'!$H$45),'Quant Setup'!$I$45,'Quant Setup'!$I$46)))</f>
        <v>Too Fast</v>
      </c>
      <c r="L185" s="41">
        <f t="shared" si="23"/>
        <v>4.777777777777778E-2</v>
      </c>
      <c r="M185" s="41">
        <f t="shared" si="20"/>
        <v>4.583333333333333E-2</v>
      </c>
      <c r="N185" s="41">
        <f t="shared" si="22"/>
        <v>1.94444444444445E-3</v>
      </c>
      <c r="O185" s="42" t="str">
        <f t="shared" si="19"/>
        <v>Neutral</v>
      </c>
      <c r="P185" s="2"/>
      <c r="Q185" s="2"/>
      <c r="R185" s="2" t="s">
        <v>9</v>
      </c>
      <c r="S185" s="2"/>
      <c r="T185" s="2" t="s">
        <v>238</v>
      </c>
      <c r="U185" s="2"/>
      <c r="V185" s="2" t="s">
        <v>146</v>
      </c>
      <c r="W185" s="2" t="s">
        <v>162</v>
      </c>
      <c r="X185" s="2"/>
      <c r="Y185" s="2"/>
      <c r="Z185" s="2"/>
      <c r="AA185" s="2"/>
      <c r="AB185" s="2"/>
      <c r="AC185" s="2"/>
      <c r="AD185" s="2"/>
      <c r="AE185" s="2"/>
      <c r="AF185" s="2"/>
      <c r="AG185" s="2"/>
      <c r="AH185" s="2"/>
      <c r="AI185" s="17"/>
      <c r="AJ185" s="17"/>
      <c r="AK185" s="17"/>
      <c r="AL185" s="17"/>
      <c r="AM185" s="8"/>
      <c r="AN185" s="18"/>
      <c r="AO185" s="2"/>
      <c r="AP185" s="2"/>
      <c r="AQ185" s="6"/>
      <c r="AR185" s="6"/>
      <c r="AS185" s="7"/>
      <c r="AT185" s="7"/>
      <c r="AU185" s="4"/>
      <c r="AV185" s="2"/>
    </row>
    <row r="186" spans="1:48" s="27" customFormat="1" x14ac:dyDescent="0.2">
      <c r="A186" s="194">
        <v>182</v>
      </c>
      <c r="B186" s="106">
        <v>43065</v>
      </c>
      <c r="C186" s="55" t="s">
        <v>246</v>
      </c>
      <c r="D186" s="47"/>
      <c r="E186" s="193">
        <v>34</v>
      </c>
      <c r="F186" s="43" t="str">
        <f t="shared" si="18"/>
        <v>Manhattan 134</v>
      </c>
      <c r="G186" s="18" t="s">
        <v>11</v>
      </c>
      <c r="H186" s="2"/>
      <c r="I186" s="200">
        <v>153.99999999999997</v>
      </c>
      <c r="J186" s="41">
        <f t="shared" si="21"/>
        <v>1.782407407407407E-3</v>
      </c>
      <c r="K186" s="41" t="str">
        <f>IF(J186&lt;'Quant Setup'!$H$43,'Quant Setup'!$I$43,IF(AND(J186&gt;='Quant Setup'!$G$44,J186&lt;'Quant Setup'!$H$44),'Quant Setup'!$I$44,IF(AND(J186&gt;='Quant Setup'!$G$45,J186&lt;'Quant Setup'!$H$45),'Quant Setup'!$I$45,'Quant Setup'!$I$46)))</f>
        <v>Warning Track</v>
      </c>
      <c r="L186" s="41">
        <f t="shared" si="23"/>
        <v>4.9560185185185186E-2</v>
      </c>
      <c r="M186" s="41">
        <f t="shared" si="20"/>
        <v>4.7222222222222221E-2</v>
      </c>
      <c r="N186" s="41">
        <f t="shared" si="22"/>
        <v>2.3379629629629653E-3</v>
      </c>
      <c r="O186" s="42" t="str">
        <f t="shared" si="19"/>
        <v>Behind on time</v>
      </c>
      <c r="P186" s="2"/>
      <c r="Q186" s="2"/>
      <c r="R186" s="2" t="s">
        <v>9</v>
      </c>
      <c r="S186" s="2"/>
      <c r="T186" s="2" t="s">
        <v>237</v>
      </c>
      <c r="U186" s="2"/>
      <c r="V186" s="2" t="s">
        <v>40</v>
      </c>
      <c r="W186" s="2" t="s">
        <v>53</v>
      </c>
      <c r="X186" s="2"/>
      <c r="Y186" s="2"/>
      <c r="Z186" s="2"/>
      <c r="AA186" s="2"/>
      <c r="AB186" s="2"/>
      <c r="AC186" s="2"/>
      <c r="AD186" s="2"/>
      <c r="AE186" s="2"/>
      <c r="AF186" s="2"/>
      <c r="AG186" s="2"/>
      <c r="AH186" s="2"/>
      <c r="AI186" s="17"/>
      <c r="AJ186" s="17"/>
      <c r="AK186" s="17"/>
      <c r="AL186" s="17"/>
      <c r="AM186" s="8"/>
      <c r="AN186" s="18"/>
      <c r="AO186" s="2"/>
      <c r="AP186" s="2"/>
      <c r="AQ186" s="6"/>
      <c r="AR186" s="6"/>
      <c r="AS186" s="7"/>
      <c r="AT186" s="7"/>
      <c r="AU186" s="4"/>
      <c r="AV186" s="2"/>
    </row>
    <row r="187" spans="1:48" s="27" customFormat="1" x14ac:dyDescent="0.2">
      <c r="A187" s="194">
        <v>183</v>
      </c>
      <c r="B187" s="106">
        <v>43065</v>
      </c>
      <c r="C187" s="55" t="s">
        <v>246</v>
      </c>
      <c r="D187" s="47"/>
      <c r="E187" s="193">
        <v>35</v>
      </c>
      <c r="F187" s="43" t="str">
        <f t="shared" si="18"/>
        <v>Manhattan 135</v>
      </c>
      <c r="G187" s="18" t="s">
        <v>11</v>
      </c>
      <c r="H187" s="2"/>
      <c r="I187" s="200">
        <v>13</v>
      </c>
      <c r="J187" s="41">
        <f t="shared" si="21"/>
        <v>1.5046296296296297E-4</v>
      </c>
      <c r="K187" s="41" t="str">
        <f>IF(J187&lt;'Quant Setup'!$H$43,'Quant Setup'!$I$43,IF(AND(J187&gt;='Quant Setup'!$G$44,J187&lt;'Quant Setup'!$H$44),'Quant Setup'!$I$44,IF(AND(J187&gt;='Quant Setup'!$G$45,J187&lt;'Quant Setup'!$H$45),'Quant Setup'!$I$45,'Quant Setup'!$I$46)))</f>
        <v>Too Fast</v>
      </c>
      <c r="L187" s="41">
        <f t="shared" si="23"/>
        <v>4.971064814814815E-2</v>
      </c>
      <c r="M187" s="41">
        <f t="shared" si="20"/>
        <v>4.8611111111111112E-2</v>
      </c>
      <c r="N187" s="41">
        <f t="shared" si="22"/>
        <v>1.0995370370370378E-3</v>
      </c>
      <c r="O187" s="42" t="str">
        <f t="shared" si="19"/>
        <v>Neutral</v>
      </c>
      <c r="P187" s="2"/>
      <c r="Q187" s="2"/>
      <c r="R187" s="2" t="s">
        <v>10</v>
      </c>
      <c r="S187" s="2"/>
      <c r="T187" s="2" t="s">
        <v>237</v>
      </c>
      <c r="U187" s="2"/>
      <c r="V187" s="2" t="s">
        <v>75</v>
      </c>
      <c r="W187" s="2" t="s">
        <v>97</v>
      </c>
      <c r="X187" s="2"/>
      <c r="Y187" s="2"/>
      <c r="Z187" s="2"/>
      <c r="AA187" s="2"/>
      <c r="AB187" s="2"/>
      <c r="AC187" s="2"/>
      <c r="AD187" s="2"/>
      <c r="AE187" s="2"/>
      <c r="AF187" s="2"/>
      <c r="AG187" s="2"/>
      <c r="AH187" s="2"/>
      <c r="AI187" s="17"/>
      <c r="AJ187" s="17"/>
      <c r="AK187" s="17"/>
      <c r="AL187" s="17"/>
      <c r="AM187" s="8"/>
      <c r="AN187" s="18"/>
      <c r="AO187" s="2"/>
      <c r="AP187" s="2"/>
      <c r="AQ187" s="6"/>
      <c r="AR187" s="6"/>
      <c r="AS187" s="7"/>
      <c r="AT187" s="7"/>
      <c r="AU187" s="4"/>
      <c r="AV187" s="2"/>
    </row>
    <row r="188" spans="1:48" s="27" customFormat="1" x14ac:dyDescent="0.2">
      <c r="A188" s="194">
        <v>184</v>
      </c>
      <c r="B188" s="106">
        <v>43065</v>
      </c>
      <c r="C188" s="55" t="s">
        <v>246</v>
      </c>
      <c r="D188" s="47"/>
      <c r="E188" s="193">
        <v>36</v>
      </c>
      <c r="F188" s="43" t="str">
        <f t="shared" si="18"/>
        <v>Manhattan 136</v>
      </c>
      <c r="G188" s="18" t="s">
        <v>0</v>
      </c>
      <c r="H188" s="2"/>
      <c r="I188" s="200">
        <v>71.999999999999986</v>
      </c>
      <c r="J188" s="41">
        <f t="shared" si="21"/>
        <v>8.3333333333333317E-4</v>
      </c>
      <c r="K188" s="41" t="str">
        <f>IF(J188&lt;'Quant Setup'!$H$43,'Quant Setup'!$I$43,IF(AND(J188&gt;='Quant Setup'!$G$44,J188&lt;'Quant Setup'!$H$44),'Quant Setup'!$I$44,IF(AND(J188&gt;='Quant Setup'!$G$45,J188&lt;'Quant Setup'!$H$45),'Quant Setup'!$I$45,'Quant Setup'!$I$46)))</f>
        <v>Too Fast</v>
      </c>
      <c r="L188" s="41">
        <f t="shared" si="23"/>
        <v>5.0543981481481481E-2</v>
      </c>
      <c r="M188" s="41">
        <f t="shared" si="20"/>
        <v>0.05</v>
      </c>
      <c r="N188" s="41">
        <f t="shared" si="22"/>
        <v>5.4398148148147862E-4</v>
      </c>
      <c r="O188" s="42" t="str">
        <f t="shared" si="19"/>
        <v>Neutral</v>
      </c>
      <c r="P188" s="2"/>
      <c r="Q188" s="2"/>
      <c r="R188" s="2" t="s">
        <v>9</v>
      </c>
      <c r="S188" s="2"/>
      <c r="T188" s="2" t="s">
        <v>238</v>
      </c>
      <c r="U188" s="2"/>
      <c r="V188" s="2" t="s">
        <v>115</v>
      </c>
      <c r="W188" s="2" t="s">
        <v>138</v>
      </c>
      <c r="X188" s="2"/>
      <c r="Y188" s="2"/>
      <c r="Z188" s="2"/>
      <c r="AA188" s="2"/>
      <c r="AB188" s="2"/>
      <c r="AC188" s="2"/>
      <c r="AD188" s="2"/>
      <c r="AE188" s="2"/>
      <c r="AF188" s="2"/>
      <c r="AG188" s="2"/>
      <c r="AH188" s="2"/>
      <c r="AI188" s="17"/>
      <c r="AJ188" s="17"/>
      <c r="AK188" s="17"/>
      <c r="AL188" s="17"/>
      <c r="AM188" s="8"/>
      <c r="AN188" s="18"/>
      <c r="AO188" s="2"/>
      <c r="AP188" s="2"/>
      <c r="AQ188" s="6"/>
      <c r="AR188" s="6"/>
      <c r="AS188" s="7"/>
      <c r="AT188" s="7"/>
      <c r="AU188" s="4"/>
      <c r="AV188" s="2"/>
    </row>
    <row r="189" spans="1:48" s="27" customFormat="1" x14ac:dyDescent="0.2">
      <c r="A189" s="194">
        <v>185</v>
      </c>
      <c r="B189" s="106">
        <v>43065</v>
      </c>
      <c r="C189" s="55" t="s">
        <v>246</v>
      </c>
      <c r="D189" s="47"/>
      <c r="E189" s="193">
        <v>37</v>
      </c>
      <c r="F189" s="43" t="str">
        <f t="shared" si="18"/>
        <v>Manhattan 137</v>
      </c>
      <c r="G189" s="18" t="s">
        <v>0</v>
      </c>
      <c r="H189" s="2"/>
      <c r="I189" s="200">
        <v>122.99999999999999</v>
      </c>
      <c r="J189" s="41">
        <f t="shared" si="21"/>
        <v>1.423611111111111E-3</v>
      </c>
      <c r="K189" s="41" t="str">
        <f>IF(J189&lt;'Quant Setup'!$H$43,'Quant Setup'!$I$43,IF(AND(J189&gt;='Quant Setup'!$G$44,J189&lt;'Quant Setup'!$H$44),'Quant Setup'!$I$44,IF(AND(J189&gt;='Quant Setup'!$G$45,J189&lt;'Quant Setup'!$H$45),'Quant Setup'!$I$45,'Quant Setup'!$I$46)))</f>
        <v>Perfect Timing</v>
      </c>
      <c r="L189" s="41">
        <f t="shared" si="23"/>
        <v>5.1967592592592593E-2</v>
      </c>
      <c r="M189" s="41">
        <f t="shared" si="20"/>
        <v>5.1388888888888887E-2</v>
      </c>
      <c r="N189" s="41">
        <f t="shared" si="22"/>
        <v>5.7870370370370627E-4</v>
      </c>
      <c r="O189" s="42" t="str">
        <f t="shared" si="19"/>
        <v>Neutral</v>
      </c>
      <c r="P189" s="2"/>
      <c r="Q189" s="2"/>
      <c r="R189" s="2" t="s">
        <v>9</v>
      </c>
      <c r="S189" s="2"/>
      <c r="T189" s="2" t="s">
        <v>237</v>
      </c>
      <c r="U189" s="2"/>
      <c r="V189" s="2" t="s">
        <v>75</v>
      </c>
      <c r="W189" s="2" t="s">
        <v>76</v>
      </c>
      <c r="X189" s="2"/>
      <c r="Y189" s="2"/>
      <c r="Z189" s="2"/>
      <c r="AA189" s="2"/>
      <c r="AB189" s="2"/>
      <c r="AC189" s="2"/>
      <c r="AD189" s="2"/>
      <c r="AE189" s="2"/>
      <c r="AF189" s="2"/>
      <c r="AG189" s="2"/>
      <c r="AH189" s="2"/>
      <c r="AI189" s="17"/>
      <c r="AJ189" s="17"/>
      <c r="AK189" s="17"/>
      <c r="AL189" s="17"/>
      <c r="AM189" s="8"/>
      <c r="AN189" s="18"/>
      <c r="AO189" s="2"/>
      <c r="AP189" s="2"/>
      <c r="AQ189" s="6"/>
      <c r="AR189" s="6"/>
      <c r="AS189" s="7"/>
      <c r="AT189" s="7"/>
      <c r="AU189" s="4"/>
      <c r="AV189" s="2"/>
    </row>
    <row r="190" spans="1:48" s="27" customFormat="1" x14ac:dyDescent="0.2">
      <c r="A190" s="194">
        <v>186</v>
      </c>
      <c r="B190" s="106">
        <v>43073</v>
      </c>
      <c r="C190" s="55" t="s">
        <v>247</v>
      </c>
      <c r="D190" s="47"/>
      <c r="E190" s="193">
        <v>1</v>
      </c>
      <c r="F190" s="43" t="str">
        <f t="shared" si="18"/>
        <v>Manhattan 21</v>
      </c>
      <c r="G190" s="18" t="s">
        <v>0</v>
      </c>
      <c r="H190" s="2"/>
      <c r="I190" s="200">
        <v>192</v>
      </c>
      <c r="J190" s="41">
        <f t="shared" ref="J190:J253" si="24">I190/(24*60*60)</f>
        <v>2.2222222222222222E-3</v>
      </c>
      <c r="K190" s="41" t="str">
        <f>IF(J190&lt;'Quant Setup'!$H$43,'Quant Setup'!$I$43,IF(AND(J190&gt;='Quant Setup'!$G$44,J190&lt;'Quant Setup'!$H$44),'Quant Setup'!$I$44,IF(AND(J190&gt;='Quant Setup'!$G$45,J190&lt;'Quant Setup'!$H$45),'Quant Setup'!$I$45,'Quant Setup'!$I$46)))</f>
        <v>Way Too Slow</v>
      </c>
      <c r="L190" s="56">
        <f>J190</f>
        <v>2.2222222222222222E-3</v>
      </c>
      <c r="M190" s="41">
        <f t="shared" si="20"/>
        <v>1.3888888888888889E-3</v>
      </c>
      <c r="N190" s="41">
        <f t="shared" ref="N190:N253" si="25">ABS((M190-L190))</f>
        <v>8.3333333333333328E-4</v>
      </c>
      <c r="O190" s="42" t="str">
        <f t="shared" si="19"/>
        <v>Neutral</v>
      </c>
      <c r="P190" s="2"/>
      <c r="Q190" s="2"/>
      <c r="R190" s="2" t="s">
        <v>8</v>
      </c>
      <c r="S190" s="2"/>
      <c r="T190" s="2" t="s">
        <v>238</v>
      </c>
      <c r="U190" s="2"/>
      <c r="V190" s="2" t="s">
        <v>75</v>
      </c>
      <c r="W190" s="2" t="s">
        <v>76</v>
      </c>
      <c r="X190" s="2"/>
      <c r="Y190" s="2"/>
      <c r="Z190" s="2"/>
      <c r="AA190" s="2"/>
      <c r="AB190" s="2"/>
      <c r="AC190" s="2"/>
      <c r="AD190" s="2"/>
      <c r="AE190" s="2"/>
      <c r="AF190" s="2"/>
      <c r="AG190" s="2"/>
      <c r="AH190" s="2"/>
      <c r="AI190" s="17"/>
      <c r="AJ190" s="17"/>
      <c r="AK190" s="17"/>
      <c r="AL190" s="17"/>
      <c r="AM190" s="8"/>
      <c r="AN190" s="18"/>
      <c r="AO190" s="2"/>
      <c r="AP190" s="2"/>
      <c r="AQ190" s="6"/>
      <c r="AR190" s="6"/>
      <c r="AS190" s="7"/>
      <c r="AT190" s="7"/>
      <c r="AU190" s="4"/>
      <c r="AV190" s="2"/>
    </row>
    <row r="191" spans="1:48" s="27" customFormat="1" x14ac:dyDescent="0.2">
      <c r="A191" s="194">
        <v>187</v>
      </c>
      <c r="B191" s="106">
        <v>43073</v>
      </c>
      <c r="C191" s="55" t="s">
        <v>247</v>
      </c>
      <c r="D191" s="47"/>
      <c r="E191" s="193">
        <v>2</v>
      </c>
      <c r="F191" s="43" t="str">
        <f t="shared" si="18"/>
        <v>Manhattan 22</v>
      </c>
      <c r="G191" s="18" t="s">
        <v>11</v>
      </c>
      <c r="H191" s="2"/>
      <c r="I191" s="200">
        <v>325</v>
      </c>
      <c r="J191" s="41">
        <f t="shared" si="24"/>
        <v>3.7615740740740739E-3</v>
      </c>
      <c r="K191" s="41" t="str">
        <f>IF(J191&lt;'Quant Setup'!$H$43,'Quant Setup'!$I$43,IF(AND(J191&gt;='Quant Setup'!$G$44,J191&lt;'Quant Setup'!$H$44),'Quant Setup'!$I$44,IF(AND(J191&gt;='Quant Setup'!$G$45,J191&lt;'Quant Setup'!$H$45),'Quant Setup'!$I$45,'Quant Setup'!$I$46)))</f>
        <v>Way Too Slow</v>
      </c>
      <c r="L191" s="41">
        <f t="shared" ref="L191:L253" si="26">J191+L190</f>
        <v>5.9837962962962961E-3</v>
      </c>
      <c r="M191" s="41">
        <f t="shared" si="20"/>
        <v>2.7777777777777779E-3</v>
      </c>
      <c r="N191" s="41">
        <f t="shared" si="25"/>
        <v>3.2060185185185182E-3</v>
      </c>
      <c r="O191" s="42" t="str">
        <f t="shared" si="19"/>
        <v>Behind on time</v>
      </c>
      <c r="P191" s="2"/>
      <c r="Q191" s="2"/>
      <c r="R191" s="2" t="s">
        <v>10</v>
      </c>
      <c r="S191" s="2"/>
      <c r="T191" s="2" t="s">
        <v>237</v>
      </c>
      <c r="U191" s="2"/>
      <c r="V191" s="2" t="s">
        <v>146</v>
      </c>
      <c r="W191" s="2" t="s">
        <v>162</v>
      </c>
      <c r="X191" s="2"/>
      <c r="Y191" s="2"/>
      <c r="Z191" s="2"/>
      <c r="AA191" s="2"/>
      <c r="AB191" s="2"/>
      <c r="AC191" s="2"/>
      <c r="AD191" s="2"/>
      <c r="AE191" s="2"/>
      <c r="AF191" s="2"/>
      <c r="AG191" s="2"/>
      <c r="AH191" s="2"/>
      <c r="AI191" s="17"/>
      <c r="AJ191" s="17"/>
      <c r="AK191" s="17"/>
      <c r="AL191" s="17"/>
      <c r="AM191" s="8"/>
      <c r="AN191" s="18"/>
      <c r="AO191" s="2"/>
      <c r="AP191" s="2"/>
      <c r="AQ191" s="6"/>
      <c r="AR191" s="6"/>
      <c r="AS191" s="7"/>
      <c r="AT191" s="7"/>
      <c r="AU191" s="4"/>
      <c r="AV191" s="2"/>
    </row>
    <row r="192" spans="1:48" s="27" customFormat="1" x14ac:dyDescent="0.2">
      <c r="A192" s="194">
        <v>188</v>
      </c>
      <c r="B192" s="106">
        <v>43073</v>
      </c>
      <c r="C192" s="55" t="s">
        <v>247</v>
      </c>
      <c r="D192" s="47"/>
      <c r="E192" s="193">
        <v>3</v>
      </c>
      <c r="F192" s="43" t="str">
        <f t="shared" si="18"/>
        <v>Manhattan 23</v>
      </c>
      <c r="G192" s="18" t="s">
        <v>0</v>
      </c>
      <c r="H192" s="2"/>
      <c r="I192" s="200">
        <v>112</v>
      </c>
      <c r="J192" s="41">
        <f t="shared" si="24"/>
        <v>1.2962962962962963E-3</v>
      </c>
      <c r="K192" s="41" t="str">
        <f>IF(J192&lt;'Quant Setup'!$H$43,'Quant Setup'!$I$43,IF(AND(J192&gt;='Quant Setup'!$G$44,J192&lt;'Quant Setup'!$H$44),'Quant Setup'!$I$44,IF(AND(J192&gt;='Quant Setup'!$G$45,J192&lt;'Quant Setup'!$H$45),'Quant Setup'!$I$45,'Quant Setup'!$I$46)))</f>
        <v>Perfect Timing</v>
      </c>
      <c r="L192" s="41">
        <f t="shared" si="26"/>
        <v>7.2800925925925923E-3</v>
      </c>
      <c r="M192" s="41">
        <f t="shared" si="20"/>
        <v>4.1666666666666666E-3</v>
      </c>
      <c r="N192" s="41">
        <f t="shared" si="25"/>
        <v>3.1134259259259257E-3</v>
      </c>
      <c r="O192" s="42" t="str">
        <f t="shared" si="19"/>
        <v>Behind on time</v>
      </c>
      <c r="P192" s="2"/>
      <c r="Q192" s="2"/>
      <c r="R192" s="2" t="s">
        <v>9</v>
      </c>
      <c r="S192" s="2"/>
      <c r="T192" s="2" t="s">
        <v>237</v>
      </c>
      <c r="U192" s="2"/>
      <c r="V192" s="2" t="s">
        <v>75</v>
      </c>
      <c r="W192" s="2" t="s">
        <v>83</v>
      </c>
      <c r="X192" s="2"/>
      <c r="Y192" s="2"/>
      <c r="Z192" s="2"/>
      <c r="AA192" s="2"/>
      <c r="AB192" s="2"/>
      <c r="AC192" s="2"/>
      <c r="AD192" s="2"/>
      <c r="AE192" s="2"/>
      <c r="AF192" s="2"/>
      <c r="AG192" s="2"/>
      <c r="AH192" s="2"/>
      <c r="AI192" s="17"/>
      <c r="AJ192" s="17"/>
      <c r="AK192" s="17"/>
      <c r="AL192" s="17"/>
      <c r="AM192" s="8"/>
      <c r="AN192" s="18"/>
      <c r="AO192" s="2"/>
      <c r="AP192" s="2"/>
      <c r="AQ192" s="6"/>
      <c r="AR192" s="6"/>
      <c r="AS192" s="7"/>
      <c r="AT192" s="7"/>
      <c r="AU192" s="4"/>
      <c r="AV192" s="2"/>
    </row>
    <row r="193" spans="1:48" s="27" customFormat="1" x14ac:dyDescent="0.2">
      <c r="A193" s="194">
        <v>189</v>
      </c>
      <c r="B193" s="106">
        <v>43073</v>
      </c>
      <c r="C193" s="55" t="s">
        <v>247</v>
      </c>
      <c r="D193" s="47"/>
      <c r="E193" s="193">
        <v>4</v>
      </c>
      <c r="F193" s="43" t="str">
        <f t="shared" si="18"/>
        <v>Manhattan 24</v>
      </c>
      <c r="G193" s="18" t="s">
        <v>11</v>
      </c>
      <c r="H193" s="2"/>
      <c r="I193" s="200">
        <v>181</v>
      </c>
      <c r="J193" s="41">
        <f t="shared" si="24"/>
        <v>2.0949074074074073E-3</v>
      </c>
      <c r="K193" s="41" t="str">
        <f>IF(J193&lt;'Quant Setup'!$H$43,'Quant Setup'!$I$43,IF(AND(J193&gt;='Quant Setup'!$G$44,J193&lt;'Quant Setup'!$H$44),'Quant Setup'!$I$44,IF(AND(J193&gt;='Quant Setup'!$G$45,J193&lt;'Quant Setup'!$H$45),'Quant Setup'!$I$45,'Quant Setup'!$I$46)))</f>
        <v>Way Too Slow</v>
      </c>
      <c r="L193" s="41">
        <f t="shared" si="26"/>
        <v>9.3749999999999997E-3</v>
      </c>
      <c r="M193" s="41">
        <f t="shared" si="20"/>
        <v>5.5555555555555558E-3</v>
      </c>
      <c r="N193" s="41">
        <f t="shared" si="25"/>
        <v>3.8194444444444439E-3</v>
      </c>
      <c r="O193" s="42" t="str">
        <f t="shared" si="19"/>
        <v>Behind on time</v>
      </c>
      <c r="P193" s="2"/>
      <c r="Q193" s="2"/>
      <c r="R193" s="2" t="s">
        <v>10</v>
      </c>
      <c r="S193" s="2"/>
      <c r="T193" s="2" t="s">
        <v>237</v>
      </c>
      <c r="U193" s="2"/>
      <c r="V193" s="2" t="s">
        <v>115</v>
      </c>
      <c r="W193" s="2" t="s">
        <v>127</v>
      </c>
      <c r="X193" s="2"/>
      <c r="Y193" s="2"/>
      <c r="Z193" s="2" t="s">
        <v>40</v>
      </c>
      <c r="AA193" s="2" t="s">
        <v>58</v>
      </c>
      <c r="AB193" s="2"/>
      <c r="AC193" s="2"/>
      <c r="AD193" s="2"/>
      <c r="AE193" s="2"/>
      <c r="AF193" s="2"/>
      <c r="AG193" s="2"/>
      <c r="AH193" s="2"/>
      <c r="AI193" s="17"/>
      <c r="AJ193" s="17"/>
      <c r="AK193" s="17"/>
      <c r="AL193" s="17"/>
      <c r="AM193" s="8"/>
      <c r="AN193" s="18"/>
      <c r="AO193" s="2"/>
      <c r="AP193" s="2"/>
      <c r="AQ193" s="6"/>
      <c r="AR193" s="6"/>
      <c r="AS193" s="7"/>
      <c r="AT193" s="7"/>
      <c r="AU193" s="4"/>
      <c r="AV193" s="2"/>
    </row>
    <row r="194" spans="1:48" s="27" customFormat="1" x14ac:dyDescent="0.2">
      <c r="A194" s="194">
        <v>190</v>
      </c>
      <c r="B194" s="106">
        <v>43073</v>
      </c>
      <c r="C194" s="55" t="s">
        <v>247</v>
      </c>
      <c r="D194" s="47"/>
      <c r="E194" s="193">
        <v>5</v>
      </c>
      <c r="F194" s="43" t="str">
        <f t="shared" si="18"/>
        <v>Manhattan 25</v>
      </c>
      <c r="G194" s="18" t="s">
        <v>0</v>
      </c>
      <c r="H194" s="2"/>
      <c r="I194" s="200">
        <v>174</v>
      </c>
      <c r="J194" s="41">
        <f t="shared" si="24"/>
        <v>2.0138888888888888E-3</v>
      </c>
      <c r="K194" s="41" t="str">
        <f>IF(J194&lt;'Quant Setup'!$H$43,'Quant Setup'!$I$43,IF(AND(J194&gt;='Quant Setup'!$G$44,J194&lt;'Quant Setup'!$H$44),'Quant Setup'!$I$44,IF(AND(J194&gt;='Quant Setup'!$G$45,J194&lt;'Quant Setup'!$H$45),'Quant Setup'!$I$45,'Quant Setup'!$I$46)))</f>
        <v>Warning Track</v>
      </c>
      <c r="L194" s="41">
        <f t="shared" si="26"/>
        <v>1.1388888888888889E-2</v>
      </c>
      <c r="M194" s="41">
        <f t="shared" si="20"/>
        <v>6.9444444444444441E-3</v>
      </c>
      <c r="N194" s="41">
        <f t="shared" si="25"/>
        <v>4.4444444444444453E-3</v>
      </c>
      <c r="O194" s="42" t="str">
        <f t="shared" si="19"/>
        <v>Behind on time</v>
      </c>
      <c r="P194" s="2"/>
      <c r="Q194" s="2"/>
      <c r="R194" s="2" t="s">
        <v>8</v>
      </c>
      <c r="S194" s="2"/>
      <c r="T194" s="2" t="s">
        <v>238</v>
      </c>
      <c r="U194" s="2"/>
      <c r="V194" s="2" t="s">
        <v>115</v>
      </c>
      <c r="W194" s="2" t="s">
        <v>116</v>
      </c>
      <c r="X194" s="2"/>
      <c r="Y194" s="2"/>
      <c r="Z194" s="2"/>
      <c r="AA194" s="2"/>
      <c r="AB194" s="2"/>
      <c r="AC194" s="2"/>
      <c r="AD194" s="2"/>
      <c r="AE194" s="2"/>
      <c r="AF194" s="2"/>
      <c r="AG194" s="2"/>
      <c r="AH194" s="2"/>
      <c r="AI194" s="17"/>
      <c r="AJ194" s="17"/>
      <c r="AK194" s="17"/>
      <c r="AL194" s="17"/>
      <c r="AM194" s="8"/>
      <c r="AN194" s="18"/>
      <c r="AO194" s="2"/>
      <c r="AP194" s="2"/>
      <c r="AQ194" s="6"/>
      <c r="AR194" s="6"/>
      <c r="AS194" s="7"/>
      <c r="AT194" s="7"/>
      <c r="AU194" s="4"/>
      <c r="AV194" s="2"/>
    </row>
    <row r="195" spans="1:48" s="27" customFormat="1" x14ac:dyDescent="0.2">
      <c r="A195" s="194">
        <v>191</v>
      </c>
      <c r="B195" s="106">
        <v>43073</v>
      </c>
      <c r="C195" s="55" t="s">
        <v>247</v>
      </c>
      <c r="D195" s="47"/>
      <c r="E195" s="193">
        <v>6</v>
      </c>
      <c r="F195" s="43" t="str">
        <f t="shared" si="18"/>
        <v>Manhattan 26</v>
      </c>
      <c r="G195" s="18" t="s">
        <v>11</v>
      </c>
      <c r="H195" s="2"/>
      <c r="I195" s="200">
        <v>253</v>
      </c>
      <c r="J195" s="41">
        <f t="shared" si="24"/>
        <v>2.9282407407407408E-3</v>
      </c>
      <c r="K195" s="41" t="str">
        <f>IF(J195&lt;'Quant Setup'!$H$43,'Quant Setup'!$I$43,IF(AND(J195&gt;='Quant Setup'!$G$44,J195&lt;'Quant Setup'!$H$44),'Quant Setup'!$I$44,IF(AND(J195&gt;='Quant Setup'!$G$45,J195&lt;'Quant Setup'!$H$45),'Quant Setup'!$I$45,'Quant Setup'!$I$46)))</f>
        <v>Way Too Slow</v>
      </c>
      <c r="L195" s="41">
        <f t="shared" si="26"/>
        <v>1.4317129629629631E-2</v>
      </c>
      <c r="M195" s="41">
        <f t="shared" si="20"/>
        <v>8.3333333333333332E-3</v>
      </c>
      <c r="N195" s="41">
        <f t="shared" si="25"/>
        <v>5.9837962962962978E-3</v>
      </c>
      <c r="O195" s="42" t="str">
        <f t="shared" si="19"/>
        <v>Behind on time</v>
      </c>
      <c r="P195" s="2"/>
      <c r="Q195" s="2"/>
      <c r="R195" s="2" t="s">
        <v>10</v>
      </c>
      <c r="S195" s="2"/>
      <c r="T195" s="2" t="s">
        <v>238</v>
      </c>
      <c r="U195" s="2"/>
      <c r="V195" s="2" t="s">
        <v>40</v>
      </c>
      <c r="W195" s="2" t="s">
        <v>41</v>
      </c>
      <c r="X195" s="2"/>
      <c r="Y195" s="2"/>
      <c r="Z195" s="2"/>
      <c r="AA195" s="2"/>
      <c r="AB195" s="2"/>
      <c r="AC195" s="2"/>
      <c r="AD195" s="2"/>
      <c r="AE195" s="2"/>
      <c r="AF195" s="2"/>
      <c r="AG195" s="2"/>
      <c r="AH195" s="2"/>
      <c r="AI195" s="17"/>
      <c r="AJ195" s="17"/>
      <c r="AK195" s="17"/>
      <c r="AL195" s="17"/>
      <c r="AM195" s="8"/>
      <c r="AN195" s="18"/>
      <c r="AO195" s="2"/>
      <c r="AP195" s="2"/>
      <c r="AQ195" s="6"/>
      <c r="AR195" s="6"/>
      <c r="AS195" s="7"/>
      <c r="AT195" s="7"/>
      <c r="AU195" s="4"/>
      <c r="AV195" s="2"/>
    </row>
    <row r="196" spans="1:48" s="27" customFormat="1" x14ac:dyDescent="0.2">
      <c r="A196" s="194">
        <v>192</v>
      </c>
      <c r="B196" s="106">
        <v>43073</v>
      </c>
      <c r="C196" s="55" t="s">
        <v>247</v>
      </c>
      <c r="D196" s="47"/>
      <c r="E196" s="193">
        <v>7</v>
      </c>
      <c r="F196" s="43" t="str">
        <f t="shared" si="18"/>
        <v>Manhattan 27</v>
      </c>
      <c r="G196" s="18" t="s">
        <v>0</v>
      </c>
      <c r="H196" s="2"/>
      <c r="I196" s="200">
        <v>96</v>
      </c>
      <c r="J196" s="41">
        <f t="shared" si="24"/>
        <v>1.1111111111111111E-3</v>
      </c>
      <c r="K196" s="41" t="str">
        <f>IF(J196&lt;'Quant Setup'!$H$43,'Quant Setup'!$I$43,IF(AND(J196&gt;='Quant Setup'!$G$44,J196&lt;'Quant Setup'!$H$44),'Quant Setup'!$I$44,IF(AND(J196&gt;='Quant Setup'!$G$45,J196&lt;'Quant Setup'!$H$45),'Quant Setup'!$I$45,'Quant Setup'!$I$46)))</f>
        <v>Perfect Timing</v>
      </c>
      <c r="L196" s="41">
        <f t="shared" si="26"/>
        <v>1.5428240740740742E-2</v>
      </c>
      <c r="M196" s="41">
        <f t="shared" si="20"/>
        <v>9.7222222222222224E-3</v>
      </c>
      <c r="N196" s="41">
        <f t="shared" si="25"/>
        <v>5.70601851851852E-3</v>
      </c>
      <c r="O196" s="42" t="str">
        <f t="shared" si="19"/>
        <v>Behind on time</v>
      </c>
      <c r="P196" s="2"/>
      <c r="Q196" s="2"/>
      <c r="R196" s="2" t="s">
        <v>9</v>
      </c>
      <c r="S196" s="2"/>
      <c r="T196" s="2" t="s">
        <v>237</v>
      </c>
      <c r="U196" s="2"/>
      <c r="V196" s="2" t="s">
        <v>40</v>
      </c>
      <c r="W196" s="2" t="s">
        <v>63</v>
      </c>
      <c r="X196" s="2"/>
      <c r="Y196" s="2"/>
      <c r="Z196" s="2"/>
      <c r="AA196" s="2"/>
      <c r="AB196" s="2"/>
      <c r="AC196" s="2"/>
      <c r="AD196" s="2"/>
      <c r="AE196" s="2"/>
      <c r="AF196" s="2"/>
      <c r="AG196" s="2"/>
      <c r="AH196" s="2"/>
      <c r="AI196" s="17"/>
      <c r="AJ196" s="17"/>
      <c r="AK196" s="17"/>
      <c r="AL196" s="17"/>
      <c r="AM196" s="8"/>
      <c r="AN196" s="18"/>
      <c r="AO196" s="2"/>
      <c r="AP196" s="2"/>
      <c r="AQ196" s="6"/>
      <c r="AR196" s="6"/>
      <c r="AS196" s="7"/>
      <c r="AT196" s="7"/>
      <c r="AU196" s="4"/>
      <c r="AV196" s="2"/>
    </row>
    <row r="197" spans="1:48" s="27" customFormat="1" x14ac:dyDescent="0.2">
      <c r="A197" s="194">
        <v>193</v>
      </c>
      <c r="B197" s="106">
        <v>43073</v>
      </c>
      <c r="C197" s="55" t="s">
        <v>247</v>
      </c>
      <c r="D197" s="47"/>
      <c r="E197" s="193">
        <v>8</v>
      </c>
      <c r="F197" s="43" t="str">
        <f t="shared" ref="F197:F260" si="27">C197&amp;E197</f>
        <v>Manhattan 28</v>
      </c>
      <c r="G197" s="18" t="s">
        <v>11</v>
      </c>
      <c r="H197" s="2"/>
      <c r="I197" s="200">
        <v>218.99999999999997</v>
      </c>
      <c r="J197" s="41">
        <f t="shared" si="24"/>
        <v>2.5347222222222221E-3</v>
      </c>
      <c r="K197" s="41" t="str">
        <f>IF(J197&lt;'Quant Setup'!$H$43,'Quant Setup'!$I$43,IF(AND(J197&gt;='Quant Setup'!$G$44,J197&lt;'Quant Setup'!$H$44),'Quant Setup'!$I$44,IF(AND(J197&gt;='Quant Setup'!$G$45,J197&lt;'Quant Setup'!$H$45),'Quant Setup'!$I$45,'Quant Setup'!$I$46)))</f>
        <v>Way Too Slow</v>
      </c>
      <c r="L197" s="41">
        <f t="shared" si="26"/>
        <v>1.7962962962962965E-2</v>
      </c>
      <c r="M197" s="41">
        <f t="shared" si="20"/>
        <v>1.1111111111111112E-2</v>
      </c>
      <c r="N197" s="41">
        <f t="shared" si="25"/>
        <v>6.8518518518518538E-3</v>
      </c>
      <c r="O197" s="42" t="str">
        <f t="shared" ref="O197:O260" si="28">IF(AND(M197-L197&lt;0,N197&gt;$O$3),"Behind on time",IF(AND(M197-L197&gt;0,N197&gt;$O$3),"Positive","Neutral"))</f>
        <v>Behind on time</v>
      </c>
      <c r="P197" s="2"/>
      <c r="Q197" s="2"/>
      <c r="R197" s="2" t="s">
        <v>9</v>
      </c>
      <c r="S197" s="2"/>
      <c r="T197" s="2" t="s">
        <v>238</v>
      </c>
      <c r="U197" s="2"/>
      <c r="V197" s="2" t="s">
        <v>146</v>
      </c>
      <c r="W197" s="2" t="s">
        <v>176</v>
      </c>
      <c r="X197" s="2"/>
      <c r="Y197" s="2"/>
      <c r="Z197" s="2" t="s">
        <v>14</v>
      </c>
      <c r="AA197" s="2" t="s">
        <v>25</v>
      </c>
      <c r="AB197" s="2"/>
      <c r="AC197" s="2"/>
      <c r="AD197" s="2"/>
      <c r="AE197" s="2"/>
      <c r="AF197" s="2"/>
      <c r="AG197" s="2"/>
      <c r="AH197" s="2"/>
      <c r="AI197" s="17"/>
      <c r="AJ197" s="17"/>
      <c r="AK197" s="17"/>
      <c r="AL197" s="17"/>
      <c r="AM197" s="8"/>
      <c r="AN197" s="18"/>
      <c r="AO197" s="2"/>
      <c r="AP197" s="2"/>
      <c r="AQ197" s="6"/>
      <c r="AR197" s="6"/>
      <c r="AS197" s="7"/>
      <c r="AT197" s="7"/>
      <c r="AU197" s="4"/>
      <c r="AV197" s="2"/>
    </row>
    <row r="198" spans="1:48" s="27" customFormat="1" x14ac:dyDescent="0.2">
      <c r="A198" s="194">
        <v>194</v>
      </c>
      <c r="B198" s="106">
        <v>43073</v>
      </c>
      <c r="C198" s="55" t="s">
        <v>247</v>
      </c>
      <c r="D198" s="47"/>
      <c r="E198" s="193">
        <v>9</v>
      </c>
      <c r="F198" s="43" t="str">
        <f t="shared" si="27"/>
        <v>Manhattan 29</v>
      </c>
      <c r="G198" s="18" t="s">
        <v>0</v>
      </c>
      <c r="H198" s="2"/>
      <c r="I198" s="200">
        <v>455</v>
      </c>
      <c r="J198" s="41">
        <f t="shared" si="24"/>
        <v>5.2662037037037035E-3</v>
      </c>
      <c r="K198" s="41" t="str">
        <f>IF(J198&lt;'Quant Setup'!$H$43,'Quant Setup'!$I$43,IF(AND(J198&gt;='Quant Setup'!$G$44,J198&lt;'Quant Setup'!$H$44),'Quant Setup'!$I$44,IF(AND(J198&gt;='Quant Setup'!$G$45,J198&lt;'Quant Setup'!$H$45),'Quant Setup'!$I$45,'Quant Setup'!$I$46)))</f>
        <v>Way Too Slow</v>
      </c>
      <c r="L198" s="41">
        <f t="shared" si="26"/>
        <v>2.3229166666666669E-2</v>
      </c>
      <c r="M198" s="41">
        <f t="shared" ref="M198:M261" si="29">(120*(E198))/(24*60*60)</f>
        <v>1.2500000000000001E-2</v>
      </c>
      <c r="N198" s="41">
        <f t="shared" si="25"/>
        <v>1.0729166666666668E-2</v>
      </c>
      <c r="O198" s="42" t="str">
        <f t="shared" si="28"/>
        <v>Behind on time</v>
      </c>
      <c r="P198" s="2"/>
      <c r="Q198" s="2"/>
      <c r="R198" s="2" t="s">
        <v>8</v>
      </c>
      <c r="S198" s="2"/>
      <c r="T198" s="2" t="s">
        <v>237</v>
      </c>
      <c r="U198" s="2"/>
      <c r="V198" s="2" t="s">
        <v>146</v>
      </c>
      <c r="W198" s="2" t="s">
        <v>147</v>
      </c>
      <c r="X198" s="2"/>
      <c r="Y198" s="2"/>
      <c r="Z198" s="2"/>
      <c r="AA198" s="2"/>
      <c r="AB198" s="2"/>
      <c r="AC198" s="2"/>
      <c r="AD198" s="2"/>
      <c r="AE198" s="2"/>
      <c r="AF198" s="2"/>
      <c r="AG198" s="2"/>
      <c r="AH198" s="2"/>
      <c r="AI198" s="17"/>
      <c r="AJ198" s="17"/>
      <c r="AK198" s="17"/>
      <c r="AL198" s="17"/>
      <c r="AM198" s="8"/>
      <c r="AN198" s="18"/>
      <c r="AO198" s="2"/>
      <c r="AP198" s="2"/>
      <c r="AQ198" s="6"/>
      <c r="AR198" s="6"/>
      <c r="AS198" s="7"/>
      <c r="AT198" s="7"/>
      <c r="AU198" s="4"/>
      <c r="AV198" s="2"/>
    </row>
    <row r="199" spans="1:48" s="27" customFormat="1" x14ac:dyDescent="0.2">
      <c r="A199" s="194">
        <v>195</v>
      </c>
      <c r="B199" s="106">
        <v>43073</v>
      </c>
      <c r="C199" s="55" t="s">
        <v>247</v>
      </c>
      <c r="D199" s="47"/>
      <c r="E199" s="193">
        <v>10</v>
      </c>
      <c r="F199" s="43" t="str">
        <f t="shared" si="27"/>
        <v>Manhattan 210</v>
      </c>
      <c r="G199" s="18" t="s">
        <v>0</v>
      </c>
      <c r="H199" s="2"/>
      <c r="I199" s="200">
        <v>224</v>
      </c>
      <c r="J199" s="41">
        <f t="shared" si="24"/>
        <v>2.5925925925925925E-3</v>
      </c>
      <c r="K199" s="41" t="str">
        <f>IF(J199&lt;'Quant Setup'!$H$43,'Quant Setup'!$I$43,IF(AND(J199&gt;='Quant Setup'!$G$44,J199&lt;'Quant Setup'!$H$44),'Quant Setup'!$I$44,IF(AND(J199&gt;='Quant Setup'!$G$45,J199&lt;'Quant Setup'!$H$45),'Quant Setup'!$I$45,'Quant Setup'!$I$46)))</f>
        <v>Way Too Slow</v>
      </c>
      <c r="L199" s="41">
        <f t="shared" si="26"/>
        <v>2.582175925925926E-2</v>
      </c>
      <c r="M199" s="41">
        <f t="shared" si="29"/>
        <v>1.3888888888888888E-2</v>
      </c>
      <c r="N199" s="41">
        <f t="shared" si="25"/>
        <v>1.1932870370370371E-2</v>
      </c>
      <c r="O199" s="42" t="str">
        <f t="shared" si="28"/>
        <v>Behind on time</v>
      </c>
      <c r="P199" s="2"/>
      <c r="Q199" s="2"/>
      <c r="R199" s="2" t="s">
        <v>9</v>
      </c>
      <c r="S199" s="2"/>
      <c r="T199" s="2" t="s">
        <v>238</v>
      </c>
      <c r="U199" s="2"/>
      <c r="V199" s="2" t="s">
        <v>40</v>
      </c>
      <c r="W199" s="2" t="s">
        <v>49</v>
      </c>
      <c r="X199" s="2"/>
      <c r="Y199" s="2"/>
      <c r="Z199" s="2" t="s">
        <v>146</v>
      </c>
      <c r="AA199" s="2" t="s">
        <v>176</v>
      </c>
      <c r="AB199" s="2"/>
      <c r="AC199" s="2"/>
      <c r="AD199" s="2"/>
      <c r="AE199" s="2"/>
      <c r="AF199" s="2"/>
      <c r="AG199" s="2"/>
      <c r="AH199" s="2"/>
      <c r="AI199" s="17"/>
      <c r="AJ199" s="17"/>
      <c r="AK199" s="17"/>
      <c r="AL199" s="17"/>
      <c r="AM199" s="8"/>
      <c r="AN199" s="18"/>
      <c r="AO199" s="2"/>
      <c r="AP199" s="2"/>
      <c r="AQ199" s="6"/>
      <c r="AR199" s="6"/>
      <c r="AS199" s="7"/>
      <c r="AT199" s="7"/>
      <c r="AU199" s="4"/>
      <c r="AV199" s="2"/>
    </row>
    <row r="200" spans="1:48" s="27" customFormat="1" x14ac:dyDescent="0.2">
      <c r="A200" s="194">
        <v>196</v>
      </c>
      <c r="B200" s="106">
        <v>43073</v>
      </c>
      <c r="C200" s="55" t="s">
        <v>247</v>
      </c>
      <c r="D200" s="47"/>
      <c r="E200" s="193">
        <v>11</v>
      </c>
      <c r="F200" s="43" t="str">
        <f t="shared" si="27"/>
        <v>Manhattan 211</v>
      </c>
      <c r="G200" s="18" t="s">
        <v>0</v>
      </c>
      <c r="H200" s="2"/>
      <c r="I200" s="200">
        <v>184</v>
      </c>
      <c r="J200" s="41">
        <f t="shared" si="24"/>
        <v>2.1296296296296298E-3</v>
      </c>
      <c r="K200" s="41" t="str">
        <f>IF(J200&lt;'Quant Setup'!$H$43,'Quant Setup'!$I$43,IF(AND(J200&gt;='Quant Setup'!$G$44,J200&lt;'Quant Setup'!$H$44),'Quant Setup'!$I$44,IF(AND(J200&gt;='Quant Setup'!$G$45,J200&lt;'Quant Setup'!$H$45),'Quant Setup'!$I$45,'Quant Setup'!$I$46)))</f>
        <v>Way Too Slow</v>
      </c>
      <c r="L200" s="41">
        <f t="shared" si="26"/>
        <v>2.795138888888889E-2</v>
      </c>
      <c r="M200" s="41">
        <f t="shared" si="29"/>
        <v>1.5277777777777777E-2</v>
      </c>
      <c r="N200" s="41">
        <f t="shared" si="25"/>
        <v>1.2673611111111113E-2</v>
      </c>
      <c r="O200" s="42" t="str">
        <f t="shared" si="28"/>
        <v>Behind on time</v>
      </c>
      <c r="P200" s="2"/>
      <c r="Q200" s="2"/>
      <c r="R200" s="2" t="s">
        <v>10</v>
      </c>
      <c r="S200" s="2"/>
      <c r="T200" s="2" t="s">
        <v>237</v>
      </c>
      <c r="U200" s="2"/>
      <c r="V200" s="2" t="s">
        <v>115</v>
      </c>
      <c r="W200" s="2" t="s">
        <v>133</v>
      </c>
      <c r="X200" s="2"/>
      <c r="Y200" s="2"/>
      <c r="Z200" s="2" t="s">
        <v>115</v>
      </c>
      <c r="AA200" s="2" t="s">
        <v>116</v>
      </c>
      <c r="AB200" s="2"/>
      <c r="AC200" s="2"/>
      <c r="AD200" s="2" t="s">
        <v>115</v>
      </c>
      <c r="AE200" s="2" t="s">
        <v>121</v>
      </c>
      <c r="AF200" s="2"/>
      <c r="AG200" s="2"/>
      <c r="AH200" s="2"/>
      <c r="AI200" s="17"/>
      <c r="AJ200" s="17"/>
      <c r="AK200" s="17"/>
      <c r="AL200" s="17"/>
      <c r="AM200" s="8"/>
      <c r="AN200" s="18"/>
      <c r="AO200" s="2"/>
      <c r="AP200" s="2"/>
      <c r="AQ200" s="6"/>
      <c r="AR200" s="6"/>
      <c r="AS200" s="7"/>
      <c r="AT200" s="7"/>
      <c r="AU200" s="4"/>
      <c r="AV200" s="2"/>
    </row>
    <row r="201" spans="1:48" s="27" customFormat="1" x14ac:dyDescent="0.2">
      <c r="A201" s="194">
        <v>197</v>
      </c>
      <c r="B201" s="106">
        <v>43073</v>
      </c>
      <c r="C201" s="55" t="s">
        <v>247</v>
      </c>
      <c r="D201" s="47"/>
      <c r="E201" s="193">
        <v>12</v>
      </c>
      <c r="F201" s="43" t="str">
        <f t="shared" si="27"/>
        <v>Manhattan 212</v>
      </c>
      <c r="G201" s="18" t="s">
        <v>11</v>
      </c>
      <c r="H201" s="2"/>
      <c r="I201" s="200">
        <v>65</v>
      </c>
      <c r="J201" s="41">
        <f t="shared" si="24"/>
        <v>7.5231481481481482E-4</v>
      </c>
      <c r="K201" s="41" t="str">
        <f>IF(J201&lt;'Quant Setup'!$H$43,'Quant Setup'!$I$43,IF(AND(J201&gt;='Quant Setup'!$G$44,J201&lt;'Quant Setup'!$H$44),'Quant Setup'!$I$44,IF(AND(J201&gt;='Quant Setup'!$G$45,J201&lt;'Quant Setup'!$H$45),'Quant Setup'!$I$45,'Quant Setup'!$I$46)))</f>
        <v>Too Fast</v>
      </c>
      <c r="L201" s="41">
        <f t="shared" si="26"/>
        <v>2.8703703703703703E-2</v>
      </c>
      <c r="M201" s="41">
        <f t="shared" si="29"/>
        <v>1.6666666666666666E-2</v>
      </c>
      <c r="N201" s="41">
        <f t="shared" si="25"/>
        <v>1.2037037037037037E-2</v>
      </c>
      <c r="O201" s="42" t="str">
        <f t="shared" si="28"/>
        <v>Behind on time</v>
      </c>
      <c r="P201" s="2"/>
      <c r="Q201" s="2"/>
      <c r="R201" s="2" t="s">
        <v>9</v>
      </c>
      <c r="S201" s="2"/>
      <c r="T201" s="2" t="s">
        <v>238</v>
      </c>
      <c r="U201" s="2"/>
      <c r="V201" s="2" t="s">
        <v>14</v>
      </c>
      <c r="W201" s="2" t="s">
        <v>29</v>
      </c>
      <c r="X201" s="2"/>
      <c r="Y201" s="2"/>
      <c r="Z201" s="2"/>
      <c r="AA201" s="2"/>
      <c r="AB201" s="2"/>
      <c r="AC201" s="2"/>
      <c r="AD201" s="2"/>
      <c r="AE201" s="2"/>
      <c r="AF201" s="2"/>
      <c r="AG201" s="2"/>
      <c r="AH201" s="2"/>
      <c r="AI201" s="17"/>
      <c r="AJ201" s="17"/>
      <c r="AK201" s="17"/>
      <c r="AL201" s="17"/>
      <c r="AM201" s="8"/>
      <c r="AN201" s="18"/>
      <c r="AO201" s="2"/>
      <c r="AP201" s="2"/>
      <c r="AQ201" s="6"/>
      <c r="AR201" s="6"/>
      <c r="AS201" s="7"/>
      <c r="AT201" s="7"/>
      <c r="AU201" s="4"/>
      <c r="AV201" s="2"/>
    </row>
    <row r="202" spans="1:48" s="27" customFormat="1" x14ac:dyDescent="0.2">
      <c r="A202" s="194">
        <v>198</v>
      </c>
      <c r="B202" s="106">
        <v>43073</v>
      </c>
      <c r="C202" s="55" t="s">
        <v>247</v>
      </c>
      <c r="D202" s="47"/>
      <c r="E202" s="193">
        <v>13</v>
      </c>
      <c r="F202" s="43" t="str">
        <f t="shared" si="27"/>
        <v>Manhattan 213</v>
      </c>
      <c r="G202" s="18" t="s">
        <v>0</v>
      </c>
      <c r="H202" s="2"/>
      <c r="I202" s="200">
        <v>17</v>
      </c>
      <c r="J202" s="41">
        <f t="shared" si="24"/>
        <v>1.9675925925925926E-4</v>
      </c>
      <c r="K202" s="41" t="str">
        <f>IF(J202&lt;'Quant Setup'!$H$43,'Quant Setup'!$I$43,IF(AND(J202&gt;='Quant Setup'!$G$44,J202&lt;'Quant Setup'!$H$44),'Quant Setup'!$I$44,IF(AND(J202&gt;='Quant Setup'!$G$45,J202&lt;'Quant Setup'!$H$45),'Quant Setup'!$I$45,'Quant Setup'!$I$46)))</f>
        <v>Too Fast</v>
      </c>
      <c r="L202" s="41">
        <f t="shared" si="26"/>
        <v>2.8900462962962961E-2</v>
      </c>
      <c r="M202" s="41">
        <f t="shared" si="29"/>
        <v>1.8055555555555554E-2</v>
      </c>
      <c r="N202" s="41">
        <f t="shared" si="25"/>
        <v>1.0844907407407407E-2</v>
      </c>
      <c r="O202" s="42" t="str">
        <f t="shared" si="28"/>
        <v>Behind on time</v>
      </c>
      <c r="P202" s="2"/>
      <c r="Q202" s="2"/>
      <c r="R202" s="2" t="s">
        <v>10</v>
      </c>
      <c r="S202" s="2"/>
      <c r="T202" s="2" t="s">
        <v>238</v>
      </c>
      <c r="U202" s="2"/>
      <c r="V202" s="2" t="s">
        <v>14</v>
      </c>
      <c r="W202" s="2" t="s">
        <v>32</v>
      </c>
      <c r="X202" s="2"/>
      <c r="Y202" s="2"/>
      <c r="Z202" s="2"/>
      <c r="AA202" s="2"/>
      <c r="AB202" s="2"/>
      <c r="AC202" s="2"/>
      <c r="AD202" s="2"/>
      <c r="AE202" s="2"/>
      <c r="AF202" s="2"/>
      <c r="AG202" s="2"/>
      <c r="AH202" s="2"/>
      <c r="AI202" s="17"/>
      <c r="AJ202" s="17"/>
      <c r="AK202" s="17"/>
      <c r="AL202" s="17"/>
      <c r="AM202" s="8"/>
      <c r="AN202" s="18"/>
      <c r="AO202" s="2"/>
      <c r="AP202" s="2"/>
      <c r="AQ202" s="6"/>
      <c r="AR202" s="6"/>
      <c r="AS202" s="7"/>
      <c r="AT202" s="7"/>
      <c r="AU202" s="4"/>
      <c r="AV202" s="2"/>
    </row>
    <row r="203" spans="1:48" s="27" customFormat="1" x14ac:dyDescent="0.2">
      <c r="A203" s="194">
        <v>199</v>
      </c>
      <c r="B203" s="106">
        <v>43073</v>
      </c>
      <c r="C203" s="55" t="s">
        <v>247</v>
      </c>
      <c r="D203" s="47"/>
      <c r="E203" s="193">
        <v>14</v>
      </c>
      <c r="F203" s="43" t="str">
        <f t="shared" si="27"/>
        <v>Manhattan 214</v>
      </c>
      <c r="G203" s="18" t="s">
        <v>11</v>
      </c>
      <c r="H203" s="2"/>
      <c r="I203" s="200">
        <v>105</v>
      </c>
      <c r="J203" s="41">
        <f t="shared" si="24"/>
        <v>1.2152777777777778E-3</v>
      </c>
      <c r="K203" s="41" t="str">
        <f>IF(J203&lt;'Quant Setup'!$H$43,'Quant Setup'!$I$43,IF(AND(J203&gt;='Quant Setup'!$G$44,J203&lt;'Quant Setup'!$H$44),'Quant Setup'!$I$44,IF(AND(J203&gt;='Quant Setup'!$G$45,J203&lt;'Quant Setup'!$H$45),'Quant Setup'!$I$45,'Quant Setup'!$I$46)))</f>
        <v>Perfect Timing</v>
      </c>
      <c r="L203" s="41">
        <f t="shared" si="26"/>
        <v>3.0115740740740738E-2</v>
      </c>
      <c r="M203" s="41">
        <f t="shared" si="29"/>
        <v>1.9444444444444445E-2</v>
      </c>
      <c r="N203" s="41">
        <f t="shared" si="25"/>
        <v>1.0671296296296293E-2</v>
      </c>
      <c r="O203" s="42" t="str">
        <f t="shared" si="28"/>
        <v>Behind on time</v>
      </c>
      <c r="P203" s="2"/>
      <c r="Q203" s="2"/>
      <c r="R203" s="2" t="s">
        <v>10</v>
      </c>
      <c r="S203" s="2"/>
      <c r="T203" s="2" t="s">
        <v>238</v>
      </c>
      <c r="U203" s="2"/>
      <c r="V203" s="2" t="s">
        <v>14</v>
      </c>
      <c r="W203" s="2" t="s">
        <v>22</v>
      </c>
      <c r="X203" s="2"/>
      <c r="Y203" s="2"/>
      <c r="Z203" s="2"/>
      <c r="AA203" s="2"/>
      <c r="AB203" s="2"/>
      <c r="AC203" s="2"/>
      <c r="AD203" s="2"/>
      <c r="AE203" s="2"/>
      <c r="AF203" s="2"/>
      <c r="AG203" s="2"/>
      <c r="AH203" s="2"/>
      <c r="AI203" s="17"/>
      <c r="AJ203" s="17"/>
      <c r="AK203" s="17"/>
      <c r="AL203" s="17"/>
      <c r="AM203" s="8"/>
      <c r="AN203" s="18"/>
      <c r="AO203" s="2"/>
      <c r="AP203" s="2"/>
      <c r="AQ203" s="6"/>
      <c r="AR203" s="6"/>
      <c r="AS203" s="7"/>
      <c r="AT203" s="7"/>
      <c r="AU203" s="4"/>
      <c r="AV203" s="2"/>
    </row>
    <row r="204" spans="1:48" s="27" customFormat="1" x14ac:dyDescent="0.2">
      <c r="A204" s="194">
        <v>200</v>
      </c>
      <c r="B204" s="106">
        <v>43073</v>
      </c>
      <c r="C204" s="55" t="s">
        <v>247</v>
      </c>
      <c r="D204" s="47"/>
      <c r="E204" s="193">
        <v>15</v>
      </c>
      <c r="F204" s="43" t="str">
        <f t="shared" si="27"/>
        <v>Manhattan 215</v>
      </c>
      <c r="G204" s="18" t="s">
        <v>11</v>
      </c>
      <c r="H204" s="2"/>
      <c r="I204" s="200">
        <v>102</v>
      </c>
      <c r="J204" s="41">
        <f t="shared" si="24"/>
        <v>1.1805555555555556E-3</v>
      </c>
      <c r="K204" s="41" t="str">
        <f>IF(J204&lt;'Quant Setup'!$H$43,'Quant Setup'!$I$43,IF(AND(J204&gt;='Quant Setup'!$G$44,J204&lt;'Quant Setup'!$H$44),'Quant Setup'!$I$44,IF(AND(J204&gt;='Quant Setup'!$G$45,J204&lt;'Quant Setup'!$H$45),'Quant Setup'!$I$45,'Quant Setup'!$I$46)))</f>
        <v>Perfect Timing</v>
      </c>
      <c r="L204" s="41">
        <f t="shared" si="26"/>
        <v>3.1296296296296294E-2</v>
      </c>
      <c r="M204" s="41">
        <f t="shared" si="29"/>
        <v>2.0833333333333332E-2</v>
      </c>
      <c r="N204" s="41">
        <f t="shared" si="25"/>
        <v>1.0462962962962962E-2</v>
      </c>
      <c r="O204" s="42" t="str">
        <f t="shared" si="28"/>
        <v>Behind on time</v>
      </c>
      <c r="P204" s="2"/>
      <c r="Q204" s="2"/>
      <c r="R204" s="2" t="s">
        <v>10</v>
      </c>
      <c r="S204" s="2"/>
      <c r="T204" s="2" t="s">
        <v>237</v>
      </c>
      <c r="U204" s="2"/>
      <c r="V204" s="2" t="s">
        <v>40</v>
      </c>
      <c r="W204" s="2" t="s">
        <v>58</v>
      </c>
      <c r="X204" s="2"/>
      <c r="Y204" s="2"/>
      <c r="Z204" s="2"/>
      <c r="AA204" s="2"/>
      <c r="AB204" s="2"/>
      <c r="AC204" s="2"/>
      <c r="AD204" s="2"/>
      <c r="AE204" s="2"/>
      <c r="AF204" s="2"/>
      <c r="AG204" s="2"/>
      <c r="AH204" s="2"/>
      <c r="AI204" s="17"/>
      <c r="AJ204" s="17"/>
      <c r="AK204" s="17"/>
      <c r="AL204" s="17"/>
      <c r="AM204" s="8"/>
      <c r="AN204" s="18"/>
      <c r="AO204" s="2"/>
      <c r="AP204" s="2"/>
      <c r="AQ204" s="6"/>
      <c r="AR204" s="6"/>
      <c r="AS204" s="7"/>
      <c r="AT204" s="7"/>
      <c r="AU204" s="4"/>
      <c r="AV204" s="2"/>
    </row>
    <row r="205" spans="1:48" s="27" customFormat="1" x14ac:dyDescent="0.2">
      <c r="A205" s="194">
        <v>201</v>
      </c>
      <c r="B205" s="106">
        <v>43073</v>
      </c>
      <c r="C205" s="55" t="s">
        <v>247</v>
      </c>
      <c r="D205" s="47"/>
      <c r="E205" s="193">
        <v>16</v>
      </c>
      <c r="F205" s="43" t="str">
        <f t="shared" si="27"/>
        <v>Manhattan 216</v>
      </c>
      <c r="G205" s="18" t="s">
        <v>0</v>
      </c>
      <c r="H205" s="2"/>
      <c r="I205" s="200">
        <v>75.999999999999986</v>
      </c>
      <c r="J205" s="41">
        <f t="shared" si="24"/>
        <v>8.7962962962962951E-4</v>
      </c>
      <c r="K205" s="41" t="str">
        <f>IF(J205&lt;'Quant Setup'!$H$43,'Quant Setup'!$I$43,IF(AND(J205&gt;='Quant Setup'!$G$44,J205&lt;'Quant Setup'!$H$44),'Quant Setup'!$I$44,IF(AND(J205&gt;='Quant Setup'!$G$45,J205&lt;'Quant Setup'!$H$45),'Quant Setup'!$I$45,'Quant Setup'!$I$46)))</f>
        <v>Perfect Timing</v>
      </c>
      <c r="L205" s="41">
        <f t="shared" si="26"/>
        <v>3.2175925925925927E-2</v>
      </c>
      <c r="M205" s="41">
        <f t="shared" si="29"/>
        <v>2.2222222222222223E-2</v>
      </c>
      <c r="N205" s="41">
        <f t="shared" si="25"/>
        <v>9.9537037037037042E-3</v>
      </c>
      <c r="O205" s="42" t="str">
        <f t="shared" si="28"/>
        <v>Behind on time</v>
      </c>
      <c r="P205" s="2"/>
      <c r="Q205" s="2"/>
      <c r="R205" s="2" t="s">
        <v>10</v>
      </c>
      <c r="S205" s="2"/>
      <c r="T205" s="2" t="s">
        <v>237</v>
      </c>
      <c r="U205" s="2"/>
      <c r="V205" s="2" t="s">
        <v>14</v>
      </c>
      <c r="W205" s="2" t="s">
        <v>15</v>
      </c>
      <c r="X205" s="2"/>
      <c r="Y205" s="2"/>
      <c r="Z205" s="2"/>
      <c r="AA205" s="2"/>
      <c r="AB205" s="2"/>
      <c r="AC205" s="2"/>
      <c r="AD205" s="2"/>
      <c r="AE205" s="2"/>
      <c r="AF205" s="2"/>
      <c r="AG205" s="2"/>
      <c r="AH205" s="2"/>
      <c r="AI205" s="17"/>
      <c r="AJ205" s="17"/>
      <c r="AK205" s="17"/>
      <c r="AL205" s="17"/>
      <c r="AM205" s="8"/>
      <c r="AN205" s="18"/>
      <c r="AO205" s="2"/>
      <c r="AP205" s="2"/>
      <c r="AQ205" s="6"/>
      <c r="AR205" s="6"/>
      <c r="AS205" s="7"/>
      <c r="AT205" s="7"/>
      <c r="AU205" s="4"/>
      <c r="AV205" s="2"/>
    </row>
    <row r="206" spans="1:48" s="27" customFormat="1" x14ac:dyDescent="0.2">
      <c r="A206" s="194">
        <v>202</v>
      </c>
      <c r="B206" s="106">
        <v>43073</v>
      </c>
      <c r="C206" s="55" t="s">
        <v>247</v>
      </c>
      <c r="D206" s="47"/>
      <c r="E206" s="193">
        <v>17</v>
      </c>
      <c r="F206" s="43" t="str">
        <f t="shared" si="27"/>
        <v>Manhattan 217</v>
      </c>
      <c r="G206" s="18" t="s">
        <v>11</v>
      </c>
      <c r="H206" s="2"/>
      <c r="I206" s="200">
        <v>222</v>
      </c>
      <c r="J206" s="41">
        <f t="shared" si="24"/>
        <v>2.5694444444444445E-3</v>
      </c>
      <c r="K206" s="41" t="str">
        <f>IF(J206&lt;'Quant Setup'!$H$43,'Quant Setup'!$I$43,IF(AND(J206&gt;='Quant Setup'!$G$44,J206&lt;'Quant Setup'!$H$44),'Quant Setup'!$I$44,IF(AND(J206&gt;='Quant Setup'!$G$45,J206&lt;'Quant Setup'!$H$45),'Quant Setup'!$I$45,'Quant Setup'!$I$46)))</f>
        <v>Way Too Slow</v>
      </c>
      <c r="L206" s="41">
        <f t="shared" si="26"/>
        <v>3.4745370370370371E-2</v>
      </c>
      <c r="M206" s="41">
        <f t="shared" si="29"/>
        <v>2.361111111111111E-2</v>
      </c>
      <c r="N206" s="41">
        <f t="shared" si="25"/>
        <v>1.113425925925926E-2</v>
      </c>
      <c r="O206" s="42" t="str">
        <f t="shared" si="28"/>
        <v>Behind on time</v>
      </c>
      <c r="P206" s="2"/>
      <c r="Q206" s="2"/>
      <c r="R206" s="2" t="s">
        <v>9</v>
      </c>
      <c r="S206" s="2"/>
      <c r="T206" s="2" t="s">
        <v>237</v>
      </c>
      <c r="U206" s="2"/>
      <c r="V206" s="2" t="s">
        <v>40</v>
      </c>
      <c r="W206" s="2" t="s">
        <v>53</v>
      </c>
      <c r="X206" s="2"/>
      <c r="Y206" s="2"/>
      <c r="Z206" s="2"/>
      <c r="AA206" s="2"/>
      <c r="AB206" s="2"/>
      <c r="AC206" s="2"/>
      <c r="AD206" s="2"/>
      <c r="AE206" s="2"/>
      <c r="AF206" s="2"/>
      <c r="AG206" s="2"/>
      <c r="AH206" s="2"/>
      <c r="AI206" s="17"/>
      <c r="AJ206" s="17"/>
      <c r="AK206" s="17"/>
      <c r="AL206" s="17"/>
      <c r="AM206" s="8"/>
      <c r="AN206" s="18"/>
      <c r="AO206" s="2"/>
      <c r="AP206" s="2"/>
      <c r="AQ206" s="6"/>
      <c r="AR206" s="6"/>
      <c r="AS206" s="7"/>
      <c r="AT206" s="7"/>
      <c r="AU206" s="4"/>
      <c r="AV206" s="2"/>
    </row>
    <row r="207" spans="1:48" s="27" customFormat="1" x14ac:dyDescent="0.2">
      <c r="A207" s="194">
        <v>203</v>
      </c>
      <c r="B207" s="106">
        <v>43073</v>
      </c>
      <c r="C207" s="55" t="s">
        <v>247</v>
      </c>
      <c r="D207" s="47"/>
      <c r="E207" s="193">
        <v>18</v>
      </c>
      <c r="F207" s="43" t="str">
        <f t="shared" si="27"/>
        <v>Manhattan 218</v>
      </c>
      <c r="G207" s="18" t="s">
        <v>11</v>
      </c>
      <c r="H207" s="2"/>
      <c r="I207" s="200">
        <v>98.999999999999986</v>
      </c>
      <c r="J207" s="41">
        <f t="shared" si="24"/>
        <v>1.1458333333333331E-3</v>
      </c>
      <c r="K207" s="41" t="str">
        <f>IF(J207&lt;'Quant Setup'!$H$43,'Quant Setup'!$I$43,IF(AND(J207&gt;='Quant Setup'!$G$44,J207&lt;'Quant Setup'!$H$44),'Quant Setup'!$I$44,IF(AND(J207&gt;='Quant Setup'!$G$45,J207&lt;'Quant Setup'!$H$45),'Quant Setup'!$I$45,'Quant Setup'!$I$46)))</f>
        <v>Perfect Timing</v>
      </c>
      <c r="L207" s="41">
        <f t="shared" si="26"/>
        <v>3.5891203703703703E-2</v>
      </c>
      <c r="M207" s="41">
        <f t="shared" si="29"/>
        <v>2.5000000000000001E-2</v>
      </c>
      <c r="N207" s="41">
        <f t="shared" si="25"/>
        <v>1.0891203703703702E-2</v>
      </c>
      <c r="O207" s="42" t="str">
        <f t="shared" si="28"/>
        <v>Behind on time</v>
      </c>
      <c r="P207" s="2"/>
      <c r="Q207" s="2"/>
      <c r="R207" s="2" t="s">
        <v>10</v>
      </c>
      <c r="S207" s="2"/>
      <c r="T207" s="2" t="s">
        <v>238</v>
      </c>
      <c r="U207" s="2"/>
      <c r="V207" s="2" t="s">
        <v>146</v>
      </c>
      <c r="W207" s="2" t="s">
        <v>147</v>
      </c>
      <c r="X207" s="2"/>
      <c r="Y207" s="2"/>
      <c r="Z207" s="2"/>
      <c r="AA207" s="2"/>
      <c r="AB207" s="2"/>
      <c r="AC207" s="2"/>
      <c r="AD207" s="2"/>
      <c r="AE207" s="2"/>
      <c r="AF207" s="2"/>
      <c r="AG207" s="2"/>
      <c r="AH207" s="2"/>
      <c r="AI207" s="17"/>
      <c r="AJ207" s="17"/>
      <c r="AK207" s="17"/>
      <c r="AL207" s="17"/>
      <c r="AM207" s="8"/>
      <c r="AN207" s="18"/>
      <c r="AO207" s="2"/>
      <c r="AP207" s="2"/>
      <c r="AQ207" s="6"/>
      <c r="AR207" s="6"/>
      <c r="AS207" s="7"/>
      <c r="AT207" s="7"/>
      <c r="AU207" s="4"/>
      <c r="AV207" s="2"/>
    </row>
    <row r="208" spans="1:48" s="27" customFormat="1" x14ac:dyDescent="0.2">
      <c r="A208" s="194">
        <v>203</v>
      </c>
      <c r="B208" s="106">
        <v>43073</v>
      </c>
      <c r="C208" s="55" t="s">
        <v>247</v>
      </c>
      <c r="D208" s="47"/>
      <c r="E208" s="193">
        <v>19</v>
      </c>
      <c r="F208" s="43" t="str">
        <f t="shared" si="27"/>
        <v>Manhattan 219</v>
      </c>
      <c r="G208" s="18" t="s">
        <v>11</v>
      </c>
      <c r="H208" s="2"/>
      <c r="I208" s="200">
        <v>130</v>
      </c>
      <c r="J208" s="41">
        <f t="shared" si="24"/>
        <v>1.5046296296296296E-3</v>
      </c>
      <c r="K208" s="41" t="str">
        <f>IF(J208&lt;'Quant Setup'!$H$43,'Quant Setup'!$I$43,IF(AND(J208&gt;='Quant Setup'!$G$44,J208&lt;'Quant Setup'!$H$44),'Quant Setup'!$I$44,IF(AND(J208&gt;='Quant Setup'!$G$45,J208&lt;'Quant Setup'!$H$45),'Quant Setup'!$I$45,'Quant Setup'!$I$46)))</f>
        <v>Perfect Timing</v>
      </c>
      <c r="L208" s="41">
        <f t="shared" si="26"/>
        <v>3.739583333333333E-2</v>
      </c>
      <c r="M208" s="41">
        <f t="shared" si="29"/>
        <v>2.6388888888888889E-2</v>
      </c>
      <c r="N208" s="41">
        <f t="shared" si="25"/>
        <v>1.1006944444444441E-2</v>
      </c>
      <c r="O208" s="42" t="str">
        <f t="shared" si="28"/>
        <v>Behind on time</v>
      </c>
      <c r="P208" s="2"/>
      <c r="Q208" s="2"/>
      <c r="R208" s="2" t="s">
        <v>9</v>
      </c>
      <c r="S208" s="2"/>
      <c r="T208" s="2" t="s">
        <v>237</v>
      </c>
      <c r="U208" s="2"/>
      <c r="V208" s="2" t="s">
        <v>14</v>
      </c>
      <c r="W208" s="2" t="s">
        <v>25</v>
      </c>
      <c r="X208" s="2"/>
      <c r="Y208" s="2"/>
      <c r="Z208" s="2" t="s">
        <v>146</v>
      </c>
      <c r="AA208" s="2" t="s">
        <v>176</v>
      </c>
      <c r="AB208" s="2"/>
      <c r="AC208" s="2"/>
      <c r="AD208" s="2"/>
      <c r="AE208" s="2"/>
      <c r="AF208" s="2"/>
      <c r="AG208" s="2"/>
      <c r="AH208" s="2"/>
      <c r="AI208" s="17"/>
      <c r="AJ208" s="17"/>
      <c r="AK208" s="17"/>
      <c r="AL208" s="17"/>
      <c r="AM208" s="8"/>
      <c r="AN208" s="18"/>
      <c r="AO208" s="2"/>
      <c r="AP208" s="2"/>
      <c r="AQ208" s="6"/>
      <c r="AR208" s="6"/>
      <c r="AS208" s="7"/>
      <c r="AT208" s="7"/>
      <c r="AU208" s="4"/>
      <c r="AV208" s="2"/>
    </row>
    <row r="209" spans="1:48" s="27" customFormat="1" x14ac:dyDescent="0.2">
      <c r="A209" s="194">
        <v>203</v>
      </c>
      <c r="B209" s="106">
        <v>43073</v>
      </c>
      <c r="C209" s="55" t="s">
        <v>247</v>
      </c>
      <c r="D209" s="47"/>
      <c r="E209" s="193">
        <v>20</v>
      </c>
      <c r="F209" s="43" t="str">
        <f t="shared" si="27"/>
        <v>Manhattan 220</v>
      </c>
      <c r="G209" s="18" t="s">
        <v>11</v>
      </c>
      <c r="H209" s="2"/>
      <c r="I209" s="200">
        <v>273</v>
      </c>
      <c r="J209" s="41">
        <f t="shared" si="24"/>
        <v>3.1597222222222222E-3</v>
      </c>
      <c r="K209" s="41" t="str">
        <f>IF(J209&lt;'Quant Setup'!$H$43,'Quant Setup'!$I$43,IF(AND(J209&gt;='Quant Setup'!$G$44,J209&lt;'Quant Setup'!$H$44),'Quant Setup'!$I$44,IF(AND(J209&gt;='Quant Setup'!$G$45,J209&lt;'Quant Setup'!$H$45),'Quant Setup'!$I$45,'Quant Setup'!$I$46)))</f>
        <v>Way Too Slow</v>
      </c>
      <c r="L209" s="41">
        <f t="shared" si="26"/>
        <v>4.0555555555555553E-2</v>
      </c>
      <c r="M209" s="41">
        <f t="shared" si="29"/>
        <v>2.7777777777777776E-2</v>
      </c>
      <c r="N209" s="41">
        <f t="shared" si="25"/>
        <v>1.2777777777777777E-2</v>
      </c>
      <c r="O209" s="42" t="str">
        <f t="shared" si="28"/>
        <v>Behind on time</v>
      </c>
      <c r="P209" s="2"/>
      <c r="Q209" s="2"/>
      <c r="R209" s="2" t="s">
        <v>9</v>
      </c>
      <c r="S209" s="2"/>
      <c r="T209" s="2" t="s">
        <v>237</v>
      </c>
      <c r="U209" s="2"/>
      <c r="V209" s="2" t="s">
        <v>40</v>
      </c>
      <c r="W209" s="2" t="s">
        <v>53</v>
      </c>
      <c r="X209" s="2"/>
      <c r="Y209" s="2"/>
      <c r="Z209" s="2"/>
      <c r="AA209" s="2"/>
      <c r="AB209" s="2"/>
      <c r="AC209" s="2"/>
      <c r="AD209" s="2"/>
      <c r="AE209" s="2"/>
      <c r="AF209" s="2"/>
      <c r="AG209" s="2"/>
      <c r="AH209" s="2"/>
      <c r="AI209" s="17"/>
      <c r="AJ209" s="17"/>
      <c r="AK209" s="17"/>
      <c r="AL209" s="17"/>
      <c r="AM209" s="8"/>
      <c r="AN209" s="18"/>
      <c r="AO209" s="2"/>
      <c r="AP209" s="2"/>
      <c r="AQ209" s="6"/>
      <c r="AR209" s="6"/>
      <c r="AS209" s="7"/>
      <c r="AT209" s="7"/>
      <c r="AU209" s="4"/>
      <c r="AV209" s="2"/>
    </row>
    <row r="210" spans="1:48" s="27" customFormat="1" x14ac:dyDescent="0.2">
      <c r="A210" s="194">
        <v>203</v>
      </c>
      <c r="B210" s="106">
        <v>43073</v>
      </c>
      <c r="C210" s="55" t="s">
        <v>247</v>
      </c>
      <c r="D210" s="47"/>
      <c r="E210" s="193">
        <v>21</v>
      </c>
      <c r="F210" s="43" t="str">
        <f t="shared" si="27"/>
        <v>Manhattan 221</v>
      </c>
      <c r="G210" s="18" t="s">
        <v>11</v>
      </c>
      <c r="H210" s="2"/>
      <c r="I210" s="200">
        <v>196.99999999999997</v>
      </c>
      <c r="J210" s="41">
        <f t="shared" si="24"/>
        <v>2.2800925925925922E-3</v>
      </c>
      <c r="K210" s="41" t="str">
        <f>IF(J210&lt;'Quant Setup'!$H$43,'Quant Setup'!$I$43,IF(AND(J210&gt;='Quant Setup'!$G$44,J210&lt;'Quant Setup'!$H$44),'Quant Setup'!$I$44,IF(AND(J210&gt;='Quant Setup'!$G$45,J210&lt;'Quant Setup'!$H$45),'Quant Setup'!$I$45,'Quant Setup'!$I$46)))</f>
        <v>Way Too Slow</v>
      </c>
      <c r="L210" s="41">
        <f t="shared" si="26"/>
        <v>4.2835648148148144E-2</v>
      </c>
      <c r="M210" s="41">
        <f t="shared" si="29"/>
        <v>2.9166666666666667E-2</v>
      </c>
      <c r="N210" s="41">
        <f t="shared" si="25"/>
        <v>1.3668981481481476E-2</v>
      </c>
      <c r="O210" s="42" t="str">
        <f t="shared" si="28"/>
        <v>Behind on time</v>
      </c>
      <c r="P210" s="2"/>
      <c r="Q210" s="2"/>
      <c r="R210" s="2" t="s">
        <v>9</v>
      </c>
      <c r="S210" s="2"/>
      <c r="T210" s="2" t="s">
        <v>237</v>
      </c>
      <c r="U210" s="2"/>
      <c r="V210" s="2" t="s">
        <v>75</v>
      </c>
      <c r="W210" s="2" t="s">
        <v>97</v>
      </c>
      <c r="X210" s="2"/>
      <c r="Y210" s="2"/>
      <c r="Z210" s="2" t="s">
        <v>75</v>
      </c>
      <c r="AA210" s="2" t="s">
        <v>91</v>
      </c>
      <c r="AB210" s="2"/>
      <c r="AC210" s="2"/>
      <c r="AD210" s="2"/>
      <c r="AE210" s="2"/>
      <c r="AF210" s="2"/>
      <c r="AG210" s="2"/>
      <c r="AH210" s="2"/>
      <c r="AI210" s="17"/>
      <c r="AJ210" s="17"/>
      <c r="AK210" s="17"/>
      <c r="AL210" s="17"/>
      <c r="AM210" s="8"/>
      <c r="AN210" s="18"/>
      <c r="AO210" s="2"/>
      <c r="AP210" s="2"/>
      <c r="AQ210" s="6"/>
      <c r="AR210" s="6"/>
      <c r="AS210" s="7"/>
      <c r="AT210" s="7"/>
      <c r="AU210" s="4"/>
      <c r="AV210" s="2"/>
    </row>
    <row r="211" spans="1:48" s="27" customFormat="1" x14ac:dyDescent="0.2">
      <c r="A211" s="194">
        <v>203</v>
      </c>
      <c r="B211" s="106">
        <v>43073</v>
      </c>
      <c r="C211" s="55" t="s">
        <v>247</v>
      </c>
      <c r="D211" s="47"/>
      <c r="E211" s="193">
        <v>22</v>
      </c>
      <c r="F211" s="43" t="str">
        <f t="shared" si="27"/>
        <v>Manhattan 222</v>
      </c>
      <c r="G211" s="18" t="s">
        <v>11</v>
      </c>
      <c r="H211" s="2"/>
      <c r="I211" s="200">
        <v>281</v>
      </c>
      <c r="J211" s="41">
        <f t="shared" si="24"/>
        <v>3.2523148148148147E-3</v>
      </c>
      <c r="K211" s="41" t="str">
        <f>IF(J211&lt;'Quant Setup'!$H$43,'Quant Setup'!$I$43,IF(AND(J211&gt;='Quant Setup'!$G$44,J211&lt;'Quant Setup'!$H$44),'Quant Setup'!$I$44,IF(AND(J211&gt;='Quant Setup'!$G$45,J211&lt;'Quant Setup'!$H$45),'Quant Setup'!$I$45,'Quant Setup'!$I$46)))</f>
        <v>Way Too Slow</v>
      </c>
      <c r="L211" s="41">
        <f t="shared" si="26"/>
        <v>4.6087962962962956E-2</v>
      </c>
      <c r="M211" s="41">
        <f t="shared" si="29"/>
        <v>3.0555555555555555E-2</v>
      </c>
      <c r="N211" s="41">
        <f t="shared" si="25"/>
        <v>1.5532407407407401E-2</v>
      </c>
      <c r="O211" s="42" t="str">
        <f t="shared" si="28"/>
        <v>Behind on time</v>
      </c>
      <c r="P211" s="2"/>
      <c r="Q211" s="2"/>
      <c r="R211" s="2" t="s">
        <v>9</v>
      </c>
      <c r="S211" s="2"/>
      <c r="T211" s="2" t="s">
        <v>237</v>
      </c>
      <c r="U211" s="2"/>
      <c r="V211" s="2" t="s">
        <v>146</v>
      </c>
      <c r="W211" s="2" t="s">
        <v>169</v>
      </c>
      <c r="X211" s="2"/>
      <c r="Y211" s="2"/>
      <c r="Z211" s="2"/>
      <c r="AA211" s="2"/>
      <c r="AB211" s="2"/>
      <c r="AC211" s="2"/>
      <c r="AD211" s="2"/>
      <c r="AE211" s="2"/>
      <c r="AF211" s="2"/>
      <c r="AG211" s="2"/>
      <c r="AH211" s="2"/>
      <c r="AI211" s="17"/>
      <c r="AJ211" s="17"/>
      <c r="AK211" s="17"/>
      <c r="AL211" s="17"/>
      <c r="AM211" s="8"/>
      <c r="AN211" s="18"/>
      <c r="AO211" s="2"/>
      <c r="AP211" s="2"/>
      <c r="AQ211" s="6"/>
      <c r="AR211" s="6"/>
      <c r="AS211" s="7"/>
      <c r="AT211" s="7"/>
      <c r="AU211" s="4"/>
      <c r="AV211" s="2"/>
    </row>
    <row r="212" spans="1:48" s="27" customFormat="1" x14ac:dyDescent="0.2">
      <c r="A212" s="194">
        <v>203</v>
      </c>
      <c r="B212" s="106">
        <v>43073</v>
      </c>
      <c r="C212" s="55" t="s">
        <v>247</v>
      </c>
      <c r="D212" s="47"/>
      <c r="E212" s="193">
        <v>23</v>
      </c>
      <c r="F212" s="43" t="str">
        <f t="shared" si="27"/>
        <v>Manhattan 223</v>
      </c>
      <c r="G212" s="18" t="s">
        <v>0</v>
      </c>
      <c r="H212" s="2"/>
      <c r="I212" s="200">
        <v>89</v>
      </c>
      <c r="J212" s="41">
        <f t="shared" si="24"/>
        <v>1.0300925925925926E-3</v>
      </c>
      <c r="K212" s="41" t="str">
        <f>IF(J212&lt;'Quant Setup'!$H$43,'Quant Setup'!$I$43,IF(AND(J212&gt;='Quant Setup'!$G$44,J212&lt;'Quant Setup'!$H$44),'Quant Setup'!$I$44,IF(AND(J212&gt;='Quant Setup'!$G$45,J212&lt;'Quant Setup'!$H$45),'Quant Setup'!$I$45,'Quant Setup'!$I$46)))</f>
        <v>Perfect Timing</v>
      </c>
      <c r="L212" s="41">
        <f t="shared" si="26"/>
        <v>4.7118055555555545E-2</v>
      </c>
      <c r="M212" s="41">
        <f t="shared" si="29"/>
        <v>3.1944444444444442E-2</v>
      </c>
      <c r="N212" s="41">
        <f t="shared" si="25"/>
        <v>1.5173611111111103E-2</v>
      </c>
      <c r="O212" s="42" t="str">
        <f t="shared" si="28"/>
        <v>Behind on time</v>
      </c>
      <c r="P212" s="2"/>
      <c r="Q212" s="2"/>
      <c r="R212" s="2" t="s">
        <v>8</v>
      </c>
      <c r="S212" s="2"/>
      <c r="T212" s="2" t="s">
        <v>237</v>
      </c>
      <c r="U212" s="2"/>
      <c r="V212" s="2" t="s">
        <v>75</v>
      </c>
      <c r="W212" s="2" t="s">
        <v>91</v>
      </c>
      <c r="X212" s="2"/>
      <c r="Y212" s="2"/>
      <c r="Z212" s="2" t="s">
        <v>146</v>
      </c>
      <c r="AA212" s="2" t="s">
        <v>169</v>
      </c>
      <c r="AB212" s="2"/>
      <c r="AC212" s="2"/>
      <c r="AD212" s="2"/>
      <c r="AE212" s="2"/>
      <c r="AF212" s="2"/>
      <c r="AG212" s="2"/>
      <c r="AH212" s="2"/>
      <c r="AI212" s="17"/>
      <c r="AJ212" s="17"/>
      <c r="AK212" s="17"/>
      <c r="AL212" s="17"/>
      <c r="AM212" s="8"/>
      <c r="AN212" s="18"/>
      <c r="AO212" s="2"/>
      <c r="AP212" s="2"/>
      <c r="AQ212" s="6"/>
      <c r="AR212" s="6"/>
      <c r="AS212" s="7"/>
      <c r="AT212" s="7"/>
      <c r="AU212" s="4"/>
      <c r="AV212" s="2"/>
    </row>
    <row r="213" spans="1:48" s="27" customFormat="1" x14ac:dyDescent="0.2">
      <c r="A213" s="194">
        <v>203</v>
      </c>
      <c r="B213" s="106">
        <v>43073</v>
      </c>
      <c r="C213" s="55" t="s">
        <v>247</v>
      </c>
      <c r="D213" s="47"/>
      <c r="E213" s="193">
        <v>24</v>
      </c>
      <c r="F213" s="43" t="str">
        <f t="shared" si="27"/>
        <v>Manhattan 224</v>
      </c>
      <c r="G213" s="18" t="s">
        <v>0</v>
      </c>
      <c r="H213" s="2"/>
      <c r="I213" s="200">
        <v>85.000000000000014</v>
      </c>
      <c r="J213" s="41">
        <f t="shared" si="24"/>
        <v>9.8379629629629642E-4</v>
      </c>
      <c r="K213" s="41" t="str">
        <f>IF(J213&lt;'Quant Setup'!$H$43,'Quant Setup'!$I$43,IF(AND(J213&gt;='Quant Setup'!$G$44,J213&lt;'Quant Setup'!$H$44),'Quant Setup'!$I$44,IF(AND(J213&gt;='Quant Setup'!$G$45,J213&lt;'Quant Setup'!$H$45),'Quant Setup'!$I$45,'Quant Setup'!$I$46)))</f>
        <v>Perfect Timing</v>
      </c>
      <c r="L213" s="41">
        <f t="shared" si="26"/>
        <v>4.810185185185184E-2</v>
      </c>
      <c r="M213" s="41">
        <f t="shared" si="29"/>
        <v>3.3333333333333333E-2</v>
      </c>
      <c r="N213" s="41">
        <f t="shared" si="25"/>
        <v>1.4768518518518507E-2</v>
      </c>
      <c r="O213" s="42" t="str">
        <f t="shared" si="28"/>
        <v>Behind on time</v>
      </c>
      <c r="P213" s="2"/>
      <c r="Q213" s="2"/>
      <c r="R213" s="2" t="s">
        <v>9</v>
      </c>
      <c r="S213" s="2"/>
      <c r="T213" s="2" t="s">
        <v>237</v>
      </c>
      <c r="U213" s="2"/>
      <c r="V213" s="2" t="s">
        <v>14</v>
      </c>
      <c r="W213" s="2" t="s">
        <v>15</v>
      </c>
      <c r="X213" s="2"/>
      <c r="Y213" s="2"/>
      <c r="Z213" s="2"/>
      <c r="AA213" s="2"/>
      <c r="AB213" s="2"/>
      <c r="AC213" s="2"/>
      <c r="AD213" s="2"/>
      <c r="AE213" s="2"/>
      <c r="AF213" s="2"/>
      <c r="AG213" s="2"/>
      <c r="AH213" s="2"/>
      <c r="AI213" s="17"/>
      <c r="AJ213" s="17"/>
      <c r="AK213" s="17"/>
      <c r="AL213" s="17"/>
      <c r="AM213" s="8"/>
      <c r="AN213" s="18"/>
      <c r="AO213" s="2"/>
      <c r="AP213" s="2"/>
      <c r="AQ213" s="6"/>
      <c r="AR213" s="6"/>
      <c r="AS213" s="7"/>
      <c r="AT213" s="7"/>
      <c r="AU213" s="4"/>
      <c r="AV213" s="2"/>
    </row>
    <row r="214" spans="1:48" s="27" customFormat="1" x14ac:dyDescent="0.2">
      <c r="A214" s="194">
        <v>203</v>
      </c>
      <c r="B214" s="106">
        <v>43073</v>
      </c>
      <c r="C214" s="55" t="s">
        <v>247</v>
      </c>
      <c r="D214" s="47"/>
      <c r="E214" s="193">
        <v>25</v>
      </c>
      <c r="F214" s="43" t="str">
        <f t="shared" si="27"/>
        <v>Manhattan 225</v>
      </c>
      <c r="G214" s="18" t="s">
        <v>0</v>
      </c>
      <c r="H214" s="2"/>
      <c r="I214" s="200">
        <v>37.000000000000007</v>
      </c>
      <c r="J214" s="41">
        <f t="shared" si="24"/>
        <v>4.2824074074074081E-4</v>
      </c>
      <c r="K214" s="41" t="str">
        <f>IF(J214&lt;'Quant Setup'!$H$43,'Quant Setup'!$I$43,IF(AND(J214&gt;='Quant Setup'!$G$44,J214&lt;'Quant Setup'!$H$44),'Quant Setup'!$I$44,IF(AND(J214&gt;='Quant Setup'!$G$45,J214&lt;'Quant Setup'!$H$45),'Quant Setup'!$I$45,'Quant Setup'!$I$46)))</f>
        <v>Too Fast</v>
      </c>
      <c r="L214" s="41">
        <f t="shared" si="26"/>
        <v>4.8530092592592583E-2</v>
      </c>
      <c r="M214" s="41">
        <f t="shared" si="29"/>
        <v>3.4722222222222224E-2</v>
      </c>
      <c r="N214" s="41">
        <f t="shared" si="25"/>
        <v>1.3807870370370359E-2</v>
      </c>
      <c r="O214" s="42" t="str">
        <f t="shared" si="28"/>
        <v>Behind on time</v>
      </c>
      <c r="P214" s="2"/>
      <c r="Q214" s="2"/>
      <c r="R214" s="2" t="s">
        <v>8</v>
      </c>
      <c r="S214" s="2"/>
      <c r="T214" s="2" t="s">
        <v>238</v>
      </c>
      <c r="U214" s="2"/>
      <c r="V214" s="2" t="s">
        <v>14</v>
      </c>
      <c r="W214" s="2" t="s">
        <v>29</v>
      </c>
      <c r="X214" s="2"/>
      <c r="Y214" s="2"/>
      <c r="Z214" s="2"/>
      <c r="AA214" s="2"/>
      <c r="AB214" s="2"/>
      <c r="AC214" s="2"/>
      <c r="AD214" s="2"/>
      <c r="AE214" s="2"/>
      <c r="AF214" s="2"/>
      <c r="AG214" s="2"/>
      <c r="AH214" s="2"/>
      <c r="AI214" s="17"/>
      <c r="AJ214" s="17"/>
      <c r="AK214" s="17"/>
      <c r="AL214" s="17"/>
      <c r="AM214" s="8"/>
      <c r="AN214" s="18"/>
      <c r="AO214" s="2"/>
      <c r="AP214" s="2"/>
      <c r="AQ214" s="6"/>
      <c r="AR214" s="6"/>
      <c r="AS214" s="7"/>
      <c r="AT214" s="7"/>
      <c r="AU214" s="4"/>
      <c r="AV214" s="2"/>
    </row>
    <row r="215" spans="1:48" s="27" customFormat="1" x14ac:dyDescent="0.2">
      <c r="A215" s="194">
        <v>203</v>
      </c>
      <c r="B215" s="106">
        <v>43073</v>
      </c>
      <c r="C215" s="55" t="s">
        <v>247</v>
      </c>
      <c r="D215" s="47"/>
      <c r="E215" s="193">
        <v>26</v>
      </c>
      <c r="F215" s="43" t="str">
        <f t="shared" si="27"/>
        <v>Manhattan 226</v>
      </c>
      <c r="G215" s="18" t="s">
        <v>0</v>
      </c>
      <c r="H215" s="2"/>
      <c r="I215" s="200">
        <v>20.999999999999996</v>
      </c>
      <c r="J215" s="41">
        <f t="shared" si="24"/>
        <v>2.4305555555555552E-4</v>
      </c>
      <c r="K215" s="41" t="str">
        <f>IF(J215&lt;'Quant Setup'!$H$43,'Quant Setup'!$I$43,IF(AND(J215&gt;='Quant Setup'!$G$44,J215&lt;'Quant Setup'!$H$44),'Quant Setup'!$I$44,IF(AND(J215&gt;='Quant Setup'!$G$45,J215&lt;'Quant Setup'!$H$45),'Quant Setup'!$I$45,'Quant Setup'!$I$46)))</f>
        <v>Too Fast</v>
      </c>
      <c r="L215" s="41">
        <f t="shared" si="26"/>
        <v>4.8773148148148142E-2</v>
      </c>
      <c r="M215" s="41">
        <f t="shared" si="29"/>
        <v>3.6111111111111108E-2</v>
      </c>
      <c r="N215" s="41">
        <f t="shared" si="25"/>
        <v>1.2662037037037034E-2</v>
      </c>
      <c r="O215" s="42" t="str">
        <f t="shared" si="28"/>
        <v>Behind on time</v>
      </c>
      <c r="P215" s="2"/>
      <c r="Q215" s="2"/>
      <c r="R215" s="2" t="s">
        <v>9</v>
      </c>
      <c r="S215" s="2"/>
      <c r="T215" s="2" t="s">
        <v>238</v>
      </c>
      <c r="U215" s="2"/>
      <c r="V215" s="2" t="s">
        <v>40</v>
      </c>
      <c r="W215" s="2" t="s">
        <v>53</v>
      </c>
      <c r="X215" s="2"/>
      <c r="Y215" s="2"/>
      <c r="Z215" s="2"/>
      <c r="AA215" s="2"/>
      <c r="AB215" s="2"/>
      <c r="AC215" s="2"/>
      <c r="AD215" s="2"/>
      <c r="AE215" s="2"/>
      <c r="AF215" s="2"/>
      <c r="AG215" s="2"/>
      <c r="AH215" s="2"/>
      <c r="AI215" s="17"/>
      <c r="AJ215" s="17"/>
      <c r="AK215" s="17"/>
      <c r="AL215" s="17"/>
      <c r="AM215" s="8"/>
      <c r="AN215" s="18"/>
      <c r="AO215" s="2"/>
      <c r="AP215" s="2"/>
      <c r="AQ215" s="6"/>
      <c r="AR215" s="6"/>
      <c r="AS215" s="7"/>
      <c r="AT215" s="7"/>
      <c r="AU215" s="4"/>
      <c r="AV215" s="2"/>
    </row>
    <row r="216" spans="1:48" s="27" customFormat="1" x14ac:dyDescent="0.2">
      <c r="A216" s="194">
        <v>203</v>
      </c>
      <c r="B216" s="106">
        <v>43073</v>
      </c>
      <c r="C216" s="55" t="s">
        <v>247</v>
      </c>
      <c r="D216" s="47"/>
      <c r="E216" s="193">
        <v>27</v>
      </c>
      <c r="F216" s="43" t="str">
        <f t="shared" si="27"/>
        <v>Manhattan 227</v>
      </c>
      <c r="G216" s="18" t="s">
        <v>11</v>
      </c>
      <c r="H216" s="2"/>
      <c r="I216" s="200">
        <v>69</v>
      </c>
      <c r="J216" s="41">
        <f t="shared" si="24"/>
        <v>7.9861111111111116E-4</v>
      </c>
      <c r="K216" s="41" t="str">
        <f>IF(J216&lt;'Quant Setup'!$H$43,'Quant Setup'!$I$43,IF(AND(J216&gt;='Quant Setup'!$G$44,J216&lt;'Quant Setup'!$H$44),'Quant Setup'!$I$44,IF(AND(J216&gt;='Quant Setup'!$G$45,J216&lt;'Quant Setup'!$H$45),'Quant Setup'!$I$45,'Quant Setup'!$I$46)))</f>
        <v>Too Fast</v>
      </c>
      <c r="L216" s="41">
        <f t="shared" si="26"/>
        <v>4.9571759259259253E-2</v>
      </c>
      <c r="M216" s="41">
        <f t="shared" si="29"/>
        <v>3.7499999999999999E-2</v>
      </c>
      <c r="N216" s="41">
        <f t="shared" si="25"/>
        <v>1.2071759259259254E-2</v>
      </c>
      <c r="O216" s="42" t="str">
        <f t="shared" si="28"/>
        <v>Behind on time</v>
      </c>
      <c r="P216" s="2"/>
      <c r="Q216" s="2"/>
      <c r="R216" s="2" t="s">
        <v>9</v>
      </c>
      <c r="S216" s="2"/>
      <c r="T216" s="2" t="s">
        <v>238</v>
      </c>
      <c r="U216" s="2"/>
      <c r="V216" s="2" t="s">
        <v>14</v>
      </c>
      <c r="W216" s="2" t="s">
        <v>25</v>
      </c>
      <c r="X216" s="2"/>
      <c r="Y216" s="2"/>
      <c r="Z216" s="2"/>
      <c r="AA216" s="2"/>
      <c r="AB216" s="2"/>
      <c r="AC216" s="2"/>
      <c r="AD216" s="2"/>
      <c r="AE216" s="2"/>
      <c r="AF216" s="2"/>
      <c r="AG216" s="2"/>
      <c r="AH216" s="2"/>
      <c r="AI216" s="17"/>
      <c r="AJ216" s="17"/>
      <c r="AK216" s="17"/>
      <c r="AL216" s="17"/>
      <c r="AM216" s="8"/>
      <c r="AN216" s="18"/>
      <c r="AO216" s="2"/>
      <c r="AP216" s="2"/>
      <c r="AQ216" s="6"/>
      <c r="AR216" s="6"/>
      <c r="AS216" s="7"/>
      <c r="AT216" s="7"/>
      <c r="AU216" s="4"/>
      <c r="AV216" s="2"/>
    </row>
    <row r="217" spans="1:48" s="27" customFormat="1" x14ac:dyDescent="0.2">
      <c r="A217" s="194">
        <v>203</v>
      </c>
      <c r="B217" s="106">
        <v>43073</v>
      </c>
      <c r="C217" s="55" t="s">
        <v>247</v>
      </c>
      <c r="D217" s="47"/>
      <c r="E217" s="193">
        <v>28</v>
      </c>
      <c r="F217" s="43" t="str">
        <f t="shared" si="27"/>
        <v>Manhattan 228</v>
      </c>
      <c r="G217" s="18" t="s">
        <v>11</v>
      </c>
      <c r="H217" s="2"/>
      <c r="I217" s="200">
        <v>83.999999999999986</v>
      </c>
      <c r="J217" s="41">
        <f t="shared" si="24"/>
        <v>9.7222222222222209E-4</v>
      </c>
      <c r="K217" s="41" t="str">
        <f>IF(J217&lt;'Quant Setup'!$H$43,'Quant Setup'!$I$43,IF(AND(J217&gt;='Quant Setup'!$G$44,J217&lt;'Quant Setup'!$H$44),'Quant Setup'!$I$44,IF(AND(J217&gt;='Quant Setup'!$G$45,J217&lt;'Quant Setup'!$H$45),'Quant Setup'!$I$45,'Quant Setup'!$I$46)))</f>
        <v>Perfect Timing</v>
      </c>
      <c r="L217" s="41">
        <f t="shared" si="26"/>
        <v>5.0543981481481474E-2</v>
      </c>
      <c r="M217" s="41">
        <f t="shared" si="29"/>
        <v>3.888888888888889E-2</v>
      </c>
      <c r="N217" s="41">
        <f t="shared" si="25"/>
        <v>1.1655092592592585E-2</v>
      </c>
      <c r="O217" s="42" t="str">
        <f t="shared" si="28"/>
        <v>Behind on time</v>
      </c>
      <c r="P217" s="2"/>
      <c r="Q217" s="2"/>
      <c r="R217" s="2" t="s">
        <v>10</v>
      </c>
      <c r="S217" s="2"/>
      <c r="T217" s="2" t="s">
        <v>237</v>
      </c>
      <c r="U217" s="2"/>
      <c r="V217" s="2" t="s">
        <v>40</v>
      </c>
      <c r="W217" s="2" t="s">
        <v>49</v>
      </c>
      <c r="X217" s="2"/>
      <c r="Y217" s="2"/>
      <c r="Z217" s="2" t="s">
        <v>40</v>
      </c>
      <c r="AA217" s="2" t="s">
        <v>58</v>
      </c>
      <c r="AB217" s="2"/>
      <c r="AC217" s="2"/>
      <c r="AD217" s="2"/>
      <c r="AE217" s="2"/>
      <c r="AF217" s="2"/>
      <c r="AG217" s="2"/>
      <c r="AH217" s="2"/>
      <c r="AI217" s="17"/>
      <c r="AJ217" s="17"/>
      <c r="AK217" s="17"/>
      <c r="AL217" s="17"/>
      <c r="AM217" s="8"/>
      <c r="AN217" s="18"/>
      <c r="AO217" s="2"/>
      <c r="AP217" s="2"/>
      <c r="AQ217" s="6"/>
      <c r="AR217" s="6"/>
      <c r="AS217" s="7"/>
      <c r="AT217" s="7"/>
      <c r="AU217" s="4"/>
      <c r="AV217" s="2"/>
    </row>
    <row r="218" spans="1:48" s="27" customFormat="1" x14ac:dyDescent="0.2">
      <c r="A218" s="194">
        <v>203</v>
      </c>
      <c r="B218" s="106">
        <v>43073</v>
      </c>
      <c r="C218" s="55" t="s">
        <v>247</v>
      </c>
      <c r="D218" s="47"/>
      <c r="E218" s="193">
        <v>29</v>
      </c>
      <c r="F218" s="43" t="str">
        <f t="shared" si="27"/>
        <v>Manhattan 229</v>
      </c>
      <c r="G218" s="18" t="s">
        <v>0</v>
      </c>
      <c r="H218" s="2"/>
      <c r="I218" s="200">
        <v>7</v>
      </c>
      <c r="J218" s="41">
        <f t="shared" si="24"/>
        <v>8.1018518518518516E-5</v>
      </c>
      <c r="K218" s="41" t="str">
        <f>IF(J218&lt;'Quant Setup'!$H$43,'Quant Setup'!$I$43,IF(AND(J218&gt;='Quant Setup'!$G$44,J218&lt;'Quant Setup'!$H$44),'Quant Setup'!$I$44,IF(AND(J218&gt;='Quant Setup'!$G$45,J218&lt;'Quant Setup'!$H$45),'Quant Setup'!$I$45,'Quant Setup'!$I$46)))</f>
        <v>Too Fast</v>
      </c>
      <c r="L218" s="41">
        <f t="shared" si="26"/>
        <v>5.0624999999999996E-2</v>
      </c>
      <c r="M218" s="41">
        <f t="shared" si="29"/>
        <v>4.027777777777778E-2</v>
      </c>
      <c r="N218" s="41">
        <f t="shared" si="25"/>
        <v>1.0347222222222216E-2</v>
      </c>
      <c r="O218" s="42" t="str">
        <f t="shared" si="28"/>
        <v>Behind on time</v>
      </c>
      <c r="P218" s="2"/>
      <c r="Q218" s="2"/>
      <c r="R218" s="2" t="s">
        <v>8</v>
      </c>
      <c r="S218" s="2"/>
      <c r="T218" s="2" t="s">
        <v>237</v>
      </c>
      <c r="U218" s="2"/>
      <c r="V218" s="2" t="s">
        <v>14</v>
      </c>
      <c r="W218" s="2" t="s">
        <v>15</v>
      </c>
      <c r="X218" s="2"/>
      <c r="Y218" s="2"/>
      <c r="Z218" s="2"/>
      <c r="AA218" s="2"/>
      <c r="AB218" s="2"/>
      <c r="AC218" s="2"/>
      <c r="AD218" s="2"/>
      <c r="AE218" s="2"/>
      <c r="AF218" s="2"/>
      <c r="AG218" s="2"/>
      <c r="AH218" s="2"/>
      <c r="AI218" s="17"/>
      <c r="AJ218" s="17"/>
      <c r="AK218" s="17"/>
      <c r="AL218" s="17"/>
      <c r="AM218" s="8"/>
      <c r="AN218" s="18"/>
      <c r="AO218" s="2"/>
      <c r="AP218" s="2"/>
      <c r="AQ218" s="6"/>
      <c r="AR218" s="6"/>
      <c r="AS218" s="7"/>
      <c r="AT218" s="7"/>
      <c r="AU218" s="4"/>
      <c r="AV218" s="2"/>
    </row>
    <row r="219" spans="1:48" s="27" customFormat="1" x14ac:dyDescent="0.2">
      <c r="A219" s="194">
        <v>203</v>
      </c>
      <c r="B219" s="106">
        <v>43073</v>
      </c>
      <c r="C219" s="55" t="s">
        <v>247</v>
      </c>
      <c r="D219" s="47"/>
      <c r="E219" s="193">
        <v>30</v>
      </c>
      <c r="F219" s="43" t="str">
        <f t="shared" si="27"/>
        <v>Manhattan 230</v>
      </c>
      <c r="G219" s="18" t="s">
        <v>11</v>
      </c>
      <c r="H219" s="2"/>
      <c r="I219" s="200">
        <v>10</v>
      </c>
      <c r="J219" s="41">
        <f t="shared" si="24"/>
        <v>1.1574074074074075E-4</v>
      </c>
      <c r="K219" s="41" t="str">
        <f>IF(J219&lt;'Quant Setup'!$H$43,'Quant Setup'!$I$43,IF(AND(J219&gt;='Quant Setup'!$G$44,J219&lt;'Quant Setup'!$H$44),'Quant Setup'!$I$44,IF(AND(J219&gt;='Quant Setup'!$G$45,J219&lt;'Quant Setup'!$H$45),'Quant Setup'!$I$45,'Quant Setup'!$I$46)))</f>
        <v>Too Fast</v>
      </c>
      <c r="L219" s="41">
        <f t="shared" si="26"/>
        <v>5.0740740740740739E-2</v>
      </c>
      <c r="M219" s="41">
        <f t="shared" si="29"/>
        <v>4.1666666666666664E-2</v>
      </c>
      <c r="N219" s="41">
        <f t="shared" si="25"/>
        <v>9.0740740740740747E-3</v>
      </c>
      <c r="O219" s="42" t="str">
        <f t="shared" si="28"/>
        <v>Behind on time</v>
      </c>
      <c r="P219" s="2"/>
      <c r="Q219" s="2"/>
      <c r="R219" s="2" t="s">
        <v>9</v>
      </c>
      <c r="S219" s="2"/>
      <c r="T219" s="2" t="s">
        <v>237</v>
      </c>
      <c r="U219" s="2"/>
      <c r="V219" s="2" t="s">
        <v>115</v>
      </c>
      <c r="W219" s="2" t="s">
        <v>138</v>
      </c>
      <c r="X219" s="2"/>
      <c r="Y219" s="2"/>
      <c r="Z219" s="2"/>
      <c r="AA219" s="2"/>
      <c r="AB219" s="2"/>
      <c r="AC219" s="2"/>
      <c r="AD219" s="2"/>
      <c r="AE219" s="2"/>
      <c r="AF219" s="2"/>
      <c r="AG219" s="2"/>
      <c r="AH219" s="2"/>
      <c r="AI219" s="17"/>
      <c r="AJ219" s="17"/>
      <c r="AK219" s="17"/>
      <c r="AL219" s="17"/>
      <c r="AM219" s="8"/>
      <c r="AN219" s="18"/>
      <c r="AO219" s="2"/>
      <c r="AP219" s="2"/>
      <c r="AQ219" s="6"/>
      <c r="AR219" s="6"/>
      <c r="AS219" s="7"/>
      <c r="AT219" s="7"/>
      <c r="AU219" s="4"/>
      <c r="AV219" s="2"/>
    </row>
    <row r="220" spans="1:48" s="27" customFormat="1" x14ac:dyDescent="0.2">
      <c r="A220" s="194">
        <v>203</v>
      </c>
      <c r="B220" s="106">
        <v>43073</v>
      </c>
      <c r="C220" s="55" t="s">
        <v>247</v>
      </c>
      <c r="D220" s="47"/>
      <c r="E220" s="193">
        <v>31</v>
      </c>
      <c r="F220" s="43" t="str">
        <f t="shared" si="27"/>
        <v>Manhattan 231</v>
      </c>
      <c r="G220" s="18" t="s">
        <v>11</v>
      </c>
      <c r="H220" s="2"/>
      <c r="I220" s="200">
        <v>13</v>
      </c>
      <c r="J220" s="41">
        <f t="shared" si="24"/>
        <v>1.5046296296296297E-4</v>
      </c>
      <c r="K220" s="41" t="str">
        <f>IF(J220&lt;'Quant Setup'!$H$43,'Quant Setup'!$I$43,IF(AND(J220&gt;='Quant Setup'!$G$44,J220&lt;'Quant Setup'!$H$44),'Quant Setup'!$I$44,IF(AND(J220&gt;='Quant Setup'!$G$45,J220&lt;'Quant Setup'!$H$45),'Quant Setup'!$I$45,'Quant Setup'!$I$46)))</f>
        <v>Too Fast</v>
      </c>
      <c r="L220" s="41">
        <f t="shared" si="26"/>
        <v>5.0891203703703702E-2</v>
      </c>
      <c r="M220" s="41">
        <f t="shared" si="29"/>
        <v>4.3055555555555555E-2</v>
      </c>
      <c r="N220" s="41">
        <f t="shared" si="25"/>
        <v>7.8356481481481471E-3</v>
      </c>
      <c r="O220" s="42" t="str">
        <f t="shared" si="28"/>
        <v>Behind on time</v>
      </c>
      <c r="P220" s="2"/>
      <c r="Q220" s="2"/>
      <c r="R220" s="2" t="s">
        <v>10</v>
      </c>
      <c r="S220" s="2"/>
      <c r="T220" s="2" t="s">
        <v>237</v>
      </c>
      <c r="U220" s="2"/>
      <c r="V220" s="2" t="s">
        <v>14</v>
      </c>
      <c r="W220" s="2" t="s">
        <v>32</v>
      </c>
      <c r="X220" s="2"/>
      <c r="Y220" s="2"/>
      <c r="Z220" s="2"/>
      <c r="AA220" s="2"/>
      <c r="AB220" s="2"/>
      <c r="AC220" s="2"/>
      <c r="AD220" s="2"/>
      <c r="AE220" s="2"/>
      <c r="AF220" s="2"/>
      <c r="AG220" s="2"/>
      <c r="AH220" s="2"/>
      <c r="AI220" s="17"/>
      <c r="AJ220" s="17"/>
      <c r="AK220" s="17"/>
      <c r="AL220" s="17"/>
      <c r="AM220" s="8"/>
      <c r="AN220" s="18"/>
      <c r="AO220" s="2"/>
      <c r="AP220" s="2"/>
      <c r="AQ220" s="6"/>
      <c r="AR220" s="6"/>
      <c r="AS220" s="7"/>
      <c r="AT220" s="7"/>
      <c r="AU220" s="4"/>
      <c r="AV220" s="2"/>
    </row>
    <row r="221" spans="1:48" s="27" customFormat="1" x14ac:dyDescent="0.2">
      <c r="A221" s="194">
        <v>203</v>
      </c>
      <c r="B221" s="106">
        <v>43073</v>
      </c>
      <c r="C221" s="55" t="s">
        <v>247</v>
      </c>
      <c r="D221" s="47"/>
      <c r="E221" s="193">
        <v>32</v>
      </c>
      <c r="F221" s="43" t="str">
        <f t="shared" si="27"/>
        <v>Manhattan 232</v>
      </c>
      <c r="G221" s="18" t="s">
        <v>0</v>
      </c>
      <c r="H221" s="2"/>
      <c r="I221" s="200">
        <v>35</v>
      </c>
      <c r="J221" s="41">
        <f t="shared" si="24"/>
        <v>4.0509259259259258E-4</v>
      </c>
      <c r="K221" s="41" t="str">
        <f>IF(J221&lt;'Quant Setup'!$H$43,'Quant Setup'!$I$43,IF(AND(J221&gt;='Quant Setup'!$G$44,J221&lt;'Quant Setup'!$H$44),'Quant Setup'!$I$44,IF(AND(J221&gt;='Quant Setup'!$G$45,J221&lt;'Quant Setup'!$H$45),'Quant Setup'!$I$45,'Quant Setup'!$I$46)))</f>
        <v>Too Fast</v>
      </c>
      <c r="L221" s="41">
        <f t="shared" si="26"/>
        <v>5.1296296296296298E-2</v>
      </c>
      <c r="M221" s="41">
        <f t="shared" si="29"/>
        <v>4.4444444444444446E-2</v>
      </c>
      <c r="N221" s="41">
        <f t="shared" si="25"/>
        <v>6.851851851851852E-3</v>
      </c>
      <c r="O221" s="42" t="str">
        <f t="shared" si="28"/>
        <v>Behind on time</v>
      </c>
      <c r="P221" s="2"/>
      <c r="Q221" s="2"/>
      <c r="R221" s="2" t="s">
        <v>9</v>
      </c>
      <c r="S221" s="2"/>
      <c r="T221" s="2" t="s">
        <v>237</v>
      </c>
      <c r="U221" s="2"/>
      <c r="V221" s="2" t="s">
        <v>75</v>
      </c>
      <c r="W221" s="2" t="s">
        <v>103</v>
      </c>
      <c r="X221" s="2"/>
      <c r="Y221" s="2"/>
      <c r="Z221" s="2"/>
      <c r="AA221" s="2"/>
      <c r="AB221" s="2"/>
      <c r="AC221" s="2"/>
      <c r="AD221" s="2"/>
      <c r="AE221" s="2"/>
      <c r="AF221" s="2"/>
      <c r="AG221" s="2"/>
      <c r="AH221" s="2"/>
      <c r="AI221" s="17"/>
      <c r="AJ221" s="17"/>
      <c r="AK221" s="17"/>
      <c r="AL221" s="17"/>
      <c r="AM221" s="8"/>
      <c r="AN221" s="18"/>
      <c r="AO221" s="2"/>
      <c r="AP221" s="2"/>
      <c r="AQ221" s="6"/>
      <c r="AR221" s="6"/>
      <c r="AS221" s="7"/>
      <c r="AT221" s="7"/>
      <c r="AU221" s="4"/>
      <c r="AV221" s="2"/>
    </row>
    <row r="222" spans="1:48" s="27" customFormat="1" x14ac:dyDescent="0.2">
      <c r="A222" s="194">
        <v>203</v>
      </c>
      <c r="B222" s="106">
        <v>43073</v>
      </c>
      <c r="C222" s="55" t="s">
        <v>247</v>
      </c>
      <c r="D222" s="47"/>
      <c r="E222" s="193">
        <v>33</v>
      </c>
      <c r="F222" s="43" t="str">
        <f t="shared" si="27"/>
        <v>Manhattan 233</v>
      </c>
      <c r="G222" s="18" t="s">
        <v>11</v>
      </c>
      <c r="H222" s="2"/>
      <c r="I222" s="200">
        <v>6</v>
      </c>
      <c r="J222" s="41">
        <f t="shared" si="24"/>
        <v>6.9444444444444444E-5</v>
      </c>
      <c r="K222" s="41" t="str">
        <f>IF(J222&lt;'Quant Setup'!$H$43,'Quant Setup'!$I$43,IF(AND(J222&gt;='Quant Setup'!$G$44,J222&lt;'Quant Setup'!$H$44),'Quant Setup'!$I$44,IF(AND(J222&gt;='Quant Setup'!$G$45,J222&lt;'Quant Setup'!$H$45),'Quant Setup'!$I$45,'Quant Setup'!$I$46)))</f>
        <v>Too Fast</v>
      </c>
      <c r="L222" s="41">
        <f t="shared" si="26"/>
        <v>5.136574074074074E-2</v>
      </c>
      <c r="M222" s="41">
        <f t="shared" si="29"/>
        <v>4.583333333333333E-2</v>
      </c>
      <c r="N222" s="41">
        <f t="shared" si="25"/>
        <v>5.5324074074074095E-3</v>
      </c>
      <c r="O222" s="42" t="str">
        <f t="shared" si="28"/>
        <v>Behind on time</v>
      </c>
      <c r="P222" s="2"/>
      <c r="Q222" s="2"/>
      <c r="R222" s="2" t="s">
        <v>9</v>
      </c>
      <c r="S222" s="2"/>
      <c r="T222" s="2" t="s">
        <v>238</v>
      </c>
      <c r="U222" s="2"/>
      <c r="V222" s="2" t="s">
        <v>40</v>
      </c>
      <c r="W222" s="2" t="s">
        <v>58</v>
      </c>
      <c r="X222" s="2"/>
      <c r="Y222" s="2"/>
      <c r="Z222" s="2"/>
      <c r="AA222" s="2"/>
      <c r="AB222" s="2"/>
      <c r="AC222" s="2"/>
      <c r="AD222" s="2"/>
      <c r="AE222" s="2"/>
      <c r="AF222" s="2"/>
      <c r="AG222" s="2"/>
      <c r="AH222" s="2"/>
      <c r="AI222" s="17"/>
      <c r="AJ222" s="17"/>
      <c r="AK222" s="17"/>
      <c r="AL222" s="17"/>
      <c r="AM222" s="8"/>
      <c r="AN222" s="18"/>
      <c r="AO222" s="2"/>
      <c r="AP222" s="2"/>
      <c r="AQ222" s="6"/>
      <c r="AR222" s="6"/>
      <c r="AS222" s="7"/>
      <c r="AT222" s="7"/>
      <c r="AU222" s="4"/>
      <c r="AV222" s="2"/>
    </row>
    <row r="223" spans="1:48" s="27" customFormat="1" x14ac:dyDescent="0.2">
      <c r="A223" s="194">
        <v>203</v>
      </c>
      <c r="B223" s="106">
        <v>43073</v>
      </c>
      <c r="C223" s="55" t="s">
        <v>247</v>
      </c>
      <c r="D223" s="47"/>
      <c r="E223" s="193">
        <v>34</v>
      </c>
      <c r="F223" s="43" t="str">
        <f t="shared" si="27"/>
        <v>Manhattan 234</v>
      </c>
      <c r="G223" s="18" t="s">
        <v>0</v>
      </c>
      <c r="H223" s="2"/>
      <c r="I223" s="200">
        <v>7</v>
      </c>
      <c r="J223" s="41">
        <f t="shared" si="24"/>
        <v>8.1018518518518516E-5</v>
      </c>
      <c r="K223" s="41" t="str">
        <f>IF(J223&lt;'Quant Setup'!$H$43,'Quant Setup'!$I$43,IF(AND(J223&gt;='Quant Setup'!$G$44,J223&lt;'Quant Setup'!$H$44),'Quant Setup'!$I$44,IF(AND(J223&gt;='Quant Setup'!$G$45,J223&lt;'Quant Setup'!$H$45),'Quant Setup'!$I$45,'Quant Setup'!$I$46)))</f>
        <v>Too Fast</v>
      </c>
      <c r="L223" s="41">
        <f t="shared" si="26"/>
        <v>5.1446759259259262E-2</v>
      </c>
      <c r="M223" s="41">
        <f t="shared" si="29"/>
        <v>4.7222222222222221E-2</v>
      </c>
      <c r="N223" s="41">
        <f t="shared" si="25"/>
        <v>4.2245370370370405E-3</v>
      </c>
      <c r="O223" s="42" t="str">
        <f t="shared" si="28"/>
        <v>Behind on time</v>
      </c>
      <c r="P223" s="2"/>
      <c r="Q223" s="2"/>
      <c r="R223" s="2" t="s">
        <v>8</v>
      </c>
      <c r="S223" s="2"/>
      <c r="T223" s="2" t="s">
        <v>238</v>
      </c>
      <c r="U223" s="2"/>
      <c r="V223" s="2" t="s">
        <v>14</v>
      </c>
      <c r="W223" s="2" t="s">
        <v>22</v>
      </c>
      <c r="X223" s="2"/>
      <c r="Y223" s="2"/>
      <c r="Z223" s="2"/>
      <c r="AA223" s="2"/>
      <c r="AB223" s="2"/>
      <c r="AC223" s="2"/>
      <c r="AD223" s="2"/>
      <c r="AE223" s="2"/>
      <c r="AF223" s="2"/>
      <c r="AG223" s="2"/>
      <c r="AH223" s="2"/>
      <c r="AI223" s="17"/>
      <c r="AJ223" s="17"/>
      <c r="AK223" s="17"/>
      <c r="AL223" s="17"/>
      <c r="AM223" s="8"/>
      <c r="AN223" s="18"/>
      <c r="AO223" s="2"/>
      <c r="AP223" s="2"/>
      <c r="AQ223" s="6"/>
      <c r="AR223" s="6"/>
      <c r="AS223" s="7"/>
      <c r="AT223" s="7"/>
      <c r="AU223" s="4"/>
      <c r="AV223" s="2"/>
    </row>
    <row r="224" spans="1:48" s="27" customFormat="1" x14ac:dyDescent="0.2">
      <c r="A224" s="194">
        <v>203</v>
      </c>
      <c r="B224" s="106">
        <v>43073</v>
      </c>
      <c r="C224" s="55" t="s">
        <v>247</v>
      </c>
      <c r="D224" s="47"/>
      <c r="E224" s="193">
        <v>35</v>
      </c>
      <c r="F224" s="43" t="str">
        <f t="shared" si="27"/>
        <v>Manhattan 235</v>
      </c>
      <c r="G224" s="18" t="s">
        <v>0</v>
      </c>
      <c r="H224" s="2"/>
      <c r="I224" s="200">
        <v>7</v>
      </c>
      <c r="J224" s="41">
        <f t="shared" si="24"/>
        <v>8.1018518518518516E-5</v>
      </c>
      <c r="K224" s="41" t="str">
        <f>IF(J224&lt;'Quant Setup'!$H$43,'Quant Setup'!$I$43,IF(AND(J224&gt;='Quant Setup'!$G$44,J224&lt;'Quant Setup'!$H$44),'Quant Setup'!$I$44,IF(AND(J224&gt;='Quant Setup'!$G$45,J224&lt;'Quant Setup'!$H$45),'Quant Setup'!$I$45,'Quant Setup'!$I$46)))</f>
        <v>Too Fast</v>
      </c>
      <c r="L224" s="41">
        <f t="shared" si="26"/>
        <v>5.1527777777777783E-2</v>
      </c>
      <c r="M224" s="41">
        <f t="shared" si="29"/>
        <v>4.8611111111111112E-2</v>
      </c>
      <c r="N224" s="41">
        <f t="shared" si="25"/>
        <v>2.9166666666666716E-3</v>
      </c>
      <c r="O224" s="42" t="str">
        <f t="shared" si="28"/>
        <v>Behind on time</v>
      </c>
      <c r="P224" s="2"/>
      <c r="Q224" s="2"/>
      <c r="R224" s="2" t="s">
        <v>9</v>
      </c>
      <c r="S224" s="2"/>
      <c r="T224" s="2" t="s">
        <v>237</v>
      </c>
      <c r="U224" s="2"/>
      <c r="V224" s="2" t="s">
        <v>14</v>
      </c>
      <c r="W224" s="2" t="s">
        <v>32</v>
      </c>
      <c r="X224" s="2"/>
      <c r="Y224" s="2"/>
      <c r="Z224" s="2" t="s">
        <v>14</v>
      </c>
      <c r="AA224" s="2" t="s">
        <v>22</v>
      </c>
      <c r="AB224" s="2"/>
      <c r="AC224" s="2"/>
      <c r="AD224" s="2"/>
      <c r="AE224" s="2"/>
      <c r="AF224" s="2"/>
      <c r="AG224" s="2"/>
      <c r="AH224" s="2"/>
      <c r="AI224" s="17"/>
      <c r="AJ224" s="17"/>
      <c r="AK224" s="17"/>
      <c r="AL224" s="17"/>
      <c r="AM224" s="8"/>
      <c r="AN224" s="18"/>
      <c r="AO224" s="2"/>
      <c r="AP224" s="2"/>
      <c r="AQ224" s="6"/>
      <c r="AR224" s="6"/>
      <c r="AS224" s="7"/>
      <c r="AT224" s="7"/>
      <c r="AU224" s="4"/>
      <c r="AV224" s="2"/>
    </row>
    <row r="225" spans="1:48" s="27" customFormat="1" x14ac:dyDescent="0.2">
      <c r="A225" s="194">
        <v>203</v>
      </c>
      <c r="B225" s="106">
        <v>43073</v>
      </c>
      <c r="C225" s="55" t="s">
        <v>247</v>
      </c>
      <c r="D225" s="47"/>
      <c r="E225" s="193">
        <v>36</v>
      </c>
      <c r="F225" s="43" t="str">
        <f t="shared" si="27"/>
        <v>Manhattan 236</v>
      </c>
      <c r="G225" s="18" t="s">
        <v>11</v>
      </c>
      <c r="H225" s="2"/>
      <c r="I225" s="200">
        <v>8</v>
      </c>
      <c r="J225" s="41">
        <f t="shared" si="24"/>
        <v>9.2592592592592588E-5</v>
      </c>
      <c r="K225" s="41" t="str">
        <f>IF(J225&lt;'Quant Setup'!$H$43,'Quant Setup'!$I$43,IF(AND(J225&gt;='Quant Setup'!$G$44,J225&lt;'Quant Setup'!$H$44),'Quant Setup'!$I$44,IF(AND(J225&gt;='Quant Setup'!$G$45,J225&lt;'Quant Setup'!$H$45),'Quant Setup'!$I$45,'Quant Setup'!$I$46)))</f>
        <v>Too Fast</v>
      </c>
      <c r="L225" s="41">
        <f t="shared" si="26"/>
        <v>5.1620370370370379E-2</v>
      </c>
      <c r="M225" s="41">
        <f t="shared" si="29"/>
        <v>0.05</v>
      </c>
      <c r="N225" s="41">
        <f t="shared" si="25"/>
        <v>1.6203703703703762E-3</v>
      </c>
      <c r="O225" s="42" t="str">
        <f t="shared" si="28"/>
        <v>Neutral</v>
      </c>
      <c r="P225" s="2"/>
      <c r="Q225" s="2"/>
      <c r="R225" s="2" t="s">
        <v>8</v>
      </c>
      <c r="S225" s="2"/>
      <c r="T225" s="2" t="s">
        <v>238</v>
      </c>
      <c r="U225" s="2"/>
      <c r="V225" s="2" t="s">
        <v>115</v>
      </c>
      <c r="W225" s="2" t="s">
        <v>116</v>
      </c>
      <c r="X225" s="2"/>
      <c r="Y225" s="2"/>
      <c r="Z225" s="2"/>
      <c r="AA225" s="2"/>
      <c r="AB225" s="2"/>
      <c r="AC225" s="2"/>
      <c r="AD225" s="2"/>
      <c r="AE225" s="2"/>
      <c r="AF225" s="2"/>
      <c r="AG225" s="2"/>
      <c r="AH225" s="2"/>
      <c r="AI225" s="17"/>
      <c r="AJ225" s="17"/>
      <c r="AK225" s="17"/>
      <c r="AL225" s="17"/>
      <c r="AM225" s="8"/>
      <c r="AN225" s="18"/>
      <c r="AO225" s="2"/>
      <c r="AP225" s="2"/>
      <c r="AQ225" s="6"/>
      <c r="AR225" s="6"/>
      <c r="AS225" s="7"/>
      <c r="AT225" s="7"/>
      <c r="AU225" s="4"/>
      <c r="AV225" s="2"/>
    </row>
    <row r="226" spans="1:48" s="27" customFormat="1" x14ac:dyDescent="0.2">
      <c r="A226" s="194">
        <v>203</v>
      </c>
      <c r="B226" s="106">
        <v>43073</v>
      </c>
      <c r="C226" s="55" t="s">
        <v>247</v>
      </c>
      <c r="D226" s="47"/>
      <c r="E226" s="193">
        <v>37</v>
      </c>
      <c r="F226" s="43" t="str">
        <f t="shared" si="27"/>
        <v>Manhattan 237</v>
      </c>
      <c r="G226" s="18" t="s">
        <v>11</v>
      </c>
      <c r="H226" s="2"/>
      <c r="I226" s="200">
        <v>10</v>
      </c>
      <c r="J226" s="41">
        <f t="shared" si="24"/>
        <v>1.1574074074074075E-4</v>
      </c>
      <c r="K226" s="41" t="str">
        <f>IF(J226&lt;'Quant Setup'!$H$43,'Quant Setup'!$I$43,IF(AND(J226&gt;='Quant Setup'!$G$44,J226&lt;'Quant Setup'!$H$44),'Quant Setup'!$I$44,IF(AND(J226&gt;='Quant Setup'!$G$45,J226&lt;'Quant Setup'!$H$45),'Quant Setup'!$I$45,'Quant Setup'!$I$46)))</f>
        <v>Too Fast</v>
      </c>
      <c r="L226" s="41">
        <f t="shared" si="26"/>
        <v>5.1736111111111122E-2</v>
      </c>
      <c r="M226" s="41">
        <f t="shared" si="29"/>
        <v>5.1388888888888887E-2</v>
      </c>
      <c r="N226" s="41">
        <f t="shared" si="25"/>
        <v>3.4722222222223487E-4</v>
      </c>
      <c r="O226" s="42" t="str">
        <f t="shared" si="28"/>
        <v>Neutral</v>
      </c>
      <c r="P226" s="2"/>
      <c r="Q226" s="2"/>
      <c r="R226" s="2" t="s">
        <v>9</v>
      </c>
      <c r="S226" s="2"/>
      <c r="T226" s="2" t="s">
        <v>237</v>
      </c>
      <c r="U226" s="2"/>
      <c r="V226" s="2" t="s">
        <v>115</v>
      </c>
      <c r="W226" s="2" t="s">
        <v>121</v>
      </c>
      <c r="X226" s="2"/>
      <c r="Y226" s="2"/>
      <c r="Z226" s="2"/>
      <c r="AA226" s="2"/>
      <c r="AB226" s="2"/>
      <c r="AC226" s="2"/>
      <c r="AD226" s="2"/>
      <c r="AE226" s="2"/>
      <c r="AF226" s="2"/>
      <c r="AG226" s="2"/>
      <c r="AH226" s="2"/>
      <c r="AI226" s="17"/>
      <c r="AJ226" s="17"/>
      <c r="AK226" s="17"/>
      <c r="AL226" s="17"/>
      <c r="AM226" s="8"/>
      <c r="AN226" s="18"/>
      <c r="AO226" s="2"/>
      <c r="AP226" s="2"/>
      <c r="AQ226" s="6"/>
      <c r="AR226" s="6"/>
      <c r="AS226" s="7"/>
      <c r="AT226" s="7"/>
      <c r="AU226" s="4"/>
      <c r="AV226" s="2"/>
    </row>
    <row r="227" spans="1:48" s="27" customFormat="1" x14ac:dyDescent="0.2">
      <c r="A227" s="194">
        <v>203</v>
      </c>
      <c r="B227" s="106">
        <v>43078</v>
      </c>
      <c r="C227" s="55" t="s">
        <v>248</v>
      </c>
      <c r="D227" s="47"/>
      <c r="E227" s="193">
        <v>1</v>
      </c>
      <c r="F227" s="43" t="str">
        <f t="shared" si="27"/>
        <v>Manhattan 31</v>
      </c>
      <c r="G227" s="18" t="s">
        <v>0</v>
      </c>
      <c r="H227" s="2"/>
      <c r="I227" s="200">
        <v>194</v>
      </c>
      <c r="J227" s="41">
        <f t="shared" si="24"/>
        <v>2.2453703703703702E-3</v>
      </c>
      <c r="K227" s="41" t="str">
        <f>IF(J227&lt;'Quant Setup'!$H$43,'Quant Setup'!$I$43,IF(AND(J227&gt;='Quant Setup'!$G$44,J227&lt;'Quant Setup'!$H$44),'Quant Setup'!$I$44,IF(AND(J227&gt;='Quant Setup'!$G$45,J227&lt;'Quant Setup'!$H$45),'Quant Setup'!$I$45,'Quant Setup'!$I$46)))</f>
        <v>Way Too Slow</v>
      </c>
      <c r="L227" s="56">
        <f>J227</f>
        <v>2.2453703703703702E-3</v>
      </c>
      <c r="M227" s="41">
        <f t="shared" si="29"/>
        <v>1.3888888888888889E-3</v>
      </c>
      <c r="N227" s="41">
        <f t="shared" si="25"/>
        <v>8.5648148148148129E-4</v>
      </c>
      <c r="O227" s="42" t="str">
        <f t="shared" si="28"/>
        <v>Neutral</v>
      </c>
      <c r="P227" s="2"/>
      <c r="Q227" s="2"/>
      <c r="R227" s="2" t="s">
        <v>9</v>
      </c>
      <c r="S227" s="2"/>
      <c r="T227" s="2" t="s">
        <v>237</v>
      </c>
      <c r="U227" s="2"/>
      <c r="V227" s="2" t="s">
        <v>40</v>
      </c>
      <c r="W227" s="2" t="s">
        <v>49</v>
      </c>
      <c r="X227" s="2"/>
      <c r="Y227" s="2"/>
      <c r="Z227" s="2"/>
      <c r="AA227" s="2"/>
      <c r="AB227" s="2"/>
      <c r="AC227" s="2"/>
      <c r="AD227" s="2"/>
      <c r="AE227" s="2"/>
      <c r="AF227" s="2"/>
      <c r="AG227" s="2"/>
      <c r="AH227" s="2"/>
      <c r="AI227" s="17"/>
      <c r="AJ227" s="17"/>
      <c r="AK227" s="17"/>
      <c r="AL227" s="17"/>
      <c r="AM227" s="8"/>
      <c r="AN227" s="18"/>
      <c r="AO227" s="2"/>
      <c r="AP227" s="2"/>
      <c r="AQ227" s="6"/>
      <c r="AR227" s="6"/>
      <c r="AS227" s="7"/>
      <c r="AT227" s="7"/>
      <c r="AU227" s="4"/>
      <c r="AV227" s="2"/>
    </row>
    <row r="228" spans="1:48" s="27" customFormat="1" x14ac:dyDescent="0.2">
      <c r="A228" s="194">
        <v>203</v>
      </c>
      <c r="B228" s="106">
        <v>43078</v>
      </c>
      <c r="C228" s="55" t="s">
        <v>248</v>
      </c>
      <c r="D228" s="47"/>
      <c r="E228" s="193">
        <v>2</v>
      </c>
      <c r="F228" s="43" t="str">
        <f t="shared" si="27"/>
        <v>Manhattan 32</v>
      </c>
      <c r="G228" s="18" t="s">
        <v>0</v>
      </c>
      <c r="H228" s="2"/>
      <c r="I228" s="200">
        <v>277.00000000000006</v>
      </c>
      <c r="J228" s="41">
        <f t="shared" si="24"/>
        <v>3.2060185185185191E-3</v>
      </c>
      <c r="K228" s="41" t="str">
        <f>IF(J228&lt;'Quant Setup'!$H$43,'Quant Setup'!$I$43,IF(AND(J228&gt;='Quant Setup'!$G$44,J228&lt;'Quant Setup'!$H$44),'Quant Setup'!$I$44,IF(AND(J228&gt;='Quant Setup'!$G$45,J228&lt;'Quant Setup'!$H$45),'Quant Setup'!$I$45,'Quant Setup'!$I$46)))</f>
        <v>Way Too Slow</v>
      </c>
      <c r="L228" s="41">
        <f t="shared" si="26"/>
        <v>5.4513888888888893E-3</v>
      </c>
      <c r="M228" s="41">
        <f t="shared" si="29"/>
        <v>2.7777777777777779E-3</v>
      </c>
      <c r="N228" s="41">
        <f t="shared" si="25"/>
        <v>2.6736111111111114E-3</v>
      </c>
      <c r="O228" s="42" t="str">
        <f t="shared" si="28"/>
        <v>Behind on time</v>
      </c>
      <c r="P228" s="2"/>
      <c r="Q228" s="2"/>
      <c r="R228" s="2" t="s">
        <v>10</v>
      </c>
      <c r="S228" s="2"/>
      <c r="T228" s="2" t="s">
        <v>238</v>
      </c>
      <c r="U228" s="2"/>
      <c r="V228" s="2" t="s">
        <v>115</v>
      </c>
      <c r="W228" s="2" t="s">
        <v>127</v>
      </c>
      <c r="X228" s="2"/>
      <c r="Y228" s="2"/>
      <c r="Z228" s="2" t="s">
        <v>115</v>
      </c>
      <c r="AA228" s="2" t="s">
        <v>121</v>
      </c>
      <c r="AB228" s="2"/>
      <c r="AC228" s="2"/>
      <c r="AD228" s="2"/>
      <c r="AE228" s="2"/>
      <c r="AF228" s="2"/>
      <c r="AG228" s="2"/>
      <c r="AH228" s="2"/>
      <c r="AI228" s="17"/>
      <c r="AJ228" s="17"/>
      <c r="AK228" s="17"/>
      <c r="AL228" s="17"/>
      <c r="AM228" s="8"/>
      <c r="AN228" s="18"/>
      <c r="AO228" s="2"/>
      <c r="AP228" s="2"/>
      <c r="AQ228" s="6"/>
      <c r="AR228" s="6"/>
      <c r="AS228" s="7"/>
      <c r="AT228" s="7"/>
      <c r="AU228" s="4"/>
      <c r="AV228" s="2"/>
    </row>
    <row r="229" spans="1:48" s="27" customFormat="1" x14ac:dyDescent="0.2">
      <c r="A229" s="194">
        <v>203</v>
      </c>
      <c r="B229" s="106">
        <v>43078</v>
      </c>
      <c r="C229" s="55" t="s">
        <v>248</v>
      </c>
      <c r="D229" s="47"/>
      <c r="E229" s="193">
        <v>3</v>
      </c>
      <c r="F229" s="43" t="str">
        <f t="shared" si="27"/>
        <v>Manhattan 33</v>
      </c>
      <c r="G229" s="18" t="s">
        <v>11</v>
      </c>
      <c r="H229" s="2"/>
      <c r="I229" s="200">
        <v>219.99999999999997</v>
      </c>
      <c r="J229" s="41">
        <f t="shared" si="24"/>
        <v>2.5462962962962961E-3</v>
      </c>
      <c r="K229" s="41" t="str">
        <f>IF(J229&lt;'Quant Setup'!$H$43,'Quant Setup'!$I$43,IF(AND(J229&gt;='Quant Setup'!$G$44,J229&lt;'Quant Setup'!$H$44),'Quant Setup'!$I$44,IF(AND(J229&gt;='Quant Setup'!$G$45,J229&lt;'Quant Setup'!$H$45),'Quant Setup'!$I$45,'Quant Setup'!$I$46)))</f>
        <v>Way Too Slow</v>
      </c>
      <c r="L229" s="41">
        <f t="shared" si="26"/>
        <v>7.9976851851851858E-3</v>
      </c>
      <c r="M229" s="41">
        <f t="shared" si="29"/>
        <v>4.1666666666666666E-3</v>
      </c>
      <c r="N229" s="41">
        <f t="shared" si="25"/>
        <v>3.8310185185185192E-3</v>
      </c>
      <c r="O229" s="42" t="str">
        <f t="shared" si="28"/>
        <v>Behind on time</v>
      </c>
      <c r="P229" s="2"/>
      <c r="Q229" s="2"/>
      <c r="R229" s="2" t="s">
        <v>10</v>
      </c>
      <c r="S229" s="2"/>
      <c r="T229" s="2" t="s">
        <v>238</v>
      </c>
      <c r="U229" s="2"/>
      <c r="V229" s="2" t="s">
        <v>14</v>
      </c>
      <c r="W229" s="2" t="s">
        <v>15</v>
      </c>
      <c r="X229" s="2"/>
      <c r="Y229" s="2"/>
      <c r="Z229" s="2"/>
      <c r="AA229" s="2"/>
      <c r="AB229" s="2"/>
      <c r="AC229" s="2"/>
      <c r="AD229" s="2"/>
      <c r="AE229" s="2"/>
      <c r="AF229" s="2"/>
      <c r="AG229" s="2"/>
      <c r="AH229" s="2"/>
      <c r="AI229" s="17"/>
      <c r="AJ229" s="17"/>
      <c r="AK229" s="17"/>
      <c r="AL229" s="17"/>
      <c r="AM229" s="8"/>
      <c r="AN229" s="18"/>
      <c r="AO229" s="2"/>
      <c r="AP229" s="2"/>
      <c r="AQ229" s="6"/>
      <c r="AR229" s="6"/>
      <c r="AS229" s="7"/>
      <c r="AT229" s="7"/>
      <c r="AU229" s="4"/>
      <c r="AV229" s="2"/>
    </row>
    <row r="230" spans="1:48" s="27" customFormat="1" x14ac:dyDescent="0.2">
      <c r="A230" s="194">
        <v>203</v>
      </c>
      <c r="B230" s="106">
        <v>43078</v>
      </c>
      <c r="C230" s="55" t="s">
        <v>248</v>
      </c>
      <c r="D230" s="47"/>
      <c r="E230" s="193">
        <v>4</v>
      </c>
      <c r="F230" s="43" t="str">
        <f t="shared" si="27"/>
        <v>Manhattan 34</v>
      </c>
      <c r="G230" s="18" t="s">
        <v>11</v>
      </c>
      <c r="H230" s="2"/>
      <c r="I230" s="200">
        <v>204</v>
      </c>
      <c r="J230" s="41">
        <f t="shared" si="24"/>
        <v>2.3611111111111111E-3</v>
      </c>
      <c r="K230" s="41" t="str">
        <f>IF(J230&lt;'Quant Setup'!$H$43,'Quant Setup'!$I$43,IF(AND(J230&gt;='Quant Setup'!$G$44,J230&lt;'Quant Setup'!$H$44),'Quant Setup'!$I$44,IF(AND(J230&gt;='Quant Setup'!$G$45,J230&lt;'Quant Setup'!$H$45),'Quant Setup'!$I$45,'Quant Setup'!$I$46)))</f>
        <v>Way Too Slow</v>
      </c>
      <c r="L230" s="41">
        <f t="shared" si="26"/>
        <v>1.0358796296296297E-2</v>
      </c>
      <c r="M230" s="41">
        <f t="shared" si="29"/>
        <v>5.5555555555555558E-3</v>
      </c>
      <c r="N230" s="41">
        <f t="shared" si="25"/>
        <v>4.8032407407407407E-3</v>
      </c>
      <c r="O230" s="42" t="str">
        <f t="shared" si="28"/>
        <v>Behind on time</v>
      </c>
      <c r="P230" s="2"/>
      <c r="Q230" s="2"/>
      <c r="R230" s="2" t="s">
        <v>10</v>
      </c>
      <c r="S230" s="2"/>
      <c r="T230" s="2" t="s">
        <v>237</v>
      </c>
      <c r="U230" s="2"/>
      <c r="V230" s="2" t="s">
        <v>75</v>
      </c>
      <c r="W230" s="2" t="s">
        <v>97</v>
      </c>
      <c r="X230" s="2"/>
      <c r="Y230" s="2"/>
      <c r="Z230" s="2"/>
      <c r="AA230" s="2"/>
      <c r="AB230" s="2"/>
      <c r="AC230" s="2"/>
      <c r="AD230" s="2"/>
      <c r="AE230" s="2"/>
      <c r="AF230" s="2"/>
      <c r="AG230" s="2"/>
      <c r="AH230" s="2"/>
      <c r="AI230" s="17"/>
      <c r="AJ230" s="17"/>
      <c r="AK230" s="17"/>
      <c r="AL230" s="17"/>
      <c r="AM230" s="8"/>
      <c r="AN230" s="18"/>
      <c r="AO230" s="2"/>
      <c r="AP230" s="2"/>
      <c r="AQ230" s="6"/>
      <c r="AR230" s="6"/>
      <c r="AS230" s="7"/>
      <c r="AT230" s="7"/>
      <c r="AU230" s="4"/>
      <c r="AV230" s="2"/>
    </row>
    <row r="231" spans="1:48" s="27" customFormat="1" x14ac:dyDescent="0.2">
      <c r="A231" s="194">
        <v>203</v>
      </c>
      <c r="B231" s="106">
        <v>43078</v>
      </c>
      <c r="C231" s="55" t="s">
        <v>248</v>
      </c>
      <c r="D231" s="47"/>
      <c r="E231" s="193">
        <v>5</v>
      </c>
      <c r="F231" s="43" t="str">
        <f t="shared" si="27"/>
        <v>Manhattan 35</v>
      </c>
      <c r="G231" s="18" t="s">
        <v>11</v>
      </c>
      <c r="H231" s="2"/>
      <c r="I231" s="200">
        <v>71.999999999999986</v>
      </c>
      <c r="J231" s="41">
        <f t="shared" si="24"/>
        <v>8.3333333333333317E-4</v>
      </c>
      <c r="K231" s="41" t="str">
        <f>IF(J231&lt;'Quant Setup'!$H$43,'Quant Setup'!$I$43,IF(AND(J231&gt;='Quant Setup'!$G$44,J231&lt;'Quant Setup'!$H$44),'Quant Setup'!$I$44,IF(AND(J231&gt;='Quant Setup'!$G$45,J231&lt;'Quant Setup'!$H$45),'Quant Setup'!$I$45,'Quant Setup'!$I$46)))</f>
        <v>Too Fast</v>
      </c>
      <c r="L231" s="41">
        <f t="shared" si="26"/>
        <v>1.119212962962963E-2</v>
      </c>
      <c r="M231" s="41">
        <f t="shared" si="29"/>
        <v>6.9444444444444441E-3</v>
      </c>
      <c r="N231" s="41">
        <f t="shared" si="25"/>
        <v>4.2476851851851859E-3</v>
      </c>
      <c r="O231" s="42" t="str">
        <f t="shared" si="28"/>
        <v>Behind on time</v>
      </c>
      <c r="P231" s="2"/>
      <c r="Q231" s="2"/>
      <c r="R231" s="2" t="s">
        <v>9</v>
      </c>
      <c r="S231" s="2"/>
      <c r="T231" s="2" t="s">
        <v>238</v>
      </c>
      <c r="U231" s="2"/>
      <c r="V231" s="2" t="s">
        <v>146</v>
      </c>
      <c r="W231" s="2" t="s">
        <v>147</v>
      </c>
      <c r="X231" s="2"/>
      <c r="Y231" s="2"/>
      <c r="Z231" s="2"/>
      <c r="AA231" s="2"/>
      <c r="AB231" s="2"/>
      <c r="AC231" s="2"/>
      <c r="AD231" s="2"/>
      <c r="AE231" s="2"/>
      <c r="AF231" s="2"/>
      <c r="AG231" s="2"/>
      <c r="AH231" s="2"/>
      <c r="AI231" s="17"/>
      <c r="AJ231" s="17"/>
      <c r="AK231" s="17"/>
      <c r="AL231" s="17"/>
      <c r="AM231" s="8"/>
      <c r="AN231" s="18"/>
      <c r="AO231" s="2"/>
      <c r="AP231" s="2"/>
      <c r="AQ231" s="6"/>
      <c r="AR231" s="6"/>
      <c r="AS231" s="7"/>
      <c r="AT231" s="7"/>
      <c r="AU231" s="4"/>
      <c r="AV231" s="2"/>
    </row>
    <row r="232" spans="1:48" s="27" customFormat="1" x14ac:dyDescent="0.2">
      <c r="A232" s="194">
        <v>203</v>
      </c>
      <c r="B232" s="106">
        <v>43078</v>
      </c>
      <c r="C232" s="55" t="s">
        <v>248</v>
      </c>
      <c r="D232" s="47"/>
      <c r="E232" s="193">
        <v>6</v>
      </c>
      <c r="F232" s="43" t="str">
        <f t="shared" si="27"/>
        <v>Manhattan 36</v>
      </c>
      <c r="G232" s="18" t="s">
        <v>0</v>
      </c>
      <c r="H232" s="2"/>
      <c r="I232" s="200">
        <v>40.999999999999993</v>
      </c>
      <c r="J232" s="41">
        <f t="shared" si="24"/>
        <v>4.7453703703703693E-4</v>
      </c>
      <c r="K232" s="41" t="str">
        <f>IF(J232&lt;'Quant Setup'!$H$43,'Quant Setup'!$I$43,IF(AND(J232&gt;='Quant Setup'!$G$44,J232&lt;'Quant Setup'!$H$44),'Quant Setup'!$I$44,IF(AND(J232&gt;='Quant Setup'!$G$45,J232&lt;'Quant Setup'!$H$45),'Quant Setup'!$I$45,'Quant Setup'!$I$46)))</f>
        <v>Too Fast</v>
      </c>
      <c r="L232" s="41">
        <f t="shared" si="26"/>
        <v>1.1666666666666667E-2</v>
      </c>
      <c r="M232" s="41">
        <f t="shared" si="29"/>
        <v>8.3333333333333332E-3</v>
      </c>
      <c r="N232" s="41">
        <f t="shared" si="25"/>
        <v>3.333333333333334E-3</v>
      </c>
      <c r="O232" s="42" t="str">
        <f t="shared" si="28"/>
        <v>Behind on time</v>
      </c>
      <c r="P232" s="2"/>
      <c r="Q232" s="2"/>
      <c r="R232" s="2" t="s">
        <v>8</v>
      </c>
      <c r="S232" s="2"/>
      <c r="T232" s="2" t="s">
        <v>237</v>
      </c>
      <c r="U232" s="2"/>
      <c r="V232" s="2" t="s">
        <v>75</v>
      </c>
      <c r="W232" s="2" t="s">
        <v>97</v>
      </c>
      <c r="X232" s="2"/>
      <c r="Y232" s="2"/>
      <c r="Z232" s="2"/>
      <c r="AA232" s="2"/>
      <c r="AB232" s="2"/>
      <c r="AC232" s="2"/>
      <c r="AD232" s="2"/>
      <c r="AE232" s="2"/>
      <c r="AF232" s="2"/>
      <c r="AG232" s="2"/>
      <c r="AH232" s="2"/>
      <c r="AI232" s="17"/>
      <c r="AJ232" s="17"/>
      <c r="AK232" s="17"/>
      <c r="AL232" s="17"/>
      <c r="AM232" s="8"/>
      <c r="AN232" s="18"/>
      <c r="AO232" s="2"/>
      <c r="AP232" s="2"/>
      <c r="AQ232" s="6"/>
      <c r="AR232" s="6"/>
      <c r="AS232" s="7"/>
      <c r="AT232" s="7"/>
      <c r="AU232" s="4"/>
      <c r="AV232" s="2"/>
    </row>
    <row r="233" spans="1:48" s="27" customFormat="1" x14ac:dyDescent="0.2">
      <c r="A233" s="194">
        <v>203</v>
      </c>
      <c r="B233" s="106">
        <v>43078</v>
      </c>
      <c r="C233" s="55" t="s">
        <v>248</v>
      </c>
      <c r="D233" s="47"/>
      <c r="E233" s="193">
        <v>7</v>
      </c>
      <c r="F233" s="43" t="str">
        <f t="shared" si="27"/>
        <v>Manhattan 37</v>
      </c>
      <c r="G233" s="18" t="s">
        <v>0</v>
      </c>
      <c r="H233" s="2"/>
      <c r="I233" s="200">
        <v>113.99999999999999</v>
      </c>
      <c r="J233" s="41">
        <f t="shared" si="24"/>
        <v>1.3194444444444443E-3</v>
      </c>
      <c r="K233" s="41" t="str">
        <f>IF(J233&lt;'Quant Setup'!$H$43,'Quant Setup'!$I$43,IF(AND(J233&gt;='Quant Setup'!$G$44,J233&lt;'Quant Setup'!$H$44),'Quant Setup'!$I$44,IF(AND(J233&gt;='Quant Setup'!$G$45,J233&lt;'Quant Setup'!$H$45),'Quant Setup'!$I$45,'Quant Setup'!$I$46)))</f>
        <v>Perfect Timing</v>
      </c>
      <c r="L233" s="41">
        <f t="shared" si="26"/>
        <v>1.2986111111111111E-2</v>
      </c>
      <c r="M233" s="41">
        <f t="shared" si="29"/>
        <v>9.7222222222222224E-3</v>
      </c>
      <c r="N233" s="41">
        <f t="shared" si="25"/>
        <v>3.2638888888888891E-3</v>
      </c>
      <c r="O233" s="42" t="str">
        <f t="shared" si="28"/>
        <v>Behind on time</v>
      </c>
      <c r="P233" s="2"/>
      <c r="Q233" s="2"/>
      <c r="R233" s="2" t="s">
        <v>9</v>
      </c>
      <c r="S233" s="2"/>
      <c r="T233" s="2" t="s">
        <v>237</v>
      </c>
      <c r="U233" s="2"/>
      <c r="V233" s="2" t="s">
        <v>14</v>
      </c>
      <c r="W233" s="2" t="s">
        <v>32</v>
      </c>
      <c r="X233" s="2"/>
      <c r="Y233" s="2"/>
      <c r="Z233" s="2"/>
      <c r="AA233" s="2"/>
      <c r="AB233" s="2"/>
      <c r="AC233" s="2"/>
      <c r="AD233" s="2"/>
      <c r="AE233" s="2"/>
      <c r="AF233" s="2"/>
      <c r="AG233" s="2"/>
      <c r="AH233" s="2"/>
      <c r="AI233" s="17"/>
      <c r="AJ233" s="17"/>
      <c r="AK233" s="17"/>
      <c r="AL233" s="17"/>
      <c r="AM233" s="8"/>
      <c r="AN233" s="18"/>
      <c r="AO233" s="2"/>
      <c r="AP233" s="2"/>
      <c r="AQ233" s="6"/>
      <c r="AR233" s="6"/>
      <c r="AS233" s="7"/>
      <c r="AT233" s="7"/>
      <c r="AU233" s="4"/>
      <c r="AV233" s="2"/>
    </row>
    <row r="234" spans="1:48" s="27" customFormat="1" x14ac:dyDescent="0.2">
      <c r="A234" s="194">
        <v>203</v>
      </c>
      <c r="B234" s="106">
        <v>43078</v>
      </c>
      <c r="C234" s="55" t="s">
        <v>248</v>
      </c>
      <c r="D234" s="47"/>
      <c r="E234" s="193">
        <v>8</v>
      </c>
      <c r="F234" s="43" t="str">
        <f t="shared" si="27"/>
        <v>Manhattan 38</v>
      </c>
      <c r="G234" s="18" t="s">
        <v>11</v>
      </c>
      <c r="H234" s="2"/>
      <c r="I234" s="200">
        <v>356</v>
      </c>
      <c r="J234" s="41">
        <f t="shared" si="24"/>
        <v>4.1203703703703706E-3</v>
      </c>
      <c r="K234" s="41" t="str">
        <f>IF(J234&lt;'Quant Setup'!$H$43,'Quant Setup'!$I$43,IF(AND(J234&gt;='Quant Setup'!$G$44,J234&lt;'Quant Setup'!$H$44),'Quant Setup'!$I$44,IF(AND(J234&gt;='Quant Setup'!$G$45,J234&lt;'Quant Setup'!$H$45),'Quant Setup'!$I$45,'Quant Setup'!$I$46)))</f>
        <v>Way Too Slow</v>
      </c>
      <c r="L234" s="41">
        <f t="shared" si="26"/>
        <v>1.7106481481481483E-2</v>
      </c>
      <c r="M234" s="41">
        <f t="shared" si="29"/>
        <v>1.1111111111111112E-2</v>
      </c>
      <c r="N234" s="41">
        <f t="shared" si="25"/>
        <v>5.9953703703703714E-3</v>
      </c>
      <c r="O234" s="42" t="str">
        <f t="shared" si="28"/>
        <v>Behind on time</v>
      </c>
      <c r="P234" s="2"/>
      <c r="Q234" s="2"/>
      <c r="R234" s="2" t="s">
        <v>10</v>
      </c>
      <c r="S234" s="2"/>
      <c r="T234" s="2" t="s">
        <v>237</v>
      </c>
      <c r="U234" s="2"/>
      <c r="V234" s="2" t="s">
        <v>115</v>
      </c>
      <c r="W234" s="2" t="s">
        <v>116</v>
      </c>
      <c r="X234" s="2"/>
      <c r="Y234" s="2"/>
      <c r="Z234" s="2" t="s">
        <v>115</v>
      </c>
      <c r="AA234" s="2" t="s">
        <v>127</v>
      </c>
      <c r="AB234" s="2"/>
      <c r="AC234" s="2"/>
      <c r="AD234" s="2"/>
      <c r="AE234" s="2"/>
      <c r="AF234" s="2"/>
      <c r="AG234" s="2"/>
      <c r="AH234" s="2"/>
      <c r="AI234" s="17"/>
      <c r="AJ234" s="17"/>
      <c r="AK234" s="17"/>
      <c r="AL234" s="17"/>
      <c r="AM234" s="8"/>
      <c r="AN234" s="18"/>
      <c r="AO234" s="2"/>
      <c r="AP234" s="2"/>
      <c r="AQ234" s="6"/>
      <c r="AR234" s="6"/>
      <c r="AS234" s="7"/>
      <c r="AT234" s="7"/>
      <c r="AU234" s="4"/>
      <c r="AV234" s="2"/>
    </row>
    <row r="235" spans="1:48" s="27" customFormat="1" x14ac:dyDescent="0.2">
      <c r="A235" s="194">
        <v>203</v>
      </c>
      <c r="B235" s="106">
        <v>43078</v>
      </c>
      <c r="C235" s="55" t="s">
        <v>248</v>
      </c>
      <c r="D235" s="47"/>
      <c r="E235" s="193">
        <v>9</v>
      </c>
      <c r="F235" s="43" t="str">
        <f t="shared" si="27"/>
        <v>Manhattan 39</v>
      </c>
      <c r="G235" s="18" t="s">
        <v>0</v>
      </c>
      <c r="H235" s="2"/>
      <c r="I235" s="200">
        <v>171.00000000000003</v>
      </c>
      <c r="J235" s="41">
        <f t="shared" si="24"/>
        <v>1.9791666666666668E-3</v>
      </c>
      <c r="K235" s="41" t="str">
        <f>IF(J235&lt;'Quant Setup'!$H$43,'Quant Setup'!$I$43,IF(AND(J235&gt;='Quant Setup'!$G$44,J235&lt;'Quant Setup'!$H$44),'Quant Setup'!$I$44,IF(AND(J235&gt;='Quant Setup'!$G$45,J235&lt;'Quant Setup'!$H$45),'Quant Setup'!$I$45,'Quant Setup'!$I$46)))</f>
        <v>Warning Track</v>
      </c>
      <c r="L235" s="41">
        <f t="shared" si="26"/>
        <v>1.908564814814815E-2</v>
      </c>
      <c r="M235" s="41">
        <f t="shared" si="29"/>
        <v>1.2500000000000001E-2</v>
      </c>
      <c r="N235" s="41">
        <f t="shared" si="25"/>
        <v>6.5856481481481495E-3</v>
      </c>
      <c r="O235" s="42" t="str">
        <f t="shared" si="28"/>
        <v>Behind on time</v>
      </c>
      <c r="P235" s="2"/>
      <c r="Q235" s="2"/>
      <c r="R235" s="2" t="s">
        <v>9</v>
      </c>
      <c r="S235" s="2"/>
      <c r="T235" s="2" t="s">
        <v>237</v>
      </c>
      <c r="U235" s="2"/>
      <c r="V235" s="2" t="s">
        <v>14</v>
      </c>
      <c r="W235" s="2" t="s">
        <v>32</v>
      </c>
      <c r="X235" s="2"/>
      <c r="Y235" s="2"/>
      <c r="Z235" s="2" t="s">
        <v>14</v>
      </c>
      <c r="AA235" s="2" t="s">
        <v>32</v>
      </c>
      <c r="AB235" s="2"/>
      <c r="AC235" s="2"/>
      <c r="AD235" s="2"/>
      <c r="AE235" s="2"/>
      <c r="AF235" s="2"/>
      <c r="AG235" s="2"/>
      <c r="AH235" s="2"/>
      <c r="AI235" s="17"/>
      <c r="AJ235" s="17"/>
      <c r="AK235" s="17"/>
      <c r="AL235" s="17"/>
      <c r="AM235" s="8"/>
      <c r="AN235" s="18"/>
      <c r="AO235" s="2"/>
      <c r="AP235" s="2"/>
      <c r="AQ235" s="6"/>
      <c r="AR235" s="6"/>
      <c r="AS235" s="7"/>
      <c r="AT235" s="7"/>
      <c r="AU235" s="4"/>
      <c r="AV235" s="2"/>
    </row>
    <row r="236" spans="1:48" s="27" customFormat="1" x14ac:dyDescent="0.2">
      <c r="A236" s="194">
        <v>203</v>
      </c>
      <c r="B236" s="106">
        <v>43078</v>
      </c>
      <c r="C236" s="55" t="s">
        <v>248</v>
      </c>
      <c r="D236" s="47"/>
      <c r="E236" s="193">
        <v>10</v>
      </c>
      <c r="F236" s="43" t="str">
        <f t="shared" si="27"/>
        <v>Manhattan 310</v>
      </c>
      <c r="G236" s="18" t="s">
        <v>0</v>
      </c>
      <c r="H236" s="2"/>
      <c r="I236" s="200">
        <v>217.99999999999997</v>
      </c>
      <c r="J236" s="41">
        <f t="shared" si="24"/>
        <v>2.5231481481481476E-3</v>
      </c>
      <c r="K236" s="41" t="str">
        <f>IF(J236&lt;'Quant Setup'!$H$43,'Quant Setup'!$I$43,IF(AND(J236&gt;='Quant Setup'!$G$44,J236&lt;'Quant Setup'!$H$44),'Quant Setup'!$I$44,IF(AND(J236&gt;='Quant Setup'!$G$45,J236&lt;'Quant Setup'!$H$45),'Quant Setup'!$I$45,'Quant Setup'!$I$46)))</f>
        <v>Way Too Slow</v>
      </c>
      <c r="L236" s="41">
        <f t="shared" si="26"/>
        <v>2.16087962962963E-2</v>
      </c>
      <c r="M236" s="41">
        <f t="shared" si="29"/>
        <v>1.3888888888888888E-2</v>
      </c>
      <c r="N236" s="41">
        <f t="shared" si="25"/>
        <v>7.7199074074074114E-3</v>
      </c>
      <c r="O236" s="42" t="str">
        <f t="shared" si="28"/>
        <v>Behind on time</v>
      </c>
      <c r="P236" s="2"/>
      <c r="Q236" s="2"/>
      <c r="R236" s="2" t="s">
        <v>10</v>
      </c>
      <c r="S236" s="2"/>
      <c r="T236" s="2" t="s">
        <v>237</v>
      </c>
      <c r="U236" s="2"/>
      <c r="V236" s="2" t="s">
        <v>14</v>
      </c>
      <c r="W236" s="2" t="s">
        <v>29</v>
      </c>
      <c r="X236" s="2"/>
      <c r="Y236" s="2"/>
      <c r="Z236" s="2"/>
      <c r="AA236" s="2"/>
      <c r="AB236" s="2"/>
      <c r="AC236" s="2"/>
      <c r="AD236" s="2"/>
      <c r="AE236" s="2"/>
      <c r="AF236" s="2"/>
      <c r="AG236" s="2"/>
      <c r="AH236" s="2"/>
      <c r="AI236" s="17"/>
      <c r="AJ236" s="17"/>
      <c r="AK236" s="17"/>
      <c r="AL236" s="17"/>
      <c r="AM236" s="8"/>
      <c r="AN236" s="18"/>
      <c r="AO236" s="2"/>
      <c r="AP236" s="2"/>
      <c r="AQ236" s="6"/>
      <c r="AR236" s="6"/>
      <c r="AS236" s="7"/>
      <c r="AT236" s="7"/>
      <c r="AU236" s="4"/>
      <c r="AV236" s="2"/>
    </row>
    <row r="237" spans="1:48" s="27" customFormat="1" x14ac:dyDescent="0.2">
      <c r="A237" s="194">
        <v>203</v>
      </c>
      <c r="B237" s="106">
        <v>43078</v>
      </c>
      <c r="C237" s="55" t="s">
        <v>248</v>
      </c>
      <c r="D237" s="47"/>
      <c r="E237" s="193">
        <v>11</v>
      </c>
      <c r="F237" s="43" t="str">
        <f t="shared" si="27"/>
        <v>Manhattan 311</v>
      </c>
      <c r="G237" s="18" t="s">
        <v>11</v>
      </c>
      <c r="H237" s="2"/>
      <c r="I237" s="200">
        <v>164.99999999999997</v>
      </c>
      <c r="J237" s="41">
        <f t="shared" si="24"/>
        <v>1.9097222222222219E-3</v>
      </c>
      <c r="K237" s="41" t="str">
        <f>IF(J237&lt;'Quant Setup'!$H$43,'Quant Setup'!$I$43,IF(AND(J237&gt;='Quant Setup'!$G$44,J237&lt;'Quant Setup'!$H$44),'Quant Setup'!$I$44,IF(AND(J237&gt;='Quant Setup'!$G$45,J237&lt;'Quant Setup'!$H$45),'Quant Setup'!$I$45,'Quant Setup'!$I$46)))</f>
        <v>Warning Track</v>
      </c>
      <c r="L237" s="41">
        <f t="shared" si="26"/>
        <v>2.3518518518518522E-2</v>
      </c>
      <c r="M237" s="41">
        <f t="shared" si="29"/>
        <v>1.5277777777777777E-2</v>
      </c>
      <c r="N237" s="41">
        <f t="shared" si="25"/>
        <v>8.2407407407407447E-3</v>
      </c>
      <c r="O237" s="42" t="str">
        <f t="shared" si="28"/>
        <v>Behind on time</v>
      </c>
      <c r="P237" s="2"/>
      <c r="Q237" s="2"/>
      <c r="R237" s="2" t="s">
        <v>10</v>
      </c>
      <c r="S237" s="2"/>
      <c r="T237" s="2" t="s">
        <v>238</v>
      </c>
      <c r="U237" s="2"/>
      <c r="V237" s="2" t="s">
        <v>75</v>
      </c>
      <c r="W237" s="2" t="s">
        <v>91</v>
      </c>
      <c r="X237" s="2"/>
      <c r="Y237" s="2"/>
      <c r="Z237" s="2"/>
      <c r="AA237" s="2"/>
      <c r="AB237" s="2"/>
      <c r="AC237" s="2"/>
      <c r="AD237" s="2"/>
      <c r="AE237" s="2"/>
      <c r="AF237" s="2"/>
      <c r="AG237" s="2"/>
      <c r="AH237" s="2"/>
      <c r="AI237" s="17"/>
      <c r="AJ237" s="17"/>
      <c r="AK237" s="17"/>
      <c r="AL237" s="17"/>
      <c r="AM237" s="8"/>
      <c r="AN237" s="18"/>
      <c r="AO237" s="2"/>
      <c r="AP237" s="2"/>
      <c r="AQ237" s="6"/>
      <c r="AR237" s="6"/>
      <c r="AS237" s="7"/>
      <c r="AT237" s="7"/>
      <c r="AU237" s="4"/>
      <c r="AV237" s="2"/>
    </row>
    <row r="238" spans="1:48" s="27" customFormat="1" x14ac:dyDescent="0.2">
      <c r="A238" s="194">
        <v>203</v>
      </c>
      <c r="B238" s="106">
        <v>43078</v>
      </c>
      <c r="C238" s="55" t="s">
        <v>248</v>
      </c>
      <c r="D238" s="47"/>
      <c r="E238" s="193">
        <v>12</v>
      </c>
      <c r="F238" s="43" t="str">
        <f t="shared" si="27"/>
        <v>Manhattan 312</v>
      </c>
      <c r="G238" s="18" t="s">
        <v>11</v>
      </c>
      <c r="H238" s="2"/>
      <c r="I238" s="200">
        <v>219.99999999999997</v>
      </c>
      <c r="J238" s="41">
        <f t="shared" si="24"/>
        <v>2.5462962962962961E-3</v>
      </c>
      <c r="K238" s="41" t="str">
        <f>IF(J238&lt;'Quant Setup'!$H$43,'Quant Setup'!$I$43,IF(AND(J238&gt;='Quant Setup'!$G$44,J238&lt;'Quant Setup'!$H$44),'Quant Setup'!$I$44,IF(AND(J238&gt;='Quant Setup'!$G$45,J238&lt;'Quant Setup'!$H$45),'Quant Setup'!$I$45,'Quant Setup'!$I$46)))</f>
        <v>Way Too Slow</v>
      </c>
      <c r="L238" s="41">
        <f t="shared" si="26"/>
        <v>2.6064814814814818E-2</v>
      </c>
      <c r="M238" s="41">
        <f t="shared" si="29"/>
        <v>1.6666666666666666E-2</v>
      </c>
      <c r="N238" s="41">
        <f t="shared" si="25"/>
        <v>9.398148148148152E-3</v>
      </c>
      <c r="O238" s="42" t="str">
        <f t="shared" si="28"/>
        <v>Behind on time</v>
      </c>
      <c r="P238" s="2"/>
      <c r="Q238" s="2"/>
      <c r="R238" s="2" t="s">
        <v>10</v>
      </c>
      <c r="S238" s="2"/>
      <c r="T238" s="2" t="s">
        <v>238</v>
      </c>
      <c r="U238" s="2"/>
      <c r="V238" s="2" t="s">
        <v>146</v>
      </c>
      <c r="W238" s="2" t="s">
        <v>147</v>
      </c>
      <c r="X238" s="2"/>
      <c r="Y238" s="2"/>
      <c r="Z238" s="2" t="s">
        <v>14</v>
      </c>
      <c r="AA238" s="2" t="s">
        <v>25</v>
      </c>
      <c r="AB238" s="2"/>
      <c r="AC238" s="2"/>
      <c r="AD238" s="2"/>
      <c r="AE238" s="2"/>
      <c r="AF238" s="2"/>
      <c r="AG238" s="2"/>
      <c r="AH238" s="2"/>
      <c r="AI238" s="17"/>
      <c r="AJ238" s="17"/>
      <c r="AK238" s="17"/>
      <c r="AL238" s="17"/>
      <c r="AM238" s="8"/>
      <c r="AN238" s="18"/>
      <c r="AO238" s="2"/>
      <c r="AP238" s="2"/>
      <c r="AQ238" s="6"/>
      <c r="AR238" s="6"/>
      <c r="AS238" s="7"/>
      <c r="AT238" s="7"/>
      <c r="AU238" s="4"/>
      <c r="AV238" s="2"/>
    </row>
    <row r="239" spans="1:48" s="27" customFormat="1" x14ac:dyDescent="0.2">
      <c r="A239" s="194">
        <v>203</v>
      </c>
      <c r="B239" s="106">
        <v>43078</v>
      </c>
      <c r="C239" s="55" t="s">
        <v>248</v>
      </c>
      <c r="D239" s="47"/>
      <c r="E239" s="193">
        <v>13</v>
      </c>
      <c r="F239" s="43" t="str">
        <f t="shared" si="27"/>
        <v>Manhattan 313</v>
      </c>
      <c r="G239" s="18" t="s">
        <v>0</v>
      </c>
      <c r="H239" s="2"/>
      <c r="I239" s="200">
        <v>248.00000000000003</v>
      </c>
      <c r="J239" s="41">
        <f t="shared" si="24"/>
        <v>2.8703703703703708E-3</v>
      </c>
      <c r="K239" s="41" t="str">
        <f>IF(J239&lt;'Quant Setup'!$H$43,'Quant Setup'!$I$43,IF(AND(J239&gt;='Quant Setup'!$G$44,J239&lt;'Quant Setup'!$H$44),'Quant Setup'!$I$44,IF(AND(J239&gt;='Quant Setup'!$G$45,J239&lt;'Quant Setup'!$H$45),'Quant Setup'!$I$45,'Quant Setup'!$I$46)))</f>
        <v>Way Too Slow</v>
      </c>
      <c r="L239" s="41">
        <f t="shared" si="26"/>
        <v>2.8935185185185189E-2</v>
      </c>
      <c r="M239" s="41">
        <f t="shared" si="29"/>
        <v>1.8055555555555554E-2</v>
      </c>
      <c r="N239" s="41">
        <f t="shared" si="25"/>
        <v>1.0879629629629635E-2</v>
      </c>
      <c r="O239" s="42" t="str">
        <f t="shared" si="28"/>
        <v>Behind on time</v>
      </c>
      <c r="P239" s="2"/>
      <c r="Q239" s="2"/>
      <c r="R239" s="2" t="s">
        <v>9</v>
      </c>
      <c r="S239" s="2"/>
      <c r="T239" s="2" t="s">
        <v>237</v>
      </c>
      <c r="U239" s="2"/>
      <c r="V239" s="2" t="s">
        <v>75</v>
      </c>
      <c r="W239" s="2" t="s">
        <v>83</v>
      </c>
      <c r="X239" s="2"/>
      <c r="Y239" s="2"/>
      <c r="Z239" s="2"/>
      <c r="AA239" s="2"/>
      <c r="AB239" s="2"/>
      <c r="AC239" s="2"/>
      <c r="AD239" s="2"/>
      <c r="AE239" s="2"/>
      <c r="AF239" s="2"/>
      <c r="AG239" s="2"/>
      <c r="AH239" s="2"/>
      <c r="AI239" s="17"/>
      <c r="AJ239" s="17"/>
      <c r="AK239" s="17"/>
      <c r="AL239" s="17"/>
      <c r="AM239" s="8"/>
      <c r="AN239" s="18"/>
      <c r="AO239" s="2"/>
      <c r="AP239" s="2"/>
      <c r="AQ239" s="6"/>
      <c r="AR239" s="6"/>
      <c r="AS239" s="7"/>
      <c r="AT239" s="7"/>
      <c r="AU239" s="4"/>
      <c r="AV239" s="2"/>
    </row>
    <row r="240" spans="1:48" s="27" customFormat="1" x14ac:dyDescent="0.2">
      <c r="A240" s="194">
        <v>203</v>
      </c>
      <c r="B240" s="106">
        <v>43078</v>
      </c>
      <c r="C240" s="55" t="s">
        <v>248</v>
      </c>
      <c r="D240" s="47"/>
      <c r="E240" s="193">
        <v>14</v>
      </c>
      <c r="F240" s="43" t="str">
        <f t="shared" si="27"/>
        <v>Manhattan 314</v>
      </c>
      <c r="G240" s="18" t="s">
        <v>0</v>
      </c>
      <c r="H240" s="2"/>
      <c r="I240" s="200">
        <v>182</v>
      </c>
      <c r="J240" s="41">
        <f t="shared" si="24"/>
        <v>2.1064814814814813E-3</v>
      </c>
      <c r="K240" s="41" t="str">
        <f>IF(J240&lt;'Quant Setup'!$H$43,'Quant Setup'!$I$43,IF(AND(J240&gt;='Quant Setup'!$G$44,J240&lt;'Quant Setup'!$H$44),'Quant Setup'!$I$44,IF(AND(J240&gt;='Quant Setup'!$G$45,J240&lt;'Quant Setup'!$H$45),'Quant Setup'!$I$45,'Quant Setup'!$I$46)))</f>
        <v>Way Too Slow</v>
      </c>
      <c r="L240" s="41">
        <f t="shared" si="26"/>
        <v>3.1041666666666669E-2</v>
      </c>
      <c r="M240" s="41">
        <f t="shared" si="29"/>
        <v>1.9444444444444445E-2</v>
      </c>
      <c r="N240" s="41">
        <f t="shared" si="25"/>
        <v>1.1597222222222224E-2</v>
      </c>
      <c r="O240" s="42" t="str">
        <f t="shared" si="28"/>
        <v>Behind on time</v>
      </c>
      <c r="P240" s="2"/>
      <c r="Q240" s="2"/>
      <c r="R240" s="2" t="s">
        <v>9</v>
      </c>
      <c r="S240" s="2"/>
      <c r="T240" s="2" t="s">
        <v>238</v>
      </c>
      <c r="U240" s="2"/>
      <c r="V240" s="2" t="s">
        <v>40</v>
      </c>
      <c r="W240" s="2" t="s">
        <v>63</v>
      </c>
      <c r="X240" s="2"/>
      <c r="Y240" s="2"/>
      <c r="Z240" s="2"/>
      <c r="AA240" s="2"/>
      <c r="AB240" s="2"/>
      <c r="AC240" s="2"/>
      <c r="AD240" s="2"/>
      <c r="AE240" s="2"/>
      <c r="AF240" s="2"/>
      <c r="AG240" s="2"/>
      <c r="AH240" s="2"/>
      <c r="AI240" s="17"/>
      <c r="AJ240" s="17"/>
      <c r="AK240" s="17"/>
      <c r="AL240" s="17"/>
      <c r="AM240" s="8"/>
      <c r="AN240" s="18"/>
      <c r="AO240" s="2"/>
      <c r="AP240" s="2"/>
      <c r="AQ240" s="6"/>
      <c r="AR240" s="6"/>
      <c r="AS240" s="7"/>
      <c r="AT240" s="7"/>
      <c r="AU240" s="4"/>
      <c r="AV240" s="2"/>
    </row>
    <row r="241" spans="1:48" s="27" customFormat="1" x14ac:dyDescent="0.2">
      <c r="A241" s="194">
        <v>203</v>
      </c>
      <c r="B241" s="106">
        <v>43078</v>
      </c>
      <c r="C241" s="55" t="s">
        <v>248</v>
      </c>
      <c r="D241" s="47"/>
      <c r="E241" s="193">
        <v>15</v>
      </c>
      <c r="F241" s="43" t="str">
        <f t="shared" si="27"/>
        <v>Manhattan 315</v>
      </c>
      <c r="G241" s="18" t="s">
        <v>11</v>
      </c>
      <c r="H241" s="2"/>
      <c r="I241" s="200">
        <v>213</v>
      </c>
      <c r="J241" s="41">
        <f t="shared" si="24"/>
        <v>2.4652777777777776E-3</v>
      </c>
      <c r="K241" s="41" t="str">
        <f>IF(J241&lt;'Quant Setup'!$H$43,'Quant Setup'!$I$43,IF(AND(J241&gt;='Quant Setup'!$G$44,J241&lt;'Quant Setup'!$H$44),'Quant Setup'!$I$44,IF(AND(J241&gt;='Quant Setup'!$G$45,J241&lt;'Quant Setup'!$H$45),'Quant Setup'!$I$45,'Quant Setup'!$I$46)))</f>
        <v>Way Too Slow</v>
      </c>
      <c r="L241" s="41">
        <f t="shared" si="26"/>
        <v>3.3506944444444443E-2</v>
      </c>
      <c r="M241" s="41">
        <f t="shared" si="29"/>
        <v>2.0833333333333332E-2</v>
      </c>
      <c r="N241" s="41">
        <f t="shared" si="25"/>
        <v>1.2673611111111111E-2</v>
      </c>
      <c r="O241" s="42" t="str">
        <f t="shared" si="28"/>
        <v>Behind on time</v>
      </c>
      <c r="P241" s="2"/>
      <c r="Q241" s="2"/>
      <c r="R241" s="2" t="s">
        <v>10</v>
      </c>
      <c r="S241" s="2"/>
      <c r="T241" s="2" t="s">
        <v>238</v>
      </c>
      <c r="U241" s="2"/>
      <c r="V241" s="2" t="s">
        <v>146</v>
      </c>
      <c r="W241" s="2" t="s">
        <v>176</v>
      </c>
      <c r="X241" s="2"/>
      <c r="Y241" s="2"/>
      <c r="Z241" s="2"/>
      <c r="AA241" s="2"/>
      <c r="AB241" s="2"/>
      <c r="AC241" s="2"/>
      <c r="AD241" s="2"/>
      <c r="AE241" s="2"/>
      <c r="AF241" s="2"/>
      <c r="AG241" s="2"/>
      <c r="AH241" s="2"/>
      <c r="AI241" s="17"/>
      <c r="AJ241" s="17"/>
      <c r="AK241" s="17"/>
      <c r="AL241" s="17"/>
      <c r="AM241" s="8"/>
      <c r="AN241" s="18"/>
      <c r="AO241" s="2"/>
      <c r="AP241" s="2"/>
      <c r="AQ241" s="6"/>
      <c r="AR241" s="6"/>
      <c r="AS241" s="7"/>
      <c r="AT241" s="7"/>
      <c r="AU241" s="4"/>
      <c r="AV241" s="2"/>
    </row>
    <row r="242" spans="1:48" s="27" customFormat="1" x14ac:dyDescent="0.2">
      <c r="A242" s="194">
        <v>203</v>
      </c>
      <c r="B242" s="106">
        <v>43078</v>
      </c>
      <c r="C242" s="55" t="s">
        <v>248</v>
      </c>
      <c r="D242" s="47"/>
      <c r="E242" s="193">
        <v>16</v>
      </c>
      <c r="F242" s="43" t="str">
        <f t="shared" si="27"/>
        <v>Manhattan 316</v>
      </c>
      <c r="G242" s="18" t="s">
        <v>0</v>
      </c>
      <c r="H242" s="2"/>
      <c r="I242" s="200">
        <v>296.00000000000006</v>
      </c>
      <c r="J242" s="41">
        <f t="shared" si="24"/>
        <v>3.4259259259259264E-3</v>
      </c>
      <c r="K242" s="41" t="str">
        <f>IF(J242&lt;'Quant Setup'!$H$43,'Quant Setup'!$I$43,IF(AND(J242&gt;='Quant Setup'!$G$44,J242&lt;'Quant Setup'!$H$44),'Quant Setup'!$I$44,IF(AND(J242&gt;='Quant Setup'!$G$45,J242&lt;'Quant Setup'!$H$45),'Quant Setup'!$I$45,'Quant Setup'!$I$46)))</f>
        <v>Way Too Slow</v>
      </c>
      <c r="L242" s="41">
        <f t="shared" si="26"/>
        <v>3.6932870370370373E-2</v>
      </c>
      <c r="M242" s="41">
        <f t="shared" si="29"/>
        <v>2.2222222222222223E-2</v>
      </c>
      <c r="N242" s="41">
        <f t="shared" si="25"/>
        <v>1.471064814814815E-2</v>
      </c>
      <c r="O242" s="42" t="str">
        <f t="shared" si="28"/>
        <v>Behind on time</v>
      </c>
      <c r="P242" s="2"/>
      <c r="Q242" s="2"/>
      <c r="R242" s="2" t="s">
        <v>9</v>
      </c>
      <c r="S242" s="2"/>
      <c r="T242" s="2" t="s">
        <v>237</v>
      </c>
      <c r="U242" s="2"/>
      <c r="V242" s="2" t="s">
        <v>146</v>
      </c>
      <c r="W242" s="2" t="s">
        <v>162</v>
      </c>
      <c r="X242" s="2"/>
      <c r="Y242" s="2"/>
      <c r="Z242" s="2"/>
      <c r="AA242" s="2"/>
      <c r="AB242" s="2"/>
      <c r="AC242" s="2"/>
      <c r="AD242" s="2"/>
      <c r="AE242" s="2"/>
      <c r="AF242" s="2"/>
      <c r="AG242" s="2"/>
      <c r="AH242" s="2"/>
      <c r="AI242" s="17"/>
      <c r="AJ242" s="17"/>
      <c r="AK242" s="17"/>
      <c r="AL242" s="17"/>
      <c r="AM242" s="8"/>
      <c r="AN242" s="18"/>
      <c r="AO242" s="2"/>
      <c r="AP242" s="2"/>
      <c r="AQ242" s="6"/>
      <c r="AR242" s="6"/>
      <c r="AS242" s="7"/>
      <c r="AT242" s="7"/>
      <c r="AU242" s="4"/>
      <c r="AV242" s="2"/>
    </row>
    <row r="243" spans="1:48" s="27" customFormat="1" x14ac:dyDescent="0.2">
      <c r="A243" s="194">
        <v>203</v>
      </c>
      <c r="B243" s="106">
        <v>43078</v>
      </c>
      <c r="C243" s="55" t="s">
        <v>248</v>
      </c>
      <c r="D243" s="47"/>
      <c r="E243" s="193">
        <v>17</v>
      </c>
      <c r="F243" s="43" t="str">
        <f t="shared" si="27"/>
        <v>Manhattan 317</v>
      </c>
      <c r="G243" s="18" t="s">
        <v>0</v>
      </c>
      <c r="H243" s="2"/>
      <c r="I243" s="200">
        <v>18.999999999999996</v>
      </c>
      <c r="J243" s="41">
        <f t="shared" si="24"/>
        <v>2.1990740740740738E-4</v>
      </c>
      <c r="K243" s="41" t="str">
        <f>IF(J243&lt;'Quant Setup'!$H$43,'Quant Setup'!$I$43,IF(AND(J243&gt;='Quant Setup'!$G$44,J243&lt;'Quant Setup'!$H$44),'Quant Setup'!$I$44,IF(AND(J243&gt;='Quant Setup'!$G$45,J243&lt;'Quant Setup'!$H$45),'Quant Setup'!$I$45,'Quant Setup'!$I$46)))</f>
        <v>Too Fast</v>
      </c>
      <c r="L243" s="41">
        <f t="shared" si="26"/>
        <v>3.7152777777777778E-2</v>
      </c>
      <c r="M243" s="41">
        <f t="shared" si="29"/>
        <v>2.361111111111111E-2</v>
      </c>
      <c r="N243" s="41">
        <f t="shared" si="25"/>
        <v>1.3541666666666667E-2</v>
      </c>
      <c r="O243" s="42" t="str">
        <f t="shared" si="28"/>
        <v>Behind on time</v>
      </c>
      <c r="P243" s="2"/>
      <c r="Q243" s="2"/>
      <c r="R243" s="2" t="s">
        <v>10</v>
      </c>
      <c r="S243" s="2"/>
      <c r="T243" s="2" t="s">
        <v>237</v>
      </c>
      <c r="U243" s="2"/>
      <c r="V243" s="2" t="s">
        <v>14</v>
      </c>
      <c r="W243" s="2" t="s">
        <v>22</v>
      </c>
      <c r="X243" s="2"/>
      <c r="Y243" s="2"/>
      <c r="Z243" s="2" t="s">
        <v>75</v>
      </c>
      <c r="AA243" s="2" t="s">
        <v>97</v>
      </c>
      <c r="AB243" s="2"/>
      <c r="AC243" s="2"/>
      <c r="AD243" s="2"/>
      <c r="AE243" s="2"/>
      <c r="AF243" s="2"/>
      <c r="AG243" s="2"/>
      <c r="AH243" s="2"/>
      <c r="AI243" s="17"/>
      <c r="AJ243" s="17"/>
      <c r="AK243" s="17"/>
      <c r="AL243" s="17"/>
      <c r="AM243" s="8"/>
      <c r="AN243" s="18"/>
      <c r="AO243" s="2"/>
      <c r="AP243" s="2"/>
      <c r="AQ243" s="6"/>
      <c r="AR243" s="6"/>
      <c r="AS243" s="7"/>
      <c r="AT243" s="7"/>
      <c r="AU243" s="4"/>
      <c r="AV243" s="2"/>
    </row>
    <row r="244" spans="1:48" s="27" customFormat="1" x14ac:dyDescent="0.2">
      <c r="A244" s="194">
        <v>203</v>
      </c>
      <c r="B244" s="106">
        <v>43078</v>
      </c>
      <c r="C244" s="55" t="s">
        <v>248</v>
      </c>
      <c r="D244" s="47"/>
      <c r="E244" s="193">
        <v>18</v>
      </c>
      <c r="F244" s="43" t="str">
        <f t="shared" si="27"/>
        <v>Manhattan 318</v>
      </c>
      <c r="G244" s="18" t="s">
        <v>11</v>
      </c>
      <c r="H244" s="2"/>
      <c r="I244" s="200">
        <v>16</v>
      </c>
      <c r="J244" s="41">
        <f t="shared" si="24"/>
        <v>1.8518518518518518E-4</v>
      </c>
      <c r="K244" s="41" t="str">
        <f>IF(J244&lt;'Quant Setup'!$H$43,'Quant Setup'!$I$43,IF(AND(J244&gt;='Quant Setup'!$G$44,J244&lt;'Quant Setup'!$H$44),'Quant Setup'!$I$44,IF(AND(J244&gt;='Quant Setup'!$G$45,J244&lt;'Quant Setup'!$H$45),'Quant Setup'!$I$45,'Quant Setup'!$I$46)))</f>
        <v>Too Fast</v>
      </c>
      <c r="L244" s="41">
        <f t="shared" si="26"/>
        <v>3.7337962962962962E-2</v>
      </c>
      <c r="M244" s="41">
        <f t="shared" si="29"/>
        <v>2.5000000000000001E-2</v>
      </c>
      <c r="N244" s="41">
        <f t="shared" si="25"/>
        <v>1.233796296296296E-2</v>
      </c>
      <c r="O244" s="42" t="str">
        <f t="shared" si="28"/>
        <v>Behind on time</v>
      </c>
      <c r="P244" s="2"/>
      <c r="Q244" s="2"/>
      <c r="R244" s="2" t="s">
        <v>10</v>
      </c>
      <c r="S244" s="2"/>
      <c r="T244" s="2" t="s">
        <v>237</v>
      </c>
      <c r="U244" s="2"/>
      <c r="V244" s="2" t="s">
        <v>40</v>
      </c>
      <c r="W244" s="2" t="s">
        <v>49</v>
      </c>
      <c r="X244" s="2"/>
      <c r="Y244" s="2"/>
      <c r="Z244" s="2" t="s">
        <v>115</v>
      </c>
      <c r="AA244" s="2" t="s">
        <v>116</v>
      </c>
      <c r="AB244" s="2"/>
      <c r="AC244" s="2"/>
      <c r="AD244" s="2"/>
      <c r="AE244" s="2"/>
      <c r="AF244" s="2"/>
      <c r="AG244" s="2"/>
      <c r="AH244" s="2"/>
      <c r="AI244" s="17"/>
      <c r="AJ244" s="17"/>
      <c r="AK244" s="17"/>
      <c r="AL244" s="17"/>
      <c r="AM244" s="8"/>
      <c r="AN244" s="18"/>
      <c r="AO244" s="2"/>
      <c r="AP244" s="2"/>
      <c r="AQ244" s="6"/>
      <c r="AR244" s="6"/>
      <c r="AS244" s="7"/>
      <c r="AT244" s="7"/>
      <c r="AU244" s="4"/>
      <c r="AV244" s="2"/>
    </row>
    <row r="245" spans="1:48" s="27" customFormat="1" x14ac:dyDescent="0.2">
      <c r="A245" s="194">
        <v>203</v>
      </c>
      <c r="B245" s="106">
        <v>43078</v>
      </c>
      <c r="C245" s="55" t="s">
        <v>248</v>
      </c>
      <c r="D245" s="47"/>
      <c r="E245" s="193">
        <v>19</v>
      </c>
      <c r="F245" s="43" t="str">
        <f t="shared" si="27"/>
        <v>Manhattan 319</v>
      </c>
      <c r="G245" s="18" t="s">
        <v>11</v>
      </c>
      <c r="H245" s="2"/>
      <c r="I245" s="200">
        <v>82.999999999999986</v>
      </c>
      <c r="J245" s="41">
        <f t="shared" si="24"/>
        <v>9.6064814814814797E-4</v>
      </c>
      <c r="K245" s="41" t="str">
        <f>IF(J245&lt;'Quant Setup'!$H$43,'Quant Setup'!$I$43,IF(AND(J245&gt;='Quant Setup'!$G$44,J245&lt;'Quant Setup'!$H$44),'Quant Setup'!$I$44,IF(AND(J245&gt;='Quant Setup'!$G$45,J245&lt;'Quant Setup'!$H$45),'Quant Setup'!$I$45,'Quant Setup'!$I$46)))</f>
        <v>Perfect Timing</v>
      </c>
      <c r="L245" s="41">
        <f t="shared" si="26"/>
        <v>3.829861111111111E-2</v>
      </c>
      <c r="M245" s="41">
        <f t="shared" si="29"/>
        <v>2.6388888888888889E-2</v>
      </c>
      <c r="N245" s="41">
        <f t="shared" si="25"/>
        <v>1.1909722222222221E-2</v>
      </c>
      <c r="O245" s="42" t="str">
        <f t="shared" si="28"/>
        <v>Behind on time</v>
      </c>
      <c r="P245" s="2"/>
      <c r="Q245" s="2"/>
      <c r="R245" s="2" t="s">
        <v>10</v>
      </c>
      <c r="S245" s="2"/>
      <c r="T245" s="2" t="s">
        <v>238</v>
      </c>
      <c r="U245" s="2"/>
      <c r="V245" s="2" t="s">
        <v>75</v>
      </c>
      <c r="W245" s="2" t="s">
        <v>76</v>
      </c>
      <c r="X245" s="2"/>
      <c r="Y245" s="2"/>
      <c r="Z245" s="2"/>
      <c r="AA245" s="2"/>
      <c r="AB245" s="2"/>
      <c r="AC245" s="2"/>
      <c r="AD245" s="2"/>
      <c r="AE245" s="2"/>
      <c r="AF245" s="2"/>
      <c r="AG245" s="2"/>
      <c r="AH245" s="2"/>
      <c r="AI245" s="17"/>
      <c r="AJ245" s="17"/>
      <c r="AK245" s="17"/>
      <c r="AL245" s="17"/>
      <c r="AM245" s="8"/>
      <c r="AN245" s="18"/>
      <c r="AO245" s="2"/>
      <c r="AP245" s="2"/>
      <c r="AQ245" s="6"/>
      <c r="AR245" s="6"/>
      <c r="AS245" s="7"/>
      <c r="AT245" s="7"/>
      <c r="AU245" s="4"/>
      <c r="AV245" s="2"/>
    </row>
    <row r="246" spans="1:48" s="27" customFormat="1" x14ac:dyDescent="0.2">
      <c r="A246" s="194">
        <v>203</v>
      </c>
      <c r="B246" s="106">
        <v>43078</v>
      </c>
      <c r="C246" s="55" t="s">
        <v>248</v>
      </c>
      <c r="D246" s="47"/>
      <c r="E246" s="193">
        <v>20</v>
      </c>
      <c r="F246" s="43" t="str">
        <f t="shared" si="27"/>
        <v>Manhattan 320</v>
      </c>
      <c r="G246" s="18" t="s">
        <v>11</v>
      </c>
      <c r="H246" s="2"/>
      <c r="I246" s="200">
        <v>163</v>
      </c>
      <c r="J246" s="41">
        <f t="shared" si="24"/>
        <v>1.8865740740740742E-3</v>
      </c>
      <c r="K246" s="41" t="str">
        <f>IF(J246&lt;'Quant Setup'!$H$43,'Quant Setup'!$I$43,IF(AND(J246&gt;='Quant Setup'!$G$44,J246&lt;'Quant Setup'!$H$44),'Quant Setup'!$I$44,IF(AND(J246&gt;='Quant Setup'!$G$45,J246&lt;'Quant Setup'!$H$45),'Quant Setup'!$I$45,'Quant Setup'!$I$46)))</f>
        <v>Warning Track</v>
      </c>
      <c r="L246" s="41">
        <f t="shared" si="26"/>
        <v>4.0185185185185185E-2</v>
      </c>
      <c r="M246" s="41">
        <f t="shared" si="29"/>
        <v>2.7777777777777776E-2</v>
      </c>
      <c r="N246" s="41">
        <f t="shared" si="25"/>
        <v>1.2407407407407409E-2</v>
      </c>
      <c r="O246" s="42" t="str">
        <f t="shared" si="28"/>
        <v>Behind on time</v>
      </c>
      <c r="P246" s="2"/>
      <c r="Q246" s="2"/>
      <c r="R246" s="2" t="s">
        <v>9</v>
      </c>
      <c r="S246" s="2"/>
      <c r="T246" s="2" t="s">
        <v>238</v>
      </c>
      <c r="U246" s="2"/>
      <c r="V246" s="2" t="s">
        <v>115</v>
      </c>
      <c r="W246" s="2" t="s">
        <v>121</v>
      </c>
      <c r="X246" s="2"/>
      <c r="Y246" s="2"/>
      <c r="Z246" s="2"/>
      <c r="AA246" s="2"/>
      <c r="AB246" s="2"/>
      <c r="AC246" s="2"/>
      <c r="AD246" s="2"/>
      <c r="AE246" s="2"/>
      <c r="AF246" s="2"/>
      <c r="AG246" s="2"/>
      <c r="AH246" s="2"/>
      <c r="AI246" s="17"/>
      <c r="AJ246" s="17"/>
      <c r="AK246" s="17"/>
      <c r="AL246" s="17"/>
      <c r="AM246" s="8"/>
      <c r="AN246" s="18"/>
      <c r="AO246" s="2"/>
      <c r="AP246" s="2"/>
      <c r="AQ246" s="6"/>
      <c r="AR246" s="6"/>
      <c r="AS246" s="7"/>
      <c r="AT246" s="7"/>
      <c r="AU246" s="4"/>
      <c r="AV246" s="2"/>
    </row>
    <row r="247" spans="1:48" s="27" customFormat="1" x14ac:dyDescent="0.2">
      <c r="A247" s="194">
        <v>203</v>
      </c>
      <c r="B247" s="106">
        <v>43078</v>
      </c>
      <c r="C247" s="55" t="s">
        <v>248</v>
      </c>
      <c r="D247" s="47"/>
      <c r="E247" s="193">
        <v>21</v>
      </c>
      <c r="F247" s="43" t="str">
        <f t="shared" si="27"/>
        <v>Manhattan 321</v>
      </c>
      <c r="G247" s="18" t="s">
        <v>11</v>
      </c>
      <c r="H247" s="2"/>
      <c r="I247" s="200">
        <v>91.999999999999986</v>
      </c>
      <c r="J247" s="41">
        <f t="shared" si="24"/>
        <v>1.0648148148148147E-3</v>
      </c>
      <c r="K247" s="41" t="str">
        <f>IF(J247&lt;'Quant Setup'!$H$43,'Quant Setup'!$I$43,IF(AND(J247&gt;='Quant Setup'!$G$44,J247&lt;'Quant Setup'!$H$44),'Quant Setup'!$I$44,IF(AND(J247&gt;='Quant Setup'!$G$45,J247&lt;'Quant Setup'!$H$45),'Quant Setup'!$I$45,'Quant Setup'!$I$46)))</f>
        <v>Perfect Timing</v>
      </c>
      <c r="L247" s="41">
        <f t="shared" si="26"/>
        <v>4.1250000000000002E-2</v>
      </c>
      <c r="M247" s="41">
        <f t="shared" si="29"/>
        <v>2.9166666666666667E-2</v>
      </c>
      <c r="N247" s="41">
        <f t="shared" si="25"/>
        <v>1.2083333333333335E-2</v>
      </c>
      <c r="O247" s="42" t="str">
        <f t="shared" si="28"/>
        <v>Behind on time</v>
      </c>
      <c r="P247" s="2"/>
      <c r="Q247" s="2"/>
      <c r="R247" s="2" t="s">
        <v>9</v>
      </c>
      <c r="S247" s="2"/>
      <c r="T247" s="2" t="s">
        <v>237</v>
      </c>
      <c r="U247" s="2"/>
      <c r="V247" s="2" t="s">
        <v>75</v>
      </c>
      <c r="W247" s="2" t="s">
        <v>83</v>
      </c>
      <c r="X247" s="2"/>
      <c r="Y247" s="2"/>
      <c r="Z247" s="2"/>
      <c r="AA247" s="2"/>
      <c r="AB247" s="2"/>
      <c r="AC247" s="2"/>
      <c r="AD247" s="2"/>
      <c r="AE247" s="2"/>
      <c r="AF247" s="2"/>
      <c r="AG247" s="2"/>
      <c r="AH247" s="2"/>
      <c r="AI247" s="17"/>
      <c r="AJ247" s="17"/>
      <c r="AK247" s="17"/>
      <c r="AL247" s="17"/>
      <c r="AM247" s="8"/>
      <c r="AN247" s="18"/>
      <c r="AO247" s="2"/>
      <c r="AP247" s="2"/>
      <c r="AQ247" s="6"/>
      <c r="AR247" s="6"/>
      <c r="AS247" s="7"/>
      <c r="AT247" s="7"/>
      <c r="AU247" s="4"/>
      <c r="AV247" s="2"/>
    </row>
    <row r="248" spans="1:48" s="27" customFormat="1" x14ac:dyDescent="0.2">
      <c r="A248" s="194">
        <v>203</v>
      </c>
      <c r="B248" s="106">
        <v>43078</v>
      </c>
      <c r="C248" s="55" t="s">
        <v>248</v>
      </c>
      <c r="D248" s="47"/>
      <c r="E248" s="193">
        <v>22</v>
      </c>
      <c r="F248" s="43" t="str">
        <f t="shared" si="27"/>
        <v>Manhattan 322</v>
      </c>
      <c r="G248" s="18" t="s">
        <v>0</v>
      </c>
      <c r="H248" s="2"/>
      <c r="I248" s="200">
        <v>181</v>
      </c>
      <c r="J248" s="41">
        <f t="shared" si="24"/>
        <v>2.0949074074074073E-3</v>
      </c>
      <c r="K248" s="41" t="str">
        <f>IF(J248&lt;'Quant Setup'!$H$43,'Quant Setup'!$I$43,IF(AND(J248&gt;='Quant Setup'!$G$44,J248&lt;'Quant Setup'!$H$44),'Quant Setup'!$I$44,IF(AND(J248&gt;='Quant Setup'!$G$45,J248&lt;'Quant Setup'!$H$45),'Quant Setup'!$I$45,'Quant Setup'!$I$46)))</f>
        <v>Way Too Slow</v>
      </c>
      <c r="L248" s="41">
        <f t="shared" si="26"/>
        <v>4.3344907407407408E-2</v>
      </c>
      <c r="M248" s="41">
        <f t="shared" si="29"/>
        <v>3.0555555555555555E-2</v>
      </c>
      <c r="N248" s="41">
        <f t="shared" si="25"/>
        <v>1.2789351851851854E-2</v>
      </c>
      <c r="O248" s="42" t="str">
        <f t="shared" si="28"/>
        <v>Behind on time</v>
      </c>
      <c r="P248" s="2"/>
      <c r="Q248" s="2"/>
      <c r="R248" s="2" t="s">
        <v>9</v>
      </c>
      <c r="S248" s="2"/>
      <c r="T248" s="2" t="s">
        <v>237</v>
      </c>
      <c r="U248" s="2"/>
      <c r="V248" s="2" t="s">
        <v>75</v>
      </c>
      <c r="W248" s="2" t="s">
        <v>91</v>
      </c>
      <c r="X248" s="2"/>
      <c r="Y248" s="2"/>
      <c r="Z248" s="2"/>
      <c r="AA248" s="2"/>
      <c r="AB248" s="2"/>
      <c r="AC248" s="2"/>
      <c r="AD248" s="2"/>
      <c r="AE248" s="2"/>
      <c r="AF248" s="2"/>
      <c r="AG248" s="2"/>
      <c r="AH248" s="2"/>
      <c r="AI248" s="17"/>
      <c r="AJ248" s="17"/>
      <c r="AK248" s="17"/>
      <c r="AL248" s="17"/>
      <c r="AM248" s="8"/>
      <c r="AN248" s="18"/>
      <c r="AO248" s="2"/>
      <c r="AP248" s="2"/>
      <c r="AQ248" s="6"/>
      <c r="AR248" s="6"/>
      <c r="AS248" s="7"/>
      <c r="AT248" s="7"/>
      <c r="AU248" s="4"/>
      <c r="AV248" s="2"/>
    </row>
    <row r="249" spans="1:48" s="27" customFormat="1" x14ac:dyDescent="0.2">
      <c r="A249" s="194">
        <v>203</v>
      </c>
      <c r="B249" s="106">
        <v>43078</v>
      </c>
      <c r="C249" s="55" t="s">
        <v>248</v>
      </c>
      <c r="D249" s="47"/>
      <c r="E249" s="193">
        <v>23</v>
      </c>
      <c r="F249" s="43" t="str">
        <f t="shared" si="27"/>
        <v>Manhattan 323</v>
      </c>
      <c r="G249" s="18" t="s">
        <v>11</v>
      </c>
      <c r="H249" s="2"/>
      <c r="I249" s="200">
        <v>56.999999999999993</v>
      </c>
      <c r="J249" s="41">
        <f t="shared" si="24"/>
        <v>6.5972222222222213E-4</v>
      </c>
      <c r="K249" s="41" t="str">
        <f>IF(J249&lt;'Quant Setup'!$H$43,'Quant Setup'!$I$43,IF(AND(J249&gt;='Quant Setup'!$G$44,J249&lt;'Quant Setup'!$H$44),'Quant Setup'!$I$44,IF(AND(J249&gt;='Quant Setup'!$G$45,J249&lt;'Quant Setup'!$H$45),'Quant Setup'!$I$45,'Quant Setup'!$I$46)))</f>
        <v>Too Fast</v>
      </c>
      <c r="L249" s="41">
        <f t="shared" si="26"/>
        <v>4.400462962962963E-2</v>
      </c>
      <c r="M249" s="41">
        <f t="shared" si="29"/>
        <v>3.1944444444444442E-2</v>
      </c>
      <c r="N249" s="41">
        <f t="shared" si="25"/>
        <v>1.2060185185185188E-2</v>
      </c>
      <c r="O249" s="42" t="str">
        <f t="shared" si="28"/>
        <v>Behind on time</v>
      </c>
      <c r="P249" s="2"/>
      <c r="Q249" s="2"/>
      <c r="R249" s="2" t="s">
        <v>9</v>
      </c>
      <c r="S249" s="2"/>
      <c r="T249" s="2" t="s">
        <v>237</v>
      </c>
      <c r="U249" s="2"/>
      <c r="V249" s="2" t="s">
        <v>40</v>
      </c>
      <c r="W249" s="2" t="s">
        <v>58</v>
      </c>
      <c r="X249" s="2"/>
      <c r="Y249" s="2"/>
      <c r="Z249" s="2"/>
      <c r="AA249" s="2"/>
      <c r="AB249" s="2"/>
      <c r="AC249" s="2"/>
      <c r="AD249" s="2"/>
      <c r="AE249" s="2"/>
      <c r="AF249" s="2"/>
      <c r="AG249" s="2"/>
      <c r="AH249" s="2"/>
      <c r="AI249" s="17"/>
      <c r="AJ249" s="17"/>
      <c r="AK249" s="17"/>
      <c r="AL249" s="17"/>
      <c r="AM249" s="8"/>
      <c r="AN249" s="18"/>
      <c r="AO249" s="2"/>
      <c r="AP249" s="2"/>
      <c r="AQ249" s="6"/>
      <c r="AR249" s="6"/>
      <c r="AS249" s="7"/>
      <c r="AT249" s="7"/>
      <c r="AU249" s="4"/>
      <c r="AV249" s="2"/>
    </row>
    <row r="250" spans="1:48" s="27" customFormat="1" x14ac:dyDescent="0.2">
      <c r="A250" s="194">
        <v>203</v>
      </c>
      <c r="B250" s="106">
        <v>43078</v>
      </c>
      <c r="C250" s="55" t="s">
        <v>248</v>
      </c>
      <c r="D250" s="47"/>
      <c r="E250" s="193">
        <v>24</v>
      </c>
      <c r="F250" s="43" t="str">
        <f t="shared" si="27"/>
        <v>Manhattan 324</v>
      </c>
      <c r="G250" s="18" t="s">
        <v>11</v>
      </c>
      <c r="H250" s="2"/>
      <c r="I250" s="200">
        <v>113</v>
      </c>
      <c r="J250" s="41">
        <f t="shared" si="24"/>
        <v>1.3078703703703703E-3</v>
      </c>
      <c r="K250" s="41" t="str">
        <f>IF(J250&lt;'Quant Setup'!$H$43,'Quant Setup'!$I$43,IF(AND(J250&gt;='Quant Setup'!$G$44,J250&lt;'Quant Setup'!$H$44),'Quant Setup'!$I$44,IF(AND(J250&gt;='Quant Setup'!$G$45,J250&lt;'Quant Setup'!$H$45),'Quant Setup'!$I$45,'Quant Setup'!$I$46)))</f>
        <v>Perfect Timing</v>
      </c>
      <c r="L250" s="41">
        <f t="shared" si="26"/>
        <v>4.5312499999999999E-2</v>
      </c>
      <c r="M250" s="41">
        <f t="shared" si="29"/>
        <v>3.3333333333333333E-2</v>
      </c>
      <c r="N250" s="41">
        <f t="shared" si="25"/>
        <v>1.1979166666666666E-2</v>
      </c>
      <c r="O250" s="42" t="str">
        <f t="shared" si="28"/>
        <v>Behind on time</v>
      </c>
      <c r="P250" s="2"/>
      <c r="Q250" s="2"/>
      <c r="R250" s="2" t="s">
        <v>9</v>
      </c>
      <c r="S250" s="2"/>
      <c r="T250" s="2" t="s">
        <v>237</v>
      </c>
      <c r="U250" s="2"/>
      <c r="V250" s="2" t="s">
        <v>115</v>
      </c>
      <c r="W250" s="2" t="s">
        <v>138</v>
      </c>
      <c r="X250" s="2"/>
      <c r="Y250" s="2"/>
      <c r="Z250" s="2" t="s">
        <v>115</v>
      </c>
      <c r="AA250" s="2" t="s">
        <v>127</v>
      </c>
      <c r="AB250" s="2"/>
      <c r="AC250" s="2"/>
      <c r="AD250" s="2"/>
      <c r="AE250" s="2"/>
      <c r="AF250" s="2"/>
      <c r="AG250" s="2"/>
      <c r="AH250" s="2"/>
      <c r="AI250" s="17"/>
      <c r="AJ250" s="17"/>
      <c r="AK250" s="17"/>
      <c r="AL250" s="17"/>
      <c r="AM250" s="8"/>
      <c r="AN250" s="18"/>
      <c r="AO250" s="2"/>
      <c r="AP250" s="2"/>
      <c r="AQ250" s="6"/>
      <c r="AR250" s="6"/>
      <c r="AS250" s="7"/>
      <c r="AT250" s="7"/>
      <c r="AU250" s="4"/>
      <c r="AV250" s="2"/>
    </row>
    <row r="251" spans="1:48" s="27" customFormat="1" x14ac:dyDescent="0.2">
      <c r="A251" s="194">
        <v>203</v>
      </c>
      <c r="B251" s="106">
        <v>43078</v>
      </c>
      <c r="C251" s="55" t="s">
        <v>248</v>
      </c>
      <c r="D251" s="47"/>
      <c r="E251" s="193">
        <v>25</v>
      </c>
      <c r="F251" s="43" t="str">
        <f t="shared" si="27"/>
        <v>Manhattan 325</v>
      </c>
      <c r="G251" s="18" t="s">
        <v>11</v>
      </c>
      <c r="H251" s="2"/>
      <c r="I251" s="200">
        <v>60.999999999999993</v>
      </c>
      <c r="J251" s="41">
        <f t="shared" si="24"/>
        <v>7.0601851851851847E-4</v>
      </c>
      <c r="K251" s="41" t="str">
        <f>IF(J251&lt;'Quant Setup'!$H$43,'Quant Setup'!$I$43,IF(AND(J251&gt;='Quant Setup'!$G$44,J251&lt;'Quant Setup'!$H$44),'Quant Setup'!$I$44,IF(AND(J251&gt;='Quant Setup'!$G$45,J251&lt;'Quant Setup'!$H$45),'Quant Setup'!$I$45,'Quant Setup'!$I$46)))</f>
        <v>Too Fast</v>
      </c>
      <c r="L251" s="41">
        <f t="shared" si="26"/>
        <v>4.6018518518518514E-2</v>
      </c>
      <c r="M251" s="41">
        <f t="shared" si="29"/>
        <v>3.4722222222222224E-2</v>
      </c>
      <c r="N251" s="41">
        <f t="shared" si="25"/>
        <v>1.129629629629629E-2</v>
      </c>
      <c r="O251" s="42" t="str">
        <f t="shared" si="28"/>
        <v>Behind on time</v>
      </c>
      <c r="P251" s="2"/>
      <c r="Q251" s="2"/>
      <c r="R251" s="2" t="s">
        <v>9</v>
      </c>
      <c r="S251" s="2"/>
      <c r="T251" s="2" t="s">
        <v>238</v>
      </c>
      <c r="U251" s="2"/>
      <c r="V251" s="2" t="s">
        <v>14</v>
      </c>
      <c r="W251" s="2" t="s">
        <v>29</v>
      </c>
      <c r="X251" s="2"/>
      <c r="Y251" s="2"/>
      <c r="Z251" s="2"/>
      <c r="AA251" s="2"/>
      <c r="AB251" s="2"/>
      <c r="AC251" s="2"/>
      <c r="AD251" s="2"/>
      <c r="AE251" s="2"/>
      <c r="AF251" s="2"/>
      <c r="AG251" s="2"/>
      <c r="AH251" s="2"/>
      <c r="AI251" s="17"/>
      <c r="AJ251" s="17"/>
      <c r="AK251" s="17"/>
      <c r="AL251" s="17"/>
      <c r="AM251" s="8"/>
      <c r="AN251" s="18"/>
      <c r="AO251" s="2"/>
      <c r="AP251" s="2"/>
      <c r="AQ251" s="6"/>
      <c r="AR251" s="6"/>
      <c r="AS251" s="7"/>
      <c r="AT251" s="7"/>
      <c r="AU251" s="4"/>
      <c r="AV251" s="2"/>
    </row>
    <row r="252" spans="1:48" s="27" customFormat="1" x14ac:dyDescent="0.2">
      <c r="A252" s="194">
        <v>203</v>
      </c>
      <c r="B252" s="106">
        <v>43078</v>
      </c>
      <c r="C252" s="55" t="s">
        <v>248</v>
      </c>
      <c r="D252" s="47"/>
      <c r="E252" s="193">
        <v>26</v>
      </c>
      <c r="F252" s="43" t="str">
        <f t="shared" si="27"/>
        <v>Manhattan 326</v>
      </c>
      <c r="G252" s="18" t="s">
        <v>0</v>
      </c>
      <c r="H252" s="2"/>
      <c r="I252" s="200">
        <v>63</v>
      </c>
      <c r="J252" s="41">
        <f t="shared" si="24"/>
        <v>7.291666666666667E-4</v>
      </c>
      <c r="K252" s="41" t="str">
        <f>IF(J252&lt;'Quant Setup'!$H$43,'Quant Setup'!$I$43,IF(AND(J252&gt;='Quant Setup'!$G$44,J252&lt;'Quant Setup'!$H$44),'Quant Setup'!$I$44,IF(AND(J252&gt;='Quant Setup'!$G$45,J252&lt;'Quant Setup'!$H$45),'Quant Setup'!$I$45,'Quant Setup'!$I$46)))</f>
        <v>Too Fast</v>
      </c>
      <c r="L252" s="41">
        <f t="shared" si="26"/>
        <v>4.6747685185185184E-2</v>
      </c>
      <c r="M252" s="41">
        <f t="shared" si="29"/>
        <v>3.6111111111111108E-2</v>
      </c>
      <c r="N252" s="41">
        <f t="shared" si="25"/>
        <v>1.0636574074074076E-2</v>
      </c>
      <c r="O252" s="42" t="str">
        <f t="shared" si="28"/>
        <v>Behind on time</v>
      </c>
      <c r="P252" s="2"/>
      <c r="Q252" s="2"/>
      <c r="R252" s="2" t="s">
        <v>9</v>
      </c>
      <c r="S252" s="2"/>
      <c r="T252" s="2" t="s">
        <v>238</v>
      </c>
      <c r="U252" s="2"/>
      <c r="V252" s="2" t="s">
        <v>40</v>
      </c>
      <c r="W252" s="2" t="s">
        <v>41</v>
      </c>
      <c r="X252" s="2"/>
      <c r="Y252" s="2"/>
      <c r="Z252" s="2"/>
      <c r="AA252" s="2"/>
      <c r="AB252" s="2"/>
      <c r="AC252" s="2"/>
      <c r="AD252" s="2"/>
      <c r="AE252" s="2"/>
      <c r="AF252" s="2"/>
      <c r="AG252" s="2"/>
      <c r="AH252" s="2"/>
      <c r="AI252" s="17"/>
      <c r="AJ252" s="17"/>
      <c r="AK252" s="17"/>
      <c r="AL252" s="17"/>
      <c r="AM252" s="8"/>
      <c r="AN252" s="18"/>
      <c r="AO252" s="2"/>
      <c r="AP252" s="2"/>
      <c r="AQ252" s="6"/>
      <c r="AR252" s="6"/>
      <c r="AS252" s="7"/>
      <c r="AT252" s="7"/>
      <c r="AU252" s="4"/>
      <c r="AV252" s="2"/>
    </row>
    <row r="253" spans="1:48" s="27" customFormat="1" x14ac:dyDescent="0.2">
      <c r="A253" s="194">
        <v>203</v>
      </c>
      <c r="B253" s="106">
        <v>43078</v>
      </c>
      <c r="C253" s="55" t="s">
        <v>248</v>
      </c>
      <c r="D253" s="47"/>
      <c r="E253" s="193">
        <v>27</v>
      </c>
      <c r="F253" s="43" t="str">
        <f t="shared" si="27"/>
        <v>Manhattan 327</v>
      </c>
      <c r="G253" s="18" t="s">
        <v>0</v>
      </c>
      <c r="H253" s="2"/>
      <c r="I253" s="200">
        <v>149.00000000000003</v>
      </c>
      <c r="J253" s="41">
        <f t="shared" si="24"/>
        <v>1.7245370370370374E-3</v>
      </c>
      <c r="K253" s="41" t="str">
        <f>IF(J253&lt;'Quant Setup'!$H$43,'Quant Setup'!$I$43,IF(AND(J253&gt;='Quant Setup'!$G$44,J253&lt;'Quant Setup'!$H$44),'Quant Setup'!$I$44,IF(AND(J253&gt;='Quant Setup'!$G$45,J253&lt;'Quant Setup'!$H$45),'Quant Setup'!$I$45,'Quant Setup'!$I$46)))</f>
        <v>Perfect Timing</v>
      </c>
      <c r="L253" s="41">
        <f t="shared" si="26"/>
        <v>4.8472222222222222E-2</v>
      </c>
      <c r="M253" s="41">
        <f t="shared" si="29"/>
        <v>3.7499999999999999E-2</v>
      </c>
      <c r="N253" s="41">
        <f t="shared" si="25"/>
        <v>1.0972222222222223E-2</v>
      </c>
      <c r="O253" s="42" t="str">
        <f t="shared" si="28"/>
        <v>Behind on time</v>
      </c>
      <c r="P253" s="2"/>
      <c r="Q253" s="2"/>
      <c r="R253" s="2" t="s">
        <v>9</v>
      </c>
      <c r="S253" s="2"/>
      <c r="T253" s="2" t="s">
        <v>237</v>
      </c>
      <c r="U253" s="2"/>
      <c r="V253" s="2" t="s">
        <v>146</v>
      </c>
      <c r="W253" s="2" t="s">
        <v>169</v>
      </c>
      <c r="X253" s="2"/>
      <c r="Y253" s="2"/>
      <c r="Z253" s="2" t="s">
        <v>146</v>
      </c>
      <c r="AA253" s="2" t="s">
        <v>162</v>
      </c>
      <c r="AB253" s="2"/>
      <c r="AC253" s="2"/>
      <c r="AD253" s="2"/>
      <c r="AE253" s="2"/>
      <c r="AF253" s="2"/>
      <c r="AG253" s="2"/>
      <c r="AH253" s="2"/>
      <c r="AI253" s="17"/>
      <c r="AJ253" s="17"/>
      <c r="AK253" s="17"/>
      <c r="AL253" s="17"/>
      <c r="AM253" s="8"/>
      <c r="AN253" s="18"/>
      <c r="AO253" s="2"/>
      <c r="AP253" s="2"/>
      <c r="AQ253" s="6"/>
      <c r="AR253" s="6"/>
      <c r="AS253" s="7"/>
      <c r="AT253" s="7"/>
      <c r="AU253" s="4"/>
      <c r="AV253" s="2"/>
    </row>
    <row r="254" spans="1:48" s="27" customFormat="1" x14ac:dyDescent="0.2">
      <c r="A254" s="194">
        <v>203</v>
      </c>
      <c r="B254" s="106">
        <v>43078</v>
      </c>
      <c r="C254" s="55" t="s">
        <v>248</v>
      </c>
      <c r="D254" s="47"/>
      <c r="E254" s="193">
        <v>28</v>
      </c>
      <c r="F254" s="43" t="str">
        <f t="shared" si="27"/>
        <v>Manhattan 328</v>
      </c>
      <c r="G254" s="18" t="s">
        <v>11</v>
      </c>
      <c r="H254" s="2"/>
      <c r="I254" s="200">
        <v>4</v>
      </c>
      <c r="J254" s="41">
        <f t="shared" ref="J254:J263" si="30">I254/(24*60*60)</f>
        <v>4.6296296296296294E-5</v>
      </c>
      <c r="K254" s="41" t="str">
        <f>IF(J254&lt;'Quant Setup'!$H$43,'Quant Setup'!$I$43,IF(AND(J254&gt;='Quant Setup'!$G$44,J254&lt;'Quant Setup'!$H$44),'Quant Setup'!$I$44,IF(AND(J254&gt;='Quant Setup'!$G$45,J254&lt;'Quant Setup'!$H$45),'Quant Setup'!$I$45,'Quant Setup'!$I$46)))</f>
        <v>Too Fast</v>
      </c>
      <c r="L254" s="41">
        <f t="shared" ref="L254:L263" si="31">J254+L253</f>
        <v>4.8518518518518516E-2</v>
      </c>
      <c r="M254" s="41">
        <f t="shared" si="29"/>
        <v>3.888888888888889E-2</v>
      </c>
      <c r="N254" s="41">
        <f t="shared" ref="N254:N263" si="32">ABS((M254-L254))</f>
        <v>9.6296296296296269E-3</v>
      </c>
      <c r="O254" s="42" t="str">
        <f t="shared" si="28"/>
        <v>Behind on time</v>
      </c>
      <c r="P254" s="2"/>
      <c r="Q254" s="2"/>
      <c r="R254" s="2" t="s">
        <v>8</v>
      </c>
      <c r="S254" s="2"/>
      <c r="T254" s="2" t="s">
        <v>237</v>
      </c>
      <c r="U254" s="2"/>
      <c r="V254" s="2" t="s">
        <v>40</v>
      </c>
      <c r="W254" s="2" t="s">
        <v>53</v>
      </c>
      <c r="X254" s="2"/>
      <c r="Y254" s="2"/>
      <c r="Z254" s="2"/>
      <c r="AA254" s="2"/>
      <c r="AB254" s="2"/>
      <c r="AC254" s="2"/>
      <c r="AD254" s="2"/>
      <c r="AE254" s="2"/>
      <c r="AF254" s="2"/>
      <c r="AG254" s="2"/>
      <c r="AH254" s="2"/>
      <c r="AI254" s="17"/>
      <c r="AJ254" s="17"/>
      <c r="AK254" s="17"/>
      <c r="AL254" s="17"/>
      <c r="AM254" s="8"/>
      <c r="AN254" s="18"/>
      <c r="AO254" s="2"/>
      <c r="AP254" s="2"/>
      <c r="AQ254" s="6"/>
      <c r="AR254" s="6"/>
      <c r="AS254" s="7"/>
      <c r="AT254" s="7"/>
      <c r="AU254" s="4"/>
      <c r="AV254" s="2"/>
    </row>
    <row r="255" spans="1:48" s="27" customFormat="1" x14ac:dyDescent="0.2">
      <c r="A255" s="194">
        <v>203</v>
      </c>
      <c r="B255" s="106">
        <v>43078</v>
      </c>
      <c r="C255" s="55" t="s">
        <v>248</v>
      </c>
      <c r="D255" s="47"/>
      <c r="E255" s="193">
        <v>29</v>
      </c>
      <c r="F255" s="43" t="str">
        <f t="shared" si="27"/>
        <v>Manhattan 329</v>
      </c>
      <c r="G255" s="18" t="s">
        <v>0</v>
      </c>
      <c r="H255" s="2"/>
      <c r="I255" s="200">
        <v>79</v>
      </c>
      <c r="J255" s="41">
        <f t="shared" si="30"/>
        <v>9.1435185185185185E-4</v>
      </c>
      <c r="K255" s="41" t="str">
        <f>IF(J255&lt;'Quant Setup'!$H$43,'Quant Setup'!$I$43,IF(AND(J255&gt;='Quant Setup'!$G$44,J255&lt;'Quant Setup'!$H$44),'Quant Setup'!$I$44,IF(AND(J255&gt;='Quant Setup'!$G$45,J255&lt;'Quant Setup'!$H$45),'Quant Setup'!$I$45,'Quant Setup'!$I$46)))</f>
        <v>Perfect Timing</v>
      </c>
      <c r="L255" s="41">
        <f t="shared" si="31"/>
        <v>4.943287037037037E-2</v>
      </c>
      <c r="M255" s="41">
        <f t="shared" si="29"/>
        <v>4.027777777777778E-2</v>
      </c>
      <c r="N255" s="41">
        <f t="shared" si="32"/>
        <v>9.1550925925925897E-3</v>
      </c>
      <c r="O255" s="42" t="str">
        <f t="shared" si="28"/>
        <v>Behind on time</v>
      </c>
      <c r="P255" s="2"/>
      <c r="Q255" s="2"/>
      <c r="R255" s="2" t="s">
        <v>8</v>
      </c>
      <c r="S255" s="2"/>
      <c r="T255" s="2" t="s">
        <v>237</v>
      </c>
      <c r="U255" s="2"/>
      <c r="V255" s="2" t="s">
        <v>75</v>
      </c>
      <c r="W255" s="2" t="s">
        <v>91</v>
      </c>
      <c r="X255" s="2"/>
      <c r="Y255" s="2"/>
      <c r="Z255" s="2" t="s">
        <v>75</v>
      </c>
      <c r="AA255" s="2" t="s">
        <v>97</v>
      </c>
      <c r="AB255" s="2"/>
      <c r="AC255" s="2"/>
      <c r="AD255" s="2"/>
      <c r="AE255" s="2"/>
      <c r="AF255" s="2"/>
      <c r="AG255" s="2"/>
      <c r="AH255" s="2"/>
      <c r="AI255" s="17"/>
      <c r="AJ255" s="17"/>
      <c r="AK255" s="17"/>
      <c r="AL255" s="17"/>
      <c r="AM255" s="8"/>
      <c r="AN255" s="18"/>
      <c r="AO255" s="2"/>
      <c r="AP255" s="2"/>
      <c r="AQ255" s="6"/>
      <c r="AR255" s="6"/>
      <c r="AS255" s="7"/>
      <c r="AT255" s="7"/>
      <c r="AU255" s="4"/>
      <c r="AV255" s="2"/>
    </row>
    <row r="256" spans="1:48" s="27" customFormat="1" x14ac:dyDescent="0.2">
      <c r="A256" s="194">
        <v>203</v>
      </c>
      <c r="B256" s="106">
        <v>43078</v>
      </c>
      <c r="C256" s="55" t="s">
        <v>248</v>
      </c>
      <c r="D256" s="47"/>
      <c r="E256" s="193">
        <v>30</v>
      </c>
      <c r="F256" s="43" t="str">
        <f t="shared" si="27"/>
        <v>Manhattan 330</v>
      </c>
      <c r="G256" s="18" t="s">
        <v>11</v>
      </c>
      <c r="H256" s="2"/>
      <c r="I256" s="200">
        <v>51</v>
      </c>
      <c r="J256" s="41">
        <f t="shared" si="30"/>
        <v>5.9027777777777778E-4</v>
      </c>
      <c r="K256" s="41" t="str">
        <f>IF(J256&lt;'Quant Setup'!$H$43,'Quant Setup'!$I$43,IF(AND(J256&gt;='Quant Setup'!$G$44,J256&lt;'Quant Setup'!$H$44),'Quant Setup'!$I$44,IF(AND(J256&gt;='Quant Setup'!$G$45,J256&lt;'Quant Setup'!$H$45),'Quant Setup'!$I$45,'Quant Setup'!$I$46)))</f>
        <v>Too Fast</v>
      </c>
      <c r="L256" s="41">
        <f t="shared" si="31"/>
        <v>5.002314814814815E-2</v>
      </c>
      <c r="M256" s="41">
        <f t="shared" si="29"/>
        <v>4.1666666666666664E-2</v>
      </c>
      <c r="N256" s="41">
        <f t="shared" si="32"/>
        <v>8.3564814814814856E-3</v>
      </c>
      <c r="O256" s="42" t="str">
        <f t="shared" si="28"/>
        <v>Behind on time</v>
      </c>
      <c r="P256" s="2"/>
      <c r="Q256" s="2"/>
      <c r="R256" s="2" t="s">
        <v>9</v>
      </c>
      <c r="S256" s="2"/>
      <c r="T256" s="2" t="s">
        <v>238</v>
      </c>
      <c r="U256" s="2"/>
      <c r="V256" s="2" t="s">
        <v>14</v>
      </c>
      <c r="W256" s="2" t="s">
        <v>15</v>
      </c>
      <c r="X256" s="2"/>
      <c r="Y256" s="2"/>
      <c r="Z256" s="2"/>
      <c r="AA256" s="2"/>
      <c r="AB256" s="2"/>
      <c r="AC256" s="2"/>
      <c r="AD256" s="2"/>
      <c r="AE256" s="2"/>
      <c r="AF256" s="2"/>
      <c r="AG256" s="2"/>
      <c r="AH256" s="2"/>
      <c r="AI256" s="17"/>
      <c r="AJ256" s="17"/>
      <c r="AK256" s="17"/>
      <c r="AL256" s="17"/>
      <c r="AM256" s="8"/>
      <c r="AN256" s="18"/>
      <c r="AO256" s="2"/>
      <c r="AP256" s="2"/>
      <c r="AQ256" s="6"/>
      <c r="AR256" s="6"/>
      <c r="AS256" s="7"/>
      <c r="AT256" s="7"/>
      <c r="AU256" s="4"/>
      <c r="AV256" s="2"/>
    </row>
    <row r="257" spans="1:48" s="27" customFormat="1" x14ac:dyDescent="0.2">
      <c r="A257" s="194">
        <v>203</v>
      </c>
      <c r="B257" s="106">
        <v>43078</v>
      </c>
      <c r="C257" s="55" t="s">
        <v>248</v>
      </c>
      <c r="D257" s="47"/>
      <c r="E257" s="193">
        <v>31</v>
      </c>
      <c r="F257" s="43" t="str">
        <f t="shared" si="27"/>
        <v>Manhattan 331</v>
      </c>
      <c r="G257" s="18" t="s">
        <v>11</v>
      </c>
      <c r="H257" s="2"/>
      <c r="I257" s="200">
        <v>54.999999999999993</v>
      </c>
      <c r="J257" s="41">
        <f t="shared" si="30"/>
        <v>6.3657407407407402E-4</v>
      </c>
      <c r="K257" s="41" t="str">
        <f>IF(J257&lt;'Quant Setup'!$H$43,'Quant Setup'!$I$43,IF(AND(J257&gt;='Quant Setup'!$G$44,J257&lt;'Quant Setup'!$H$44),'Quant Setup'!$I$44,IF(AND(J257&gt;='Quant Setup'!$G$45,J257&lt;'Quant Setup'!$H$45),'Quant Setup'!$I$45,'Quant Setup'!$I$46)))</f>
        <v>Too Fast</v>
      </c>
      <c r="L257" s="41">
        <f t="shared" si="31"/>
        <v>5.0659722222222224E-2</v>
      </c>
      <c r="M257" s="41">
        <f t="shared" si="29"/>
        <v>4.3055555555555555E-2</v>
      </c>
      <c r="N257" s="41">
        <f t="shared" si="32"/>
        <v>7.6041666666666688E-3</v>
      </c>
      <c r="O257" s="42" t="str">
        <f t="shared" si="28"/>
        <v>Behind on time</v>
      </c>
      <c r="P257" s="2"/>
      <c r="Q257" s="2"/>
      <c r="R257" s="2" t="s">
        <v>9</v>
      </c>
      <c r="S257" s="2"/>
      <c r="T257" s="2" t="s">
        <v>238</v>
      </c>
      <c r="U257" s="2"/>
      <c r="V257" s="2" t="s">
        <v>14</v>
      </c>
      <c r="W257" s="2" t="s">
        <v>25</v>
      </c>
      <c r="X257" s="2"/>
      <c r="Y257" s="2"/>
      <c r="Z257" s="2"/>
      <c r="AA257" s="2"/>
      <c r="AB257" s="2"/>
      <c r="AC257" s="2"/>
      <c r="AD257" s="2"/>
      <c r="AE257" s="2"/>
      <c r="AF257" s="2"/>
      <c r="AG257" s="2"/>
      <c r="AH257" s="2"/>
      <c r="AI257" s="17"/>
      <c r="AJ257" s="17"/>
      <c r="AK257" s="17"/>
      <c r="AL257" s="17"/>
      <c r="AM257" s="8"/>
      <c r="AN257" s="18"/>
      <c r="AO257" s="2"/>
      <c r="AP257" s="2"/>
      <c r="AQ257" s="6"/>
      <c r="AR257" s="6"/>
      <c r="AS257" s="7"/>
      <c r="AT257" s="7"/>
      <c r="AU257" s="4"/>
      <c r="AV257" s="2"/>
    </row>
    <row r="258" spans="1:48" s="27" customFormat="1" x14ac:dyDescent="0.2">
      <c r="A258" s="194">
        <v>203</v>
      </c>
      <c r="B258" s="106">
        <v>43078</v>
      </c>
      <c r="C258" s="55" t="s">
        <v>248</v>
      </c>
      <c r="D258" s="47"/>
      <c r="E258" s="193">
        <v>32</v>
      </c>
      <c r="F258" s="43" t="str">
        <f t="shared" si="27"/>
        <v>Manhattan 332</v>
      </c>
      <c r="G258" s="18" t="s">
        <v>11</v>
      </c>
      <c r="H258" s="2"/>
      <c r="I258" s="200">
        <v>12</v>
      </c>
      <c r="J258" s="41">
        <f t="shared" si="30"/>
        <v>1.3888888888888889E-4</v>
      </c>
      <c r="K258" s="41" t="str">
        <f>IF(J258&lt;'Quant Setup'!$H$43,'Quant Setup'!$I$43,IF(AND(J258&gt;='Quant Setup'!$G$44,J258&lt;'Quant Setup'!$H$44),'Quant Setup'!$I$44,IF(AND(J258&gt;='Quant Setup'!$G$45,J258&lt;'Quant Setup'!$H$45),'Quant Setup'!$I$45,'Quant Setup'!$I$46)))</f>
        <v>Too Fast</v>
      </c>
      <c r="L258" s="41">
        <f t="shared" si="31"/>
        <v>5.0798611111111114E-2</v>
      </c>
      <c r="M258" s="41">
        <f t="shared" si="29"/>
        <v>4.4444444444444446E-2</v>
      </c>
      <c r="N258" s="41">
        <f t="shared" si="32"/>
        <v>6.3541666666666677E-3</v>
      </c>
      <c r="O258" s="42" t="str">
        <f t="shared" si="28"/>
        <v>Behind on time</v>
      </c>
      <c r="P258" s="2"/>
      <c r="Q258" s="2"/>
      <c r="R258" s="2" t="s">
        <v>10</v>
      </c>
      <c r="S258" s="2"/>
      <c r="T258" s="2" t="s">
        <v>237</v>
      </c>
      <c r="U258" s="2"/>
      <c r="V258" s="2" t="s">
        <v>14</v>
      </c>
      <c r="W258" s="2" t="s">
        <v>32</v>
      </c>
      <c r="X258" s="2"/>
      <c r="Y258" s="2"/>
      <c r="Z258" s="2"/>
      <c r="AA258" s="2"/>
      <c r="AB258" s="2"/>
      <c r="AC258" s="2"/>
      <c r="AD258" s="2"/>
      <c r="AE258" s="2"/>
      <c r="AF258" s="2"/>
      <c r="AG258" s="2"/>
      <c r="AH258" s="2"/>
      <c r="AI258" s="17"/>
      <c r="AJ258" s="17"/>
      <c r="AK258" s="17"/>
      <c r="AL258" s="17"/>
      <c r="AM258" s="8"/>
      <c r="AN258" s="18"/>
      <c r="AO258" s="2"/>
      <c r="AP258" s="2"/>
      <c r="AQ258" s="6"/>
      <c r="AR258" s="6"/>
      <c r="AS258" s="7"/>
      <c r="AT258" s="7"/>
      <c r="AU258" s="4"/>
      <c r="AV258" s="2"/>
    </row>
    <row r="259" spans="1:48" s="27" customFormat="1" x14ac:dyDescent="0.2">
      <c r="A259" s="194">
        <v>203</v>
      </c>
      <c r="B259" s="106">
        <v>43078</v>
      </c>
      <c r="C259" s="55" t="s">
        <v>248</v>
      </c>
      <c r="D259" s="47"/>
      <c r="E259" s="193">
        <v>33</v>
      </c>
      <c r="F259" s="43" t="str">
        <f t="shared" si="27"/>
        <v>Manhattan 333</v>
      </c>
      <c r="G259" s="18" t="s">
        <v>0</v>
      </c>
      <c r="H259" s="2"/>
      <c r="I259" s="200">
        <v>71.999999999999986</v>
      </c>
      <c r="J259" s="41">
        <f t="shared" si="30"/>
        <v>8.3333333333333317E-4</v>
      </c>
      <c r="K259" s="41" t="str">
        <f>IF(J259&lt;'Quant Setup'!$H$43,'Quant Setup'!$I$43,IF(AND(J259&gt;='Quant Setup'!$G$44,J259&lt;'Quant Setup'!$H$44),'Quant Setup'!$I$44,IF(AND(J259&gt;='Quant Setup'!$G$45,J259&lt;'Quant Setup'!$H$45),'Quant Setup'!$I$45,'Quant Setup'!$I$46)))</f>
        <v>Too Fast</v>
      </c>
      <c r="L259" s="41">
        <f t="shared" si="31"/>
        <v>5.1631944444444446E-2</v>
      </c>
      <c r="M259" s="41">
        <f t="shared" si="29"/>
        <v>4.583333333333333E-2</v>
      </c>
      <c r="N259" s="41">
        <f t="shared" si="32"/>
        <v>5.7986111111111155E-3</v>
      </c>
      <c r="O259" s="42" t="str">
        <f t="shared" si="28"/>
        <v>Behind on time</v>
      </c>
      <c r="P259" s="2"/>
      <c r="Q259" s="2"/>
      <c r="R259" s="2" t="s">
        <v>9</v>
      </c>
      <c r="S259" s="2"/>
      <c r="T259" s="2" t="s">
        <v>237</v>
      </c>
      <c r="U259" s="2"/>
      <c r="V259" s="2" t="s">
        <v>75</v>
      </c>
      <c r="W259" s="2" t="s">
        <v>103</v>
      </c>
      <c r="X259" s="2"/>
      <c r="Y259" s="2"/>
      <c r="Z259" s="2"/>
      <c r="AA259" s="2"/>
      <c r="AB259" s="2"/>
      <c r="AC259" s="2"/>
      <c r="AD259" s="2"/>
      <c r="AE259" s="2"/>
      <c r="AF259" s="2"/>
      <c r="AG259" s="2"/>
      <c r="AH259" s="2"/>
      <c r="AI259" s="17"/>
      <c r="AJ259" s="17"/>
      <c r="AK259" s="17"/>
      <c r="AL259" s="17"/>
      <c r="AM259" s="8"/>
      <c r="AN259" s="18"/>
      <c r="AO259" s="2"/>
      <c r="AP259" s="2"/>
      <c r="AQ259" s="6"/>
      <c r="AR259" s="6"/>
      <c r="AS259" s="7"/>
      <c r="AT259" s="7"/>
      <c r="AU259" s="4"/>
      <c r="AV259" s="2"/>
    </row>
    <row r="260" spans="1:48" s="27" customFormat="1" x14ac:dyDescent="0.2">
      <c r="A260" s="194">
        <v>203</v>
      </c>
      <c r="B260" s="106">
        <v>43078</v>
      </c>
      <c r="C260" s="55" t="s">
        <v>248</v>
      </c>
      <c r="D260" s="47"/>
      <c r="E260" s="193">
        <v>34</v>
      </c>
      <c r="F260" s="43" t="str">
        <f t="shared" si="27"/>
        <v>Manhattan 334</v>
      </c>
      <c r="G260" s="18" t="s">
        <v>11</v>
      </c>
      <c r="H260" s="2"/>
      <c r="I260" s="200">
        <v>12</v>
      </c>
      <c r="J260" s="41">
        <f t="shared" si="30"/>
        <v>1.3888888888888889E-4</v>
      </c>
      <c r="K260" s="41" t="str">
        <f>IF(J260&lt;'Quant Setup'!$H$43,'Quant Setup'!$I$43,IF(AND(J260&gt;='Quant Setup'!$G$44,J260&lt;'Quant Setup'!$H$44),'Quant Setup'!$I$44,IF(AND(J260&gt;='Quant Setup'!$G$45,J260&lt;'Quant Setup'!$H$45),'Quant Setup'!$I$45,'Quant Setup'!$I$46)))</f>
        <v>Too Fast</v>
      </c>
      <c r="L260" s="41">
        <f t="shared" si="31"/>
        <v>5.1770833333333335E-2</v>
      </c>
      <c r="M260" s="41">
        <f t="shared" si="29"/>
        <v>4.7222222222222221E-2</v>
      </c>
      <c r="N260" s="41">
        <f t="shared" si="32"/>
        <v>4.5486111111111144E-3</v>
      </c>
      <c r="O260" s="42" t="str">
        <f t="shared" si="28"/>
        <v>Behind on time</v>
      </c>
      <c r="P260" s="2"/>
      <c r="Q260" s="2"/>
      <c r="R260" s="2" t="s">
        <v>9</v>
      </c>
      <c r="S260" s="2"/>
      <c r="T260" s="2" t="s">
        <v>238</v>
      </c>
      <c r="U260" s="2"/>
      <c r="V260" s="2" t="s">
        <v>115</v>
      </c>
      <c r="W260" s="2" t="s">
        <v>138</v>
      </c>
      <c r="X260" s="2"/>
      <c r="Y260" s="2"/>
      <c r="Z260" s="2"/>
      <c r="AA260" s="2"/>
      <c r="AB260" s="2"/>
      <c r="AC260" s="2"/>
      <c r="AD260" s="2"/>
      <c r="AE260" s="2"/>
      <c r="AF260" s="2"/>
      <c r="AG260" s="2"/>
      <c r="AH260" s="2"/>
      <c r="AI260" s="17"/>
      <c r="AJ260" s="17"/>
      <c r="AK260" s="17"/>
      <c r="AL260" s="17"/>
      <c r="AM260" s="8"/>
      <c r="AN260" s="18"/>
      <c r="AO260" s="2"/>
      <c r="AP260" s="2"/>
      <c r="AQ260" s="6"/>
      <c r="AR260" s="6"/>
      <c r="AS260" s="7"/>
      <c r="AT260" s="7"/>
      <c r="AU260" s="4"/>
      <c r="AV260" s="2"/>
    </row>
    <row r="261" spans="1:48" s="27" customFormat="1" x14ac:dyDescent="0.2">
      <c r="A261" s="194">
        <v>203</v>
      </c>
      <c r="B261" s="106">
        <v>43078</v>
      </c>
      <c r="C261" s="55" t="s">
        <v>248</v>
      </c>
      <c r="D261" s="47"/>
      <c r="E261" s="193">
        <v>35</v>
      </c>
      <c r="F261" s="43" t="str">
        <f t="shared" ref="F261:F324" si="33">C261&amp;E261</f>
        <v>Manhattan 335</v>
      </c>
      <c r="G261" s="18" t="s">
        <v>0</v>
      </c>
      <c r="H261" s="2"/>
      <c r="I261" s="200">
        <v>7</v>
      </c>
      <c r="J261" s="41">
        <f t="shared" si="30"/>
        <v>8.1018518518518516E-5</v>
      </c>
      <c r="K261" s="41" t="str">
        <f>IF(J261&lt;'Quant Setup'!$H$43,'Quant Setup'!$I$43,IF(AND(J261&gt;='Quant Setup'!$G$44,J261&lt;'Quant Setup'!$H$44),'Quant Setup'!$I$44,IF(AND(J261&gt;='Quant Setup'!$G$45,J261&lt;'Quant Setup'!$H$45),'Quant Setup'!$I$45,'Quant Setup'!$I$46)))</f>
        <v>Too Fast</v>
      </c>
      <c r="L261" s="41">
        <f t="shared" si="31"/>
        <v>5.1851851851851857E-2</v>
      </c>
      <c r="M261" s="41">
        <f t="shared" si="29"/>
        <v>4.8611111111111112E-2</v>
      </c>
      <c r="N261" s="41">
        <f t="shared" si="32"/>
        <v>3.2407407407407454E-3</v>
      </c>
      <c r="O261" s="42" t="str">
        <f t="shared" ref="O261:O263" si="34">IF(AND(M261-L261&lt;0,N261&gt;$O$3),"Behind on time",IF(AND(M261-L261&gt;0,N261&gt;$O$3),"Positive","Neutral"))</f>
        <v>Behind on time</v>
      </c>
      <c r="P261" s="2"/>
      <c r="Q261" s="2"/>
      <c r="R261" s="2" t="s">
        <v>8</v>
      </c>
      <c r="S261" s="2"/>
      <c r="T261" s="2" t="s">
        <v>237</v>
      </c>
      <c r="U261" s="2"/>
      <c r="V261" s="2" t="s">
        <v>14</v>
      </c>
      <c r="W261" s="2" t="s">
        <v>25</v>
      </c>
      <c r="X261" s="2"/>
      <c r="Y261" s="2"/>
      <c r="Z261" s="2" t="s">
        <v>14</v>
      </c>
      <c r="AA261" s="2" t="s">
        <v>29</v>
      </c>
      <c r="AB261" s="2"/>
      <c r="AC261" s="2"/>
      <c r="AD261" s="2"/>
      <c r="AE261" s="2"/>
      <c r="AF261" s="2"/>
      <c r="AG261" s="2"/>
      <c r="AH261" s="2"/>
      <c r="AI261" s="17"/>
      <c r="AJ261" s="17"/>
      <c r="AK261" s="17"/>
      <c r="AL261" s="17"/>
      <c r="AM261" s="8"/>
      <c r="AN261" s="18"/>
      <c r="AO261" s="2"/>
      <c r="AP261" s="2"/>
      <c r="AQ261" s="6"/>
      <c r="AR261" s="6"/>
      <c r="AS261" s="7"/>
      <c r="AT261" s="7"/>
      <c r="AU261" s="4"/>
      <c r="AV261" s="2"/>
    </row>
    <row r="262" spans="1:48" s="27" customFormat="1" x14ac:dyDescent="0.2">
      <c r="A262" s="194">
        <v>203</v>
      </c>
      <c r="B262" s="106">
        <v>43078</v>
      </c>
      <c r="C262" s="55" t="s">
        <v>248</v>
      </c>
      <c r="D262" s="47"/>
      <c r="E262" s="193">
        <v>36</v>
      </c>
      <c r="F262" s="43" t="str">
        <f t="shared" si="33"/>
        <v>Manhattan 336</v>
      </c>
      <c r="G262" s="18" t="s">
        <v>11</v>
      </c>
      <c r="H262" s="2"/>
      <c r="I262" s="200">
        <v>5</v>
      </c>
      <c r="J262" s="41">
        <f t="shared" si="30"/>
        <v>5.7870370370370373E-5</v>
      </c>
      <c r="K262" s="41" t="str">
        <f>IF(J262&lt;'Quant Setup'!$H$43,'Quant Setup'!$I$43,IF(AND(J262&gt;='Quant Setup'!$G$44,J262&lt;'Quant Setup'!$H$44),'Quant Setup'!$I$44,IF(AND(J262&gt;='Quant Setup'!$G$45,J262&lt;'Quant Setup'!$H$45),'Quant Setup'!$I$45,'Quant Setup'!$I$46)))</f>
        <v>Too Fast</v>
      </c>
      <c r="L262" s="41">
        <f t="shared" si="31"/>
        <v>5.1909722222222225E-2</v>
      </c>
      <c r="M262" s="41">
        <f>(120*(E262))/(24*60*60)</f>
        <v>0.05</v>
      </c>
      <c r="N262" s="41">
        <f t="shared" si="32"/>
        <v>1.9097222222222224E-3</v>
      </c>
      <c r="O262" s="42" t="str">
        <f t="shared" si="34"/>
        <v>Neutral</v>
      </c>
      <c r="P262" s="2"/>
      <c r="Q262" s="2"/>
      <c r="R262" s="2" t="s">
        <v>9</v>
      </c>
      <c r="S262" s="2"/>
      <c r="T262" s="2" t="s">
        <v>238</v>
      </c>
      <c r="U262" s="2"/>
      <c r="V262" s="2" t="s">
        <v>146</v>
      </c>
      <c r="W262" s="2" t="s">
        <v>176</v>
      </c>
      <c r="X262" s="2"/>
      <c r="Y262" s="2"/>
      <c r="Z262" s="2"/>
      <c r="AA262" s="2"/>
      <c r="AB262" s="2"/>
      <c r="AC262" s="2"/>
      <c r="AD262" s="2"/>
      <c r="AE262" s="2"/>
      <c r="AF262" s="2"/>
      <c r="AG262" s="2"/>
      <c r="AH262" s="2"/>
      <c r="AI262" s="17"/>
      <c r="AJ262" s="17"/>
      <c r="AK262" s="17"/>
      <c r="AL262" s="17"/>
      <c r="AM262" s="8"/>
      <c r="AN262" s="18"/>
      <c r="AO262" s="2"/>
      <c r="AP262" s="2"/>
      <c r="AQ262" s="6"/>
      <c r="AR262" s="6"/>
      <c r="AS262" s="7"/>
      <c r="AT262" s="7"/>
      <c r="AU262" s="4"/>
      <c r="AV262" s="2"/>
    </row>
    <row r="263" spans="1:48" s="27" customFormat="1" x14ac:dyDescent="0.2">
      <c r="A263" s="194">
        <v>203</v>
      </c>
      <c r="B263" s="106">
        <v>43078</v>
      </c>
      <c r="C263" s="55" t="s">
        <v>248</v>
      </c>
      <c r="D263" s="47"/>
      <c r="E263" s="193">
        <v>37</v>
      </c>
      <c r="F263" s="43" t="str">
        <f t="shared" si="33"/>
        <v>Manhattan 337</v>
      </c>
      <c r="G263" s="18" t="s">
        <v>11</v>
      </c>
      <c r="H263" s="2"/>
      <c r="I263" s="200">
        <v>4</v>
      </c>
      <c r="J263" s="41">
        <f t="shared" si="30"/>
        <v>4.6296296296296294E-5</v>
      </c>
      <c r="K263" s="41" t="str">
        <f>IF(J263&lt;'Quant Setup'!$H$43,'Quant Setup'!$I$43,IF(AND(J263&gt;='Quant Setup'!$G$44,J263&lt;'Quant Setup'!$H$44),'Quant Setup'!$I$44,IF(AND(J263&gt;='Quant Setup'!$G$45,J263&lt;'Quant Setup'!$H$45),'Quant Setup'!$I$45,'Quant Setup'!$I$46)))</f>
        <v>Too Fast</v>
      </c>
      <c r="L263" s="41">
        <f t="shared" si="31"/>
        <v>5.1956018518518519E-2</v>
      </c>
      <c r="M263" s="41">
        <f>(120*(E263))/(24*60*60)</f>
        <v>5.1388888888888887E-2</v>
      </c>
      <c r="N263" s="41">
        <f t="shared" si="32"/>
        <v>5.671296296296327E-4</v>
      </c>
      <c r="O263" s="42" t="str">
        <f t="shared" si="34"/>
        <v>Neutral</v>
      </c>
      <c r="P263" s="2"/>
      <c r="Q263" s="2"/>
      <c r="R263" s="2" t="s">
        <v>9</v>
      </c>
      <c r="S263" s="2"/>
      <c r="T263" s="2" t="s">
        <v>237</v>
      </c>
      <c r="U263" s="2"/>
      <c r="V263" s="2" t="s">
        <v>40</v>
      </c>
      <c r="W263" s="2" t="s">
        <v>63</v>
      </c>
      <c r="X263" s="2"/>
      <c r="Y263" s="2"/>
      <c r="Z263" s="2" t="s">
        <v>75</v>
      </c>
      <c r="AA263" s="2" t="s">
        <v>76</v>
      </c>
      <c r="AB263" s="2"/>
      <c r="AC263" s="2"/>
      <c r="AD263" s="2"/>
      <c r="AE263" s="2"/>
      <c r="AF263" s="2"/>
      <c r="AG263" s="2"/>
      <c r="AH263" s="2"/>
      <c r="AI263" s="17"/>
      <c r="AJ263" s="17"/>
      <c r="AK263" s="17"/>
      <c r="AL263" s="17"/>
      <c r="AM263" s="8"/>
      <c r="AN263" s="18"/>
      <c r="AO263" s="2"/>
      <c r="AP263" s="2"/>
      <c r="AQ263" s="6"/>
      <c r="AR263" s="6"/>
      <c r="AS263" s="7"/>
      <c r="AT263" s="7"/>
      <c r="AU263" s="4"/>
      <c r="AV263" s="2"/>
    </row>
    <row r="264" spans="1:48" s="27" customFormat="1" x14ac:dyDescent="0.2">
      <c r="A264" s="194">
        <v>203</v>
      </c>
      <c r="B264" s="106">
        <v>42804</v>
      </c>
      <c r="C264" s="2" t="s">
        <v>454</v>
      </c>
      <c r="D264" s="47"/>
      <c r="E264" s="193">
        <v>1</v>
      </c>
      <c r="F264" s="43" t="str">
        <f t="shared" si="33"/>
        <v>Exam 1-171</v>
      </c>
      <c r="G264" s="18" t="s">
        <v>11</v>
      </c>
      <c r="H264" s="2"/>
      <c r="I264" s="200">
        <v>76</v>
      </c>
      <c r="J264" s="41">
        <f t="shared" ref="J264:J300" si="35">I264/(24*60*60)</f>
        <v>8.7962962962962962E-4</v>
      </c>
      <c r="K264" s="41" t="str">
        <f>IF(J264&lt;'Quant Setup'!$H$43,'Quant Setup'!$I$43,IF(AND(J264&gt;='Quant Setup'!$G$44,J264&lt;'Quant Setup'!$H$44),'Quant Setup'!$I$44,IF(AND(J264&gt;='Quant Setup'!$G$45,J264&lt;'Quant Setup'!$H$45),'Quant Setup'!$I$45,'Quant Setup'!$I$46)))</f>
        <v>Perfect Timing</v>
      </c>
      <c r="L264" s="56">
        <f>J264</f>
        <v>8.7962962962962962E-4</v>
      </c>
      <c r="M264" s="41">
        <f t="shared" ref="M264:M300" si="36">(120*(E264))/(24*60*60)</f>
        <v>1.3888888888888889E-3</v>
      </c>
      <c r="N264" s="41">
        <f t="shared" ref="N264:N300" si="37">ABS((M264-L264))</f>
        <v>5.0925925925925932E-4</v>
      </c>
      <c r="O264" s="42" t="str">
        <f>IF(AND(M264-L264&lt;0,N264&gt;$O$3),"Behind on time",IF(AND(M264-L264&gt;0,N264&gt;$O$3),"Positive","Neutral"))</f>
        <v>Neutral</v>
      </c>
      <c r="P264" s="2"/>
      <c r="Q264" s="2"/>
      <c r="R264" s="2"/>
      <c r="S264" s="2"/>
      <c r="T264" s="2" t="s">
        <v>238</v>
      </c>
      <c r="U264" s="2"/>
      <c r="V264" s="2" t="s">
        <v>14</v>
      </c>
      <c r="W264" s="2" t="s">
        <v>15</v>
      </c>
      <c r="X264" s="2"/>
      <c r="Y264" s="2"/>
      <c r="Z264" s="2"/>
      <c r="AA264" s="2"/>
      <c r="AB264" s="2"/>
      <c r="AC264" s="2"/>
      <c r="AD264" s="2"/>
      <c r="AE264" s="2"/>
      <c r="AF264" s="2"/>
      <c r="AG264" s="2"/>
      <c r="AH264" s="2"/>
      <c r="AI264" s="17"/>
      <c r="AJ264" s="17"/>
      <c r="AK264" s="17"/>
      <c r="AL264" s="17"/>
      <c r="AM264" s="8"/>
      <c r="AN264" s="18"/>
      <c r="AO264" s="2"/>
      <c r="AP264" s="2"/>
      <c r="AQ264" s="6"/>
      <c r="AR264" s="6"/>
      <c r="AS264" s="7"/>
      <c r="AT264" s="7"/>
      <c r="AU264" s="4"/>
      <c r="AV264" s="2"/>
    </row>
    <row r="265" spans="1:48" s="27" customFormat="1" x14ac:dyDescent="0.2">
      <c r="A265" s="194">
        <v>203</v>
      </c>
      <c r="B265" s="106">
        <v>42804</v>
      </c>
      <c r="C265" s="2" t="s">
        <v>454</v>
      </c>
      <c r="D265" s="47"/>
      <c r="E265" s="193">
        <v>2</v>
      </c>
      <c r="F265" s="43" t="str">
        <f t="shared" si="33"/>
        <v>Exam 1-172</v>
      </c>
      <c r="G265" s="18" t="s">
        <v>0</v>
      </c>
      <c r="H265" s="2"/>
      <c r="I265" s="200">
        <v>183</v>
      </c>
      <c r="J265" s="41">
        <f t="shared" si="35"/>
        <v>2.1180555555555558E-3</v>
      </c>
      <c r="K265" s="41" t="str">
        <f>IF(J265&lt;'Quant Setup'!$H$43,'Quant Setup'!$I$43,IF(AND(J265&gt;='Quant Setup'!$G$44,J265&lt;'Quant Setup'!$H$44),'Quant Setup'!$I$44,IF(AND(J265&gt;='Quant Setup'!$G$45,J265&lt;'Quant Setup'!$H$45),'Quant Setup'!$I$45,'Quant Setup'!$I$46)))</f>
        <v>Way Too Slow</v>
      </c>
      <c r="L265" s="41">
        <f t="shared" ref="L265:L300" si="38">J265+L264</f>
        <v>2.9976851851851853E-3</v>
      </c>
      <c r="M265" s="41">
        <f t="shared" si="36"/>
        <v>2.7777777777777779E-3</v>
      </c>
      <c r="N265" s="41">
        <f t="shared" si="37"/>
        <v>2.1990740740740738E-4</v>
      </c>
      <c r="O265" s="42" t="str">
        <f t="shared" ref="O265:O300" si="39">IF(AND(M265-L265&lt;0,N265&gt;$O$3),"Behind on time",IF(AND(M265-L265&gt;0,N265&gt;$O$3),"Positive","Neutral"))</f>
        <v>Neutral</v>
      </c>
      <c r="P265" s="2"/>
      <c r="Q265" s="2"/>
      <c r="R265" s="2"/>
      <c r="S265" s="2"/>
      <c r="T265" s="2" t="s">
        <v>238</v>
      </c>
      <c r="U265" s="2"/>
      <c r="V265" s="2" t="s">
        <v>75</v>
      </c>
      <c r="W265" s="2" t="s">
        <v>97</v>
      </c>
      <c r="X265" s="2" t="s">
        <v>101</v>
      </c>
      <c r="Y265" s="2"/>
      <c r="Z265" s="2"/>
      <c r="AA265" s="2"/>
      <c r="AB265" s="2"/>
      <c r="AC265" s="2"/>
      <c r="AD265" s="2"/>
      <c r="AE265" s="2"/>
      <c r="AF265" s="2"/>
      <c r="AG265" s="2"/>
      <c r="AH265" s="2"/>
      <c r="AI265" s="17"/>
      <c r="AJ265" s="17"/>
      <c r="AK265" s="17"/>
      <c r="AL265" s="17"/>
      <c r="AM265" s="8"/>
      <c r="AN265" s="18"/>
      <c r="AO265" s="2"/>
      <c r="AP265" s="2"/>
      <c r="AQ265" s="6"/>
      <c r="AR265" s="6"/>
      <c r="AS265" s="7"/>
      <c r="AT265" s="7"/>
      <c r="AU265" s="4"/>
      <c r="AV265" s="2"/>
    </row>
    <row r="266" spans="1:48" s="27" customFormat="1" x14ac:dyDescent="0.2">
      <c r="A266" s="194">
        <v>203</v>
      </c>
      <c r="B266" s="106">
        <v>42804</v>
      </c>
      <c r="C266" s="2" t="s">
        <v>454</v>
      </c>
      <c r="D266" s="47"/>
      <c r="E266" s="193">
        <v>3</v>
      </c>
      <c r="F266" s="43" t="str">
        <f t="shared" si="33"/>
        <v>Exam 1-173</v>
      </c>
      <c r="G266" s="18" t="s">
        <v>0</v>
      </c>
      <c r="H266" s="2"/>
      <c r="I266" s="200">
        <v>53</v>
      </c>
      <c r="J266" s="41">
        <f t="shared" si="35"/>
        <v>6.134259259259259E-4</v>
      </c>
      <c r="K266" s="41" t="str">
        <f>IF(J266&lt;'Quant Setup'!$H$43,'Quant Setup'!$I$43,IF(AND(J266&gt;='Quant Setup'!$G$44,J266&lt;'Quant Setup'!$H$44),'Quant Setup'!$I$44,IF(AND(J266&gt;='Quant Setup'!$G$45,J266&lt;'Quant Setup'!$H$45),'Quant Setup'!$I$45,'Quant Setup'!$I$46)))</f>
        <v>Too Fast</v>
      </c>
      <c r="L266" s="41">
        <f t="shared" si="38"/>
        <v>3.6111111111111109E-3</v>
      </c>
      <c r="M266" s="41">
        <f t="shared" si="36"/>
        <v>4.1666666666666666E-3</v>
      </c>
      <c r="N266" s="41">
        <f t="shared" si="37"/>
        <v>5.5555555555555566E-4</v>
      </c>
      <c r="O266" s="42" t="str">
        <f t="shared" si="39"/>
        <v>Neutral</v>
      </c>
      <c r="P266" s="2"/>
      <c r="Q266" s="2"/>
      <c r="R266" s="2"/>
      <c r="S266" s="2"/>
      <c r="T266" s="2" t="s">
        <v>237</v>
      </c>
      <c r="U266" s="2"/>
      <c r="V266" s="2" t="s">
        <v>75</v>
      </c>
      <c r="W266" s="2" t="s">
        <v>97</v>
      </c>
      <c r="X266" s="2" t="s">
        <v>102</v>
      </c>
      <c r="Y266" s="2"/>
      <c r="Z266" s="2"/>
      <c r="AA266" s="2"/>
      <c r="AB266" s="2"/>
      <c r="AC266" s="2"/>
      <c r="AD266" s="2"/>
      <c r="AE266" s="2"/>
      <c r="AF266" s="2"/>
      <c r="AG266" s="2"/>
      <c r="AH266" s="2"/>
      <c r="AI266" s="17"/>
      <c r="AJ266" s="17"/>
      <c r="AK266" s="17"/>
      <c r="AL266" s="17"/>
      <c r="AM266" s="8"/>
      <c r="AN266" s="18"/>
      <c r="AO266" s="2"/>
      <c r="AP266" s="2"/>
      <c r="AQ266" s="6"/>
      <c r="AR266" s="6"/>
      <c r="AS266" s="7"/>
      <c r="AT266" s="7"/>
      <c r="AU266" s="4"/>
      <c r="AV266" s="2"/>
    </row>
    <row r="267" spans="1:48" s="27" customFormat="1" x14ac:dyDescent="0.2">
      <c r="A267" s="194">
        <v>203</v>
      </c>
      <c r="B267" s="106">
        <v>42804</v>
      </c>
      <c r="C267" s="2" t="s">
        <v>454</v>
      </c>
      <c r="D267" s="47"/>
      <c r="E267" s="193">
        <v>4</v>
      </c>
      <c r="F267" s="43" t="str">
        <f t="shared" si="33"/>
        <v>Exam 1-174</v>
      </c>
      <c r="G267" s="18" t="s">
        <v>0</v>
      </c>
      <c r="H267" s="2"/>
      <c r="I267" s="200">
        <v>83</v>
      </c>
      <c r="J267" s="41">
        <f t="shared" si="35"/>
        <v>9.6064814814814819E-4</v>
      </c>
      <c r="K267" s="41" t="str">
        <f>IF(J267&lt;'Quant Setup'!$H$43,'Quant Setup'!$I$43,IF(AND(J267&gt;='Quant Setup'!$G$44,J267&lt;'Quant Setup'!$H$44),'Quant Setup'!$I$44,IF(AND(J267&gt;='Quant Setup'!$G$45,J267&lt;'Quant Setup'!$H$45),'Quant Setup'!$I$45,'Quant Setup'!$I$46)))</f>
        <v>Perfect Timing</v>
      </c>
      <c r="L267" s="41">
        <f t="shared" si="38"/>
        <v>4.5717592592592589E-3</v>
      </c>
      <c r="M267" s="41">
        <f t="shared" si="36"/>
        <v>5.5555555555555558E-3</v>
      </c>
      <c r="N267" s="41">
        <f t="shared" si="37"/>
        <v>9.8379629629629685E-4</v>
      </c>
      <c r="O267" s="42" t="str">
        <f t="shared" si="39"/>
        <v>Neutral</v>
      </c>
      <c r="P267" s="2"/>
      <c r="Q267" s="2"/>
      <c r="R267" s="2"/>
      <c r="S267" s="2"/>
      <c r="T267" s="2" t="s">
        <v>238</v>
      </c>
      <c r="U267" s="2"/>
      <c r="V267" s="2" t="s">
        <v>14</v>
      </c>
      <c r="W267" s="2" t="s">
        <v>25</v>
      </c>
      <c r="X267" s="2" t="s">
        <v>26</v>
      </c>
      <c r="Y267" s="2"/>
      <c r="Z267" s="2"/>
      <c r="AA267" s="2"/>
      <c r="AB267" s="2"/>
      <c r="AC267" s="2"/>
      <c r="AD267" s="2"/>
      <c r="AE267" s="2"/>
      <c r="AF267" s="2"/>
      <c r="AG267" s="2"/>
      <c r="AH267" s="2"/>
      <c r="AI267" s="17"/>
      <c r="AJ267" s="17"/>
      <c r="AK267" s="17"/>
      <c r="AL267" s="17"/>
      <c r="AM267" s="8"/>
      <c r="AN267" s="18"/>
      <c r="AO267" s="2"/>
      <c r="AP267" s="2"/>
      <c r="AQ267" s="6"/>
      <c r="AR267" s="6"/>
      <c r="AS267" s="7"/>
      <c r="AT267" s="7"/>
      <c r="AU267" s="4"/>
      <c r="AV267" s="2"/>
    </row>
    <row r="268" spans="1:48" s="27" customFormat="1" x14ac:dyDescent="0.2">
      <c r="A268" s="194">
        <v>203</v>
      </c>
      <c r="B268" s="106">
        <v>42804</v>
      </c>
      <c r="C268" s="2" t="s">
        <v>454</v>
      </c>
      <c r="D268" s="47"/>
      <c r="E268" s="193">
        <v>5</v>
      </c>
      <c r="F268" s="43" t="str">
        <f t="shared" si="33"/>
        <v>Exam 1-175</v>
      </c>
      <c r="G268" s="18" t="s">
        <v>0</v>
      </c>
      <c r="H268" s="2"/>
      <c r="I268" s="200">
        <v>84</v>
      </c>
      <c r="J268" s="41">
        <f t="shared" si="35"/>
        <v>9.7222222222222219E-4</v>
      </c>
      <c r="K268" s="41" t="str">
        <f>IF(J268&lt;'Quant Setup'!$H$43,'Quant Setup'!$I$43,IF(AND(J268&gt;='Quant Setup'!$G$44,J268&lt;'Quant Setup'!$H$44),'Quant Setup'!$I$44,IF(AND(J268&gt;='Quant Setup'!$G$45,J268&lt;'Quant Setup'!$H$45),'Quant Setup'!$I$45,'Quant Setup'!$I$46)))</f>
        <v>Perfect Timing</v>
      </c>
      <c r="L268" s="41">
        <f t="shared" si="38"/>
        <v>5.5439814814814813E-3</v>
      </c>
      <c r="M268" s="41">
        <f t="shared" si="36"/>
        <v>6.9444444444444441E-3</v>
      </c>
      <c r="N268" s="41">
        <f t="shared" si="37"/>
        <v>1.4004629629629627E-3</v>
      </c>
      <c r="O268" s="42" t="str">
        <f t="shared" si="39"/>
        <v>Neutral</v>
      </c>
      <c r="P268" s="2"/>
      <c r="Q268" s="2"/>
      <c r="R268" s="2"/>
      <c r="S268" s="2"/>
      <c r="T268" s="2" t="s">
        <v>237</v>
      </c>
      <c r="U268" s="2"/>
      <c r="V268" s="2" t="s">
        <v>14</v>
      </c>
      <c r="W268" s="2" t="s">
        <v>25</v>
      </c>
      <c r="X268" s="2" t="s">
        <v>26</v>
      </c>
      <c r="Y268" s="2"/>
      <c r="Z268" s="2"/>
      <c r="AA268" s="2"/>
      <c r="AB268" s="2"/>
      <c r="AC268" s="2"/>
      <c r="AD268" s="2"/>
      <c r="AE268" s="2"/>
      <c r="AF268" s="2"/>
      <c r="AG268" s="2"/>
      <c r="AH268" s="2"/>
      <c r="AI268" s="17"/>
      <c r="AJ268" s="17"/>
      <c r="AK268" s="17"/>
      <c r="AL268" s="17"/>
      <c r="AM268" s="8"/>
      <c r="AN268" s="18"/>
      <c r="AO268" s="2"/>
      <c r="AP268" s="2"/>
      <c r="AQ268" s="6"/>
      <c r="AR268" s="6"/>
      <c r="AS268" s="7"/>
      <c r="AT268" s="7"/>
      <c r="AU268" s="4"/>
      <c r="AV268" s="2"/>
    </row>
    <row r="269" spans="1:48" s="27" customFormat="1" x14ac:dyDescent="0.2">
      <c r="A269" s="194">
        <v>203</v>
      </c>
      <c r="B269" s="106">
        <v>42804</v>
      </c>
      <c r="C269" s="2" t="s">
        <v>454</v>
      </c>
      <c r="D269" s="47"/>
      <c r="E269" s="193">
        <v>6</v>
      </c>
      <c r="F269" s="43" t="str">
        <f t="shared" si="33"/>
        <v>Exam 1-176</v>
      </c>
      <c r="G269" s="18" t="s">
        <v>0</v>
      </c>
      <c r="H269" s="2"/>
      <c r="I269" s="200">
        <v>205</v>
      </c>
      <c r="J269" s="41">
        <f t="shared" si="35"/>
        <v>2.3726851851851851E-3</v>
      </c>
      <c r="K269" s="41" t="str">
        <f>IF(J269&lt;'Quant Setup'!$H$43,'Quant Setup'!$I$43,IF(AND(J269&gt;='Quant Setup'!$G$44,J269&lt;'Quant Setup'!$H$44),'Quant Setup'!$I$44,IF(AND(J269&gt;='Quant Setup'!$G$45,J269&lt;'Quant Setup'!$H$45),'Quant Setup'!$I$45,'Quant Setup'!$I$46)))</f>
        <v>Way Too Slow</v>
      </c>
      <c r="L269" s="41">
        <f t="shared" si="38"/>
        <v>7.9166666666666656E-3</v>
      </c>
      <c r="M269" s="41">
        <f t="shared" si="36"/>
        <v>8.3333333333333332E-3</v>
      </c>
      <c r="N269" s="41">
        <f t="shared" si="37"/>
        <v>4.1666666666666761E-4</v>
      </c>
      <c r="O269" s="42" t="str">
        <f t="shared" si="39"/>
        <v>Neutral</v>
      </c>
      <c r="P269" s="2"/>
      <c r="Q269" s="2"/>
      <c r="R269" s="2"/>
      <c r="S269" s="2"/>
      <c r="T269" s="2" t="s">
        <v>238</v>
      </c>
      <c r="U269" s="2"/>
      <c r="V269" s="2" t="s">
        <v>75</v>
      </c>
      <c r="W269" s="2" t="s">
        <v>83</v>
      </c>
      <c r="X269" s="2" t="s">
        <v>86</v>
      </c>
      <c r="Y269" s="2"/>
      <c r="Z269" s="2"/>
      <c r="AA269" s="2"/>
      <c r="AB269" s="2"/>
      <c r="AC269" s="2"/>
      <c r="AD269" s="2"/>
      <c r="AE269" s="2"/>
      <c r="AF269" s="2"/>
      <c r="AG269" s="2"/>
      <c r="AH269" s="2"/>
      <c r="AI269" s="17"/>
      <c r="AJ269" s="17"/>
      <c r="AK269" s="17"/>
      <c r="AL269" s="17"/>
      <c r="AM269" s="8"/>
      <c r="AN269" s="18"/>
      <c r="AO269" s="2"/>
      <c r="AP269" s="2"/>
      <c r="AQ269" s="6"/>
      <c r="AR269" s="6"/>
      <c r="AS269" s="7"/>
      <c r="AT269" s="7"/>
      <c r="AU269" s="4"/>
      <c r="AV269" s="2"/>
    </row>
    <row r="270" spans="1:48" s="27" customFormat="1" x14ac:dyDescent="0.2">
      <c r="A270" s="194">
        <v>203</v>
      </c>
      <c r="B270" s="106">
        <v>42804</v>
      </c>
      <c r="C270" s="2" t="s">
        <v>454</v>
      </c>
      <c r="D270" s="47"/>
      <c r="E270" s="193">
        <v>7</v>
      </c>
      <c r="F270" s="43" t="str">
        <f t="shared" si="33"/>
        <v>Exam 1-177</v>
      </c>
      <c r="G270" s="18" t="s">
        <v>0</v>
      </c>
      <c r="H270" s="2"/>
      <c r="I270" s="200">
        <v>86</v>
      </c>
      <c r="J270" s="41">
        <f t="shared" si="35"/>
        <v>9.9537037037037042E-4</v>
      </c>
      <c r="K270" s="41" t="str">
        <f>IF(J270&lt;'Quant Setup'!$H$43,'Quant Setup'!$I$43,IF(AND(J270&gt;='Quant Setup'!$G$44,J270&lt;'Quant Setup'!$H$44),'Quant Setup'!$I$44,IF(AND(J270&gt;='Quant Setup'!$G$45,J270&lt;'Quant Setup'!$H$45),'Quant Setup'!$I$45,'Quant Setup'!$I$46)))</f>
        <v>Perfect Timing</v>
      </c>
      <c r="L270" s="41">
        <f t="shared" si="38"/>
        <v>8.912037037037036E-3</v>
      </c>
      <c r="M270" s="41">
        <f t="shared" si="36"/>
        <v>9.7222222222222224E-3</v>
      </c>
      <c r="N270" s="41">
        <f t="shared" si="37"/>
        <v>8.1018518518518635E-4</v>
      </c>
      <c r="O270" s="42" t="str">
        <f t="shared" si="39"/>
        <v>Neutral</v>
      </c>
      <c r="P270" s="2"/>
      <c r="Q270" s="2"/>
      <c r="R270" s="2"/>
      <c r="S270" s="2"/>
      <c r="T270" s="2" t="s">
        <v>237</v>
      </c>
      <c r="U270" s="2"/>
      <c r="V270" s="2" t="s">
        <v>75</v>
      </c>
      <c r="W270" s="2" t="s">
        <v>83</v>
      </c>
      <c r="X270" s="2" t="s">
        <v>88</v>
      </c>
      <c r="Y270" s="2"/>
      <c r="Z270" s="2"/>
      <c r="AA270" s="2"/>
      <c r="AB270" s="2"/>
      <c r="AC270" s="2"/>
      <c r="AD270" s="2"/>
      <c r="AE270" s="2"/>
      <c r="AF270" s="2"/>
      <c r="AG270" s="2"/>
      <c r="AH270" s="2"/>
      <c r="AI270" s="17"/>
      <c r="AJ270" s="17"/>
      <c r="AK270" s="17"/>
      <c r="AL270" s="17"/>
      <c r="AM270" s="8"/>
      <c r="AN270" s="18"/>
      <c r="AO270" s="2"/>
      <c r="AP270" s="2"/>
      <c r="AQ270" s="6"/>
      <c r="AR270" s="6"/>
      <c r="AS270" s="7"/>
      <c r="AT270" s="7"/>
      <c r="AU270" s="4"/>
      <c r="AV270" s="2"/>
    </row>
    <row r="271" spans="1:48" s="27" customFormat="1" x14ac:dyDescent="0.2">
      <c r="A271" s="194">
        <v>203</v>
      </c>
      <c r="B271" s="106">
        <v>42804</v>
      </c>
      <c r="C271" s="2" t="s">
        <v>454</v>
      </c>
      <c r="D271" s="47"/>
      <c r="E271" s="193">
        <v>8</v>
      </c>
      <c r="F271" s="43" t="str">
        <f t="shared" si="33"/>
        <v>Exam 1-178</v>
      </c>
      <c r="G271" s="18" t="s">
        <v>0</v>
      </c>
      <c r="H271" s="2"/>
      <c r="I271" s="200">
        <v>58</v>
      </c>
      <c r="J271" s="41">
        <f t="shared" si="35"/>
        <v>6.7129629629629625E-4</v>
      </c>
      <c r="K271" s="41" t="str">
        <f>IF(J271&lt;'Quant Setup'!$H$43,'Quant Setup'!$I$43,IF(AND(J271&gt;='Quant Setup'!$G$44,J271&lt;'Quant Setup'!$H$44),'Quant Setup'!$I$44,IF(AND(J271&gt;='Quant Setup'!$G$45,J271&lt;'Quant Setup'!$H$45),'Quant Setup'!$I$45,'Quant Setup'!$I$46)))</f>
        <v>Too Fast</v>
      </c>
      <c r="L271" s="41">
        <f t="shared" si="38"/>
        <v>9.5833333333333326E-3</v>
      </c>
      <c r="M271" s="41">
        <f t="shared" si="36"/>
        <v>1.1111111111111112E-2</v>
      </c>
      <c r="N271" s="41">
        <f t="shared" si="37"/>
        <v>1.5277777777777789E-3</v>
      </c>
      <c r="O271" s="42" t="str">
        <f t="shared" si="39"/>
        <v>Neutral</v>
      </c>
      <c r="P271" s="2"/>
      <c r="Q271" s="2"/>
      <c r="R271" s="2"/>
      <c r="S271" s="2"/>
      <c r="T271" s="2" t="s">
        <v>237</v>
      </c>
      <c r="U271" s="2"/>
      <c r="V271" s="2" t="s">
        <v>14</v>
      </c>
      <c r="W271" s="2" t="s">
        <v>15</v>
      </c>
      <c r="X271" s="2" t="s">
        <v>20</v>
      </c>
      <c r="Y271" s="2"/>
      <c r="Z271" s="2"/>
      <c r="AA271" s="2"/>
      <c r="AB271" s="2"/>
      <c r="AC271" s="2"/>
      <c r="AD271" s="2"/>
      <c r="AE271" s="2"/>
      <c r="AF271" s="2"/>
      <c r="AG271" s="2"/>
      <c r="AH271" s="2"/>
      <c r="AI271" s="17"/>
      <c r="AJ271" s="17"/>
      <c r="AK271" s="17"/>
      <c r="AL271" s="17"/>
      <c r="AM271" s="8"/>
      <c r="AN271" s="18"/>
      <c r="AO271" s="2"/>
      <c r="AP271" s="2"/>
      <c r="AQ271" s="6"/>
      <c r="AR271" s="6"/>
      <c r="AS271" s="7"/>
      <c r="AT271" s="7"/>
      <c r="AU271" s="4"/>
      <c r="AV271" s="2"/>
    </row>
    <row r="272" spans="1:48" s="27" customFormat="1" x14ac:dyDescent="0.2">
      <c r="A272" s="194">
        <v>203</v>
      </c>
      <c r="B272" s="106">
        <v>42804</v>
      </c>
      <c r="C272" s="2" t="s">
        <v>454</v>
      </c>
      <c r="D272" s="47"/>
      <c r="E272" s="193">
        <v>9</v>
      </c>
      <c r="F272" s="43" t="str">
        <f t="shared" si="33"/>
        <v>Exam 1-179</v>
      </c>
      <c r="G272" s="18" t="s">
        <v>0</v>
      </c>
      <c r="H272" s="2"/>
      <c r="I272" s="200">
        <v>142</v>
      </c>
      <c r="J272" s="41">
        <f t="shared" si="35"/>
        <v>1.6435185185185185E-3</v>
      </c>
      <c r="K272" s="41" t="str">
        <f>IF(J272&lt;'Quant Setup'!$H$43,'Quant Setup'!$I$43,IF(AND(J272&gt;='Quant Setup'!$G$44,J272&lt;'Quant Setup'!$H$44),'Quant Setup'!$I$44,IF(AND(J272&gt;='Quant Setup'!$G$45,J272&lt;'Quant Setup'!$H$45),'Quant Setup'!$I$45,'Quant Setup'!$I$46)))</f>
        <v>Perfect Timing</v>
      </c>
      <c r="L272" s="41">
        <f t="shared" si="38"/>
        <v>1.1226851851851851E-2</v>
      </c>
      <c r="M272" s="41">
        <f t="shared" si="36"/>
        <v>1.2500000000000001E-2</v>
      </c>
      <c r="N272" s="41">
        <f t="shared" si="37"/>
        <v>1.27314814814815E-3</v>
      </c>
      <c r="O272" s="42" t="str">
        <f t="shared" si="39"/>
        <v>Neutral</v>
      </c>
      <c r="P272" s="2"/>
      <c r="Q272" s="2"/>
      <c r="R272" s="2"/>
      <c r="S272" s="2"/>
      <c r="T272" s="2" t="s">
        <v>237</v>
      </c>
      <c r="U272" s="2"/>
      <c r="V272" s="2" t="s">
        <v>115</v>
      </c>
      <c r="W272" s="2" t="s">
        <v>116</v>
      </c>
      <c r="X272" s="2" t="s">
        <v>118</v>
      </c>
      <c r="Y272" s="2"/>
      <c r="Z272" s="2"/>
      <c r="AA272" s="2"/>
      <c r="AB272" s="2"/>
      <c r="AC272" s="2"/>
      <c r="AD272" s="2"/>
      <c r="AE272" s="2"/>
      <c r="AF272" s="2"/>
      <c r="AG272" s="2"/>
      <c r="AH272" s="2"/>
      <c r="AI272" s="17"/>
      <c r="AJ272" s="17"/>
      <c r="AK272" s="17"/>
      <c r="AL272" s="17"/>
      <c r="AM272" s="8"/>
      <c r="AN272" s="18"/>
      <c r="AO272" s="2"/>
      <c r="AP272" s="2"/>
      <c r="AQ272" s="6"/>
      <c r="AR272" s="6"/>
      <c r="AS272" s="7"/>
      <c r="AT272" s="7"/>
      <c r="AU272" s="4"/>
      <c r="AV272" s="2"/>
    </row>
    <row r="273" spans="1:48" s="27" customFormat="1" x14ac:dyDescent="0.2">
      <c r="A273" s="194">
        <v>203</v>
      </c>
      <c r="B273" s="106">
        <v>42804</v>
      </c>
      <c r="C273" s="2" t="s">
        <v>454</v>
      </c>
      <c r="D273" s="47"/>
      <c r="E273" s="193">
        <v>10</v>
      </c>
      <c r="F273" s="43" t="str">
        <f t="shared" si="33"/>
        <v>Exam 1-1710</v>
      </c>
      <c r="G273" s="18" t="s">
        <v>0</v>
      </c>
      <c r="H273" s="2"/>
      <c r="I273" s="200">
        <v>117</v>
      </c>
      <c r="J273" s="41">
        <f t="shared" si="35"/>
        <v>1.3541666666666667E-3</v>
      </c>
      <c r="K273" s="41" t="str">
        <f>IF(J273&lt;'Quant Setup'!$H$43,'Quant Setup'!$I$43,IF(AND(J273&gt;='Quant Setup'!$G$44,J273&lt;'Quant Setup'!$H$44),'Quant Setup'!$I$44,IF(AND(J273&gt;='Quant Setup'!$G$45,J273&lt;'Quant Setup'!$H$45),'Quant Setup'!$I$45,'Quant Setup'!$I$46)))</f>
        <v>Perfect Timing</v>
      </c>
      <c r="L273" s="41">
        <f t="shared" si="38"/>
        <v>1.2581018518518517E-2</v>
      </c>
      <c r="M273" s="41">
        <f t="shared" si="36"/>
        <v>1.3888888888888888E-2</v>
      </c>
      <c r="N273" s="41">
        <f t="shared" si="37"/>
        <v>1.3078703703703707E-3</v>
      </c>
      <c r="O273" s="42" t="str">
        <f t="shared" si="39"/>
        <v>Neutral</v>
      </c>
      <c r="P273" s="2"/>
      <c r="Q273" s="2"/>
      <c r="R273" s="2"/>
      <c r="S273" s="2"/>
      <c r="T273" s="2" t="s">
        <v>238</v>
      </c>
      <c r="U273" s="2"/>
      <c r="V273" s="2" t="s">
        <v>14</v>
      </c>
      <c r="W273" s="2" t="s">
        <v>25</v>
      </c>
      <c r="X273" s="2" t="s">
        <v>26</v>
      </c>
      <c r="Y273" s="2"/>
      <c r="Z273" s="2"/>
      <c r="AA273" s="2"/>
      <c r="AB273" s="2"/>
      <c r="AC273" s="2"/>
      <c r="AD273" s="2"/>
      <c r="AE273" s="2"/>
      <c r="AF273" s="2"/>
      <c r="AG273" s="2"/>
      <c r="AH273" s="2"/>
      <c r="AI273" s="17"/>
      <c r="AJ273" s="17"/>
      <c r="AK273" s="17"/>
      <c r="AL273" s="17"/>
      <c r="AM273" s="8"/>
      <c r="AN273" s="18"/>
      <c r="AO273" s="2"/>
      <c r="AP273" s="2"/>
      <c r="AQ273" s="6"/>
      <c r="AR273" s="6"/>
      <c r="AS273" s="7"/>
      <c r="AT273" s="7"/>
      <c r="AU273" s="4"/>
      <c r="AV273" s="2"/>
    </row>
    <row r="274" spans="1:48" s="27" customFormat="1" x14ac:dyDescent="0.2">
      <c r="A274" s="194">
        <v>203</v>
      </c>
      <c r="B274" s="106">
        <v>42804</v>
      </c>
      <c r="C274" s="2" t="s">
        <v>454</v>
      </c>
      <c r="D274" s="47"/>
      <c r="E274" s="193">
        <v>11</v>
      </c>
      <c r="F274" s="43" t="str">
        <f t="shared" si="33"/>
        <v>Exam 1-1711</v>
      </c>
      <c r="G274" s="18" t="s">
        <v>11</v>
      </c>
      <c r="H274" s="2"/>
      <c r="I274" s="200">
        <v>286</v>
      </c>
      <c r="J274" s="41">
        <f t="shared" si="35"/>
        <v>3.3101851851851851E-3</v>
      </c>
      <c r="K274" s="41" t="str">
        <f>IF(J274&lt;'Quant Setup'!$H$43,'Quant Setup'!$I$43,IF(AND(J274&gt;='Quant Setup'!$G$44,J274&lt;'Quant Setup'!$H$44),'Quant Setup'!$I$44,IF(AND(J274&gt;='Quant Setup'!$G$45,J274&lt;'Quant Setup'!$H$45),'Quant Setup'!$I$45,'Quant Setup'!$I$46)))</f>
        <v>Way Too Slow</v>
      </c>
      <c r="L274" s="41">
        <f t="shared" si="38"/>
        <v>1.5891203703703703E-2</v>
      </c>
      <c r="M274" s="41">
        <f t="shared" si="36"/>
        <v>1.5277777777777777E-2</v>
      </c>
      <c r="N274" s="41">
        <f t="shared" si="37"/>
        <v>6.1342592592592525E-4</v>
      </c>
      <c r="O274" s="42" t="str">
        <f t="shared" si="39"/>
        <v>Neutral</v>
      </c>
      <c r="P274" s="2"/>
      <c r="Q274" s="2"/>
      <c r="R274" s="2"/>
      <c r="S274" s="2"/>
      <c r="T274" s="2" t="s">
        <v>237</v>
      </c>
      <c r="U274" s="2"/>
      <c r="V274" s="2" t="s">
        <v>40</v>
      </c>
      <c r="W274" s="2" t="s">
        <v>49</v>
      </c>
      <c r="X274" s="2" t="s">
        <v>52</v>
      </c>
      <c r="Y274" s="2"/>
      <c r="Z274" s="2"/>
      <c r="AA274" s="2"/>
      <c r="AB274" s="2"/>
      <c r="AC274" s="2"/>
      <c r="AD274" s="2"/>
      <c r="AE274" s="2"/>
      <c r="AF274" s="2"/>
      <c r="AG274" s="2"/>
      <c r="AH274" s="2"/>
      <c r="AI274" s="17"/>
      <c r="AJ274" s="17"/>
      <c r="AK274" s="17"/>
      <c r="AL274" s="17"/>
      <c r="AM274" s="8"/>
      <c r="AN274" s="18"/>
      <c r="AO274" s="2"/>
      <c r="AP274" s="2"/>
      <c r="AQ274" s="6"/>
      <c r="AR274" s="6"/>
      <c r="AS274" s="7"/>
      <c r="AT274" s="7"/>
      <c r="AU274" s="4"/>
      <c r="AV274" s="2"/>
    </row>
    <row r="275" spans="1:48" s="27" customFormat="1" x14ac:dyDescent="0.2">
      <c r="A275" s="194">
        <v>203</v>
      </c>
      <c r="B275" s="106">
        <v>42804</v>
      </c>
      <c r="C275" s="2" t="s">
        <v>454</v>
      </c>
      <c r="D275" s="47"/>
      <c r="E275" s="193">
        <v>12</v>
      </c>
      <c r="F275" s="43" t="str">
        <f t="shared" si="33"/>
        <v>Exam 1-1712</v>
      </c>
      <c r="G275" s="18" t="s">
        <v>0</v>
      </c>
      <c r="H275" s="2"/>
      <c r="I275" s="200">
        <v>185</v>
      </c>
      <c r="J275" s="41">
        <f t="shared" si="35"/>
        <v>2.1412037037037038E-3</v>
      </c>
      <c r="K275" s="41" t="str">
        <f>IF(J275&lt;'Quant Setup'!$H$43,'Quant Setup'!$I$43,IF(AND(J275&gt;='Quant Setup'!$G$44,J275&lt;'Quant Setup'!$H$44),'Quant Setup'!$I$44,IF(AND(J275&gt;='Quant Setup'!$G$45,J275&lt;'Quant Setup'!$H$45),'Quant Setup'!$I$45,'Quant Setup'!$I$46)))</f>
        <v>Way Too Slow</v>
      </c>
      <c r="L275" s="41">
        <f t="shared" si="38"/>
        <v>1.8032407407407407E-2</v>
      </c>
      <c r="M275" s="41">
        <f t="shared" si="36"/>
        <v>1.6666666666666666E-2</v>
      </c>
      <c r="N275" s="41">
        <f t="shared" si="37"/>
        <v>1.3657407407407403E-3</v>
      </c>
      <c r="O275" s="42" t="str">
        <f t="shared" si="39"/>
        <v>Neutral</v>
      </c>
      <c r="P275" s="2"/>
      <c r="Q275" s="2"/>
      <c r="R275" s="2"/>
      <c r="S275" s="2"/>
      <c r="T275" s="2" t="s">
        <v>238</v>
      </c>
      <c r="U275" s="2"/>
      <c r="V275" s="2" t="s">
        <v>75</v>
      </c>
      <c r="W275" s="2" t="s">
        <v>103</v>
      </c>
      <c r="X275" s="2" t="s">
        <v>107</v>
      </c>
      <c r="Y275" s="2"/>
      <c r="Z275" s="2"/>
      <c r="AA275" s="2"/>
      <c r="AB275" s="2"/>
      <c r="AC275" s="2"/>
      <c r="AD275" s="2"/>
      <c r="AE275" s="2"/>
      <c r="AF275" s="2"/>
      <c r="AG275" s="2"/>
      <c r="AH275" s="2"/>
      <c r="AI275" s="17"/>
      <c r="AJ275" s="17"/>
      <c r="AK275" s="17"/>
      <c r="AL275" s="17"/>
      <c r="AM275" s="8"/>
      <c r="AN275" s="18"/>
      <c r="AO275" s="2"/>
      <c r="AP275" s="2"/>
      <c r="AQ275" s="6"/>
      <c r="AR275" s="6"/>
      <c r="AS275" s="7"/>
      <c r="AT275" s="7"/>
      <c r="AU275" s="4"/>
      <c r="AV275" s="2"/>
    </row>
    <row r="276" spans="1:48" s="27" customFormat="1" x14ac:dyDescent="0.2">
      <c r="A276" s="194">
        <v>203</v>
      </c>
      <c r="B276" s="106">
        <v>42804</v>
      </c>
      <c r="C276" s="2" t="s">
        <v>454</v>
      </c>
      <c r="D276" s="47"/>
      <c r="E276" s="193">
        <v>13</v>
      </c>
      <c r="F276" s="43" t="str">
        <f t="shared" si="33"/>
        <v>Exam 1-1713</v>
      </c>
      <c r="G276" s="18" t="s">
        <v>0</v>
      </c>
      <c r="H276" s="2"/>
      <c r="I276" s="200">
        <v>71</v>
      </c>
      <c r="J276" s="41">
        <f t="shared" si="35"/>
        <v>8.2175925925925927E-4</v>
      </c>
      <c r="K276" s="41" t="str">
        <f>IF(J276&lt;'Quant Setup'!$H$43,'Quant Setup'!$I$43,IF(AND(J276&gt;='Quant Setup'!$G$44,J276&lt;'Quant Setup'!$H$44),'Quant Setup'!$I$44,IF(AND(J276&gt;='Quant Setup'!$G$45,J276&lt;'Quant Setup'!$H$45),'Quant Setup'!$I$45,'Quant Setup'!$I$46)))</f>
        <v>Too Fast</v>
      </c>
      <c r="L276" s="41">
        <f t="shared" si="38"/>
        <v>1.8854166666666665E-2</v>
      </c>
      <c r="M276" s="41">
        <f t="shared" si="36"/>
        <v>1.8055555555555554E-2</v>
      </c>
      <c r="N276" s="41">
        <f t="shared" si="37"/>
        <v>7.9861111111111105E-4</v>
      </c>
      <c r="O276" s="42" t="str">
        <f t="shared" si="39"/>
        <v>Neutral</v>
      </c>
      <c r="P276" s="2"/>
      <c r="Q276" s="2"/>
      <c r="R276" s="2"/>
      <c r="S276" s="2"/>
      <c r="T276" s="2" t="s">
        <v>237</v>
      </c>
      <c r="U276" s="2"/>
      <c r="V276" s="2" t="s">
        <v>75</v>
      </c>
      <c r="W276" s="2" t="s">
        <v>76</v>
      </c>
      <c r="X276" s="2" t="s">
        <v>78</v>
      </c>
      <c r="Y276" s="2"/>
      <c r="Z276" s="2"/>
      <c r="AA276" s="2"/>
      <c r="AB276" s="2"/>
      <c r="AC276" s="2"/>
      <c r="AD276" s="2"/>
      <c r="AE276" s="2"/>
      <c r="AF276" s="2"/>
      <c r="AG276" s="2"/>
      <c r="AH276" s="2"/>
      <c r="AI276" s="17"/>
      <c r="AJ276" s="17"/>
      <c r="AK276" s="17"/>
      <c r="AL276" s="17"/>
      <c r="AM276" s="8"/>
      <c r="AN276" s="18"/>
      <c r="AO276" s="2"/>
      <c r="AP276" s="2"/>
      <c r="AQ276" s="6"/>
      <c r="AR276" s="6"/>
      <c r="AS276" s="7"/>
      <c r="AT276" s="7"/>
      <c r="AU276" s="4"/>
      <c r="AV276" s="2"/>
    </row>
    <row r="277" spans="1:48" s="27" customFormat="1" x14ac:dyDescent="0.2">
      <c r="A277" s="194">
        <v>203</v>
      </c>
      <c r="B277" s="106">
        <v>42804</v>
      </c>
      <c r="C277" s="2" t="s">
        <v>454</v>
      </c>
      <c r="D277" s="47"/>
      <c r="E277" s="193">
        <v>14</v>
      </c>
      <c r="F277" s="43" t="str">
        <f t="shared" si="33"/>
        <v>Exam 1-1714</v>
      </c>
      <c r="G277" s="18" t="s">
        <v>0</v>
      </c>
      <c r="H277" s="2"/>
      <c r="I277" s="200">
        <v>98</v>
      </c>
      <c r="J277" s="41">
        <f t="shared" si="35"/>
        <v>1.1342592592592593E-3</v>
      </c>
      <c r="K277" s="41" t="str">
        <f>IF(J277&lt;'Quant Setup'!$H$43,'Quant Setup'!$I$43,IF(AND(J277&gt;='Quant Setup'!$G$44,J277&lt;'Quant Setup'!$H$44),'Quant Setup'!$I$44,IF(AND(J277&gt;='Quant Setup'!$G$45,J277&lt;'Quant Setup'!$H$45),'Quant Setup'!$I$45,'Quant Setup'!$I$46)))</f>
        <v>Perfect Timing</v>
      </c>
      <c r="L277" s="41">
        <f t="shared" si="38"/>
        <v>1.9988425925925923E-2</v>
      </c>
      <c r="M277" s="41">
        <f t="shared" si="36"/>
        <v>1.9444444444444445E-2</v>
      </c>
      <c r="N277" s="41">
        <f t="shared" si="37"/>
        <v>5.4398148148147862E-4</v>
      </c>
      <c r="O277" s="42" t="str">
        <f t="shared" si="39"/>
        <v>Neutral</v>
      </c>
      <c r="P277" s="2"/>
      <c r="Q277" s="2"/>
      <c r="R277" s="2"/>
      <c r="S277" s="2"/>
      <c r="T277" s="2" t="s">
        <v>238</v>
      </c>
      <c r="U277" s="2"/>
      <c r="V277" s="2" t="s">
        <v>115</v>
      </c>
      <c r="W277" s="2" t="s">
        <v>121</v>
      </c>
      <c r="X277" s="2" t="s">
        <v>123</v>
      </c>
      <c r="Y277" s="2"/>
      <c r="Z277" s="2"/>
      <c r="AA277" s="2"/>
      <c r="AB277" s="2"/>
      <c r="AC277" s="2"/>
      <c r="AD277" s="2"/>
      <c r="AE277" s="2"/>
      <c r="AF277" s="2"/>
      <c r="AG277" s="2"/>
      <c r="AH277" s="2"/>
      <c r="AI277" s="17"/>
      <c r="AJ277" s="17"/>
      <c r="AK277" s="17"/>
      <c r="AL277" s="17"/>
      <c r="AM277" s="8"/>
      <c r="AN277" s="18"/>
      <c r="AO277" s="2"/>
      <c r="AP277" s="2"/>
      <c r="AQ277" s="6"/>
      <c r="AR277" s="6"/>
      <c r="AS277" s="7"/>
      <c r="AT277" s="7"/>
      <c r="AU277" s="4"/>
      <c r="AV277" s="2"/>
    </row>
    <row r="278" spans="1:48" s="27" customFormat="1" x14ac:dyDescent="0.2">
      <c r="A278" s="194">
        <v>203</v>
      </c>
      <c r="B278" s="106">
        <v>42804</v>
      </c>
      <c r="C278" s="2" t="s">
        <v>454</v>
      </c>
      <c r="D278" s="47"/>
      <c r="E278" s="193">
        <v>15</v>
      </c>
      <c r="F278" s="43" t="str">
        <f t="shared" si="33"/>
        <v>Exam 1-1715</v>
      </c>
      <c r="G278" s="18" t="s">
        <v>11</v>
      </c>
      <c r="H278" s="2"/>
      <c r="I278" s="200">
        <v>228</v>
      </c>
      <c r="J278" s="41">
        <f t="shared" si="35"/>
        <v>2.638888888888889E-3</v>
      </c>
      <c r="K278" s="41" t="str">
        <f>IF(J278&lt;'Quant Setup'!$H$43,'Quant Setup'!$I$43,IF(AND(J278&gt;='Quant Setup'!$G$44,J278&lt;'Quant Setup'!$H$44),'Quant Setup'!$I$44,IF(AND(J278&gt;='Quant Setup'!$G$45,J278&lt;'Quant Setup'!$H$45),'Quant Setup'!$I$45,'Quant Setup'!$I$46)))</f>
        <v>Way Too Slow</v>
      </c>
      <c r="L278" s="41">
        <f t="shared" si="38"/>
        <v>2.2627314814814812E-2</v>
      </c>
      <c r="M278" s="41">
        <f t="shared" si="36"/>
        <v>2.0833333333333332E-2</v>
      </c>
      <c r="N278" s="41">
        <f t="shared" si="37"/>
        <v>1.7939814814814797E-3</v>
      </c>
      <c r="O278" s="42" t="str">
        <f t="shared" si="39"/>
        <v>Neutral</v>
      </c>
      <c r="P278" s="2"/>
      <c r="Q278" s="2"/>
      <c r="R278" s="2"/>
      <c r="S278" s="2"/>
      <c r="T278" s="2" t="s">
        <v>238</v>
      </c>
      <c r="U278" s="2"/>
      <c r="V278" s="2" t="s">
        <v>75</v>
      </c>
      <c r="W278" s="2" t="s">
        <v>103</v>
      </c>
      <c r="X278" s="2" t="s">
        <v>108</v>
      </c>
      <c r="Y278" s="2"/>
      <c r="Z278" s="2"/>
      <c r="AA278" s="2"/>
      <c r="AB278" s="2"/>
      <c r="AC278" s="2"/>
      <c r="AD278" s="2"/>
      <c r="AE278" s="2"/>
      <c r="AF278" s="2"/>
      <c r="AG278" s="2"/>
      <c r="AH278" s="2"/>
      <c r="AI278" s="17"/>
      <c r="AJ278" s="17"/>
      <c r="AK278" s="17"/>
      <c r="AL278" s="17"/>
      <c r="AM278" s="8"/>
      <c r="AN278" s="18"/>
      <c r="AO278" s="2"/>
      <c r="AP278" s="2"/>
      <c r="AQ278" s="6"/>
      <c r="AR278" s="6"/>
      <c r="AS278" s="7"/>
      <c r="AT278" s="7"/>
      <c r="AU278" s="4"/>
      <c r="AV278" s="2"/>
    </row>
    <row r="279" spans="1:48" s="27" customFormat="1" x14ac:dyDescent="0.2">
      <c r="A279" s="194">
        <v>203</v>
      </c>
      <c r="B279" s="106">
        <v>42804</v>
      </c>
      <c r="C279" s="2" t="s">
        <v>454</v>
      </c>
      <c r="D279" s="47"/>
      <c r="E279" s="193">
        <v>16</v>
      </c>
      <c r="F279" s="43" t="str">
        <f t="shared" si="33"/>
        <v>Exam 1-1716</v>
      </c>
      <c r="G279" s="18" t="s">
        <v>11</v>
      </c>
      <c r="H279" s="2"/>
      <c r="I279" s="200">
        <v>65</v>
      </c>
      <c r="J279" s="41">
        <f t="shared" si="35"/>
        <v>7.5231481481481482E-4</v>
      </c>
      <c r="K279" s="41" t="str">
        <f>IF(J279&lt;'Quant Setup'!$H$43,'Quant Setup'!$I$43,IF(AND(J279&gt;='Quant Setup'!$G$44,J279&lt;'Quant Setup'!$H$44),'Quant Setup'!$I$44,IF(AND(J279&gt;='Quant Setup'!$G$45,J279&lt;'Quant Setup'!$H$45),'Quant Setup'!$I$45,'Quant Setup'!$I$46)))</f>
        <v>Too Fast</v>
      </c>
      <c r="L279" s="41">
        <f t="shared" si="38"/>
        <v>2.3379629629629625E-2</v>
      </c>
      <c r="M279" s="41">
        <f t="shared" si="36"/>
        <v>2.2222222222222223E-2</v>
      </c>
      <c r="N279" s="41">
        <f t="shared" si="37"/>
        <v>1.1574074074074021E-3</v>
      </c>
      <c r="O279" s="42" t="str">
        <f t="shared" si="39"/>
        <v>Neutral</v>
      </c>
      <c r="P279" s="2"/>
      <c r="Q279" s="2"/>
      <c r="R279" s="2"/>
      <c r="S279" s="2"/>
      <c r="T279" s="2" t="s">
        <v>238</v>
      </c>
      <c r="U279" s="2"/>
      <c r="V279" s="2" t="s">
        <v>14</v>
      </c>
      <c r="W279" s="2" t="s">
        <v>25</v>
      </c>
      <c r="X279" s="2" t="s">
        <v>26</v>
      </c>
      <c r="Y279" s="2"/>
      <c r="Z279" s="2"/>
      <c r="AA279" s="2"/>
      <c r="AB279" s="2"/>
      <c r="AC279" s="2"/>
      <c r="AD279" s="2"/>
      <c r="AE279" s="2"/>
      <c r="AF279" s="2"/>
      <c r="AG279" s="2"/>
      <c r="AH279" s="2"/>
      <c r="AI279" s="17"/>
      <c r="AJ279" s="17"/>
      <c r="AK279" s="17"/>
      <c r="AL279" s="17"/>
      <c r="AM279" s="8"/>
      <c r="AN279" s="18"/>
      <c r="AO279" s="2"/>
      <c r="AP279" s="2"/>
      <c r="AQ279" s="6"/>
      <c r="AR279" s="6"/>
      <c r="AS279" s="7"/>
      <c r="AT279" s="7"/>
      <c r="AU279" s="4"/>
      <c r="AV279" s="2"/>
    </row>
    <row r="280" spans="1:48" s="27" customFormat="1" x14ac:dyDescent="0.2">
      <c r="A280" s="194">
        <v>203</v>
      </c>
      <c r="B280" s="106">
        <v>42804</v>
      </c>
      <c r="C280" s="2" t="s">
        <v>454</v>
      </c>
      <c r="D280" s="47"/>
      <c r="E280" s="193">
        <v>17</v>
      </c>
      <c r="F280" s="43" t="str">
        <f t="shared" si="33"/>
        <v>Exam 1-1717</v>
      </c>
      <c r="G280" s="18" t="s">
        <v>11</v>
      </c>
      <c r="H280" s="2"/>
      <c r="I280" s="200">
        <v>211</v>
      </c>
      <c r="J280" s="41">
        <f t="shared" si="35"/>
        <v>2.4421296296296296E-3</v>
      </c>
      <c r="K280" s="41" t="str">
        <f>IF(J280&lt;'Quant Setup'!$H$43,'Quant Setup'!$I$43,IF(AND(J280&gt;='Quant Setup'!$G$44,J280&lt;'Quant Setup'!$H$44),'Quant Setup'!$I$44,IF(AND(J280&gt;='Quant Setup'!$G$45,J280&lt;'Quant Setup'!$H$45),'Quant Setup'!$I$45,'Quant Setup'!$I$46)))</f>
        <v>Way Too Slow</v>
      </c>
      <c r="L280" s="41">
        <f t="shared" si="38"/>
        <v>2.5821759259259256E-2</v>
      </c>
      <c r="M280" s="41">
        <f t="shared" si="36"/>
        <v>2.361111111111111E-2</v>
      </c>
      <c r="N280" s="41">
        <f t="shared" si="37"/>
        <v>2.2106481481481456E-3</v>
      </c>
      <c r="O280" s="42" t="str">
        <f t="shared" si="39"/>
        <v>Behind on time</v>
      </c>
      <c r="P280" s="2"/>
      <c r="Q280" s="2"/>
      <c r="R280" s="2"/>
      <c r="S280" s="2"/>
      <c r="T280" s="2" t="s">
        <v>238</v>
      </c>
      <c r="U280" s="2"/>
      <c r="V280" s="2" t="s">
        <v>14</v>
      </c>
      <c r="W280" s="2" t="s">
        <v>15</v>
      </c>
      <c r="X280" s="2" t="s">
        <v>17</v>
      </c>
      <c r="Y280" s="2"/>
      <c r="Z280" s="2"/>
      <c r="AA280" s="2"/>
      <c r="AB280" s="2"/>
      <c r="AC280" s="2"/>
      <c r="AD280" s="2"/>
      <c r="AE280" s="2"/>
      <c r="AF280" s="2"/>
      <c r="AG280" s="2"/>
      <c r="AH280" s="2"/>
      <c r="AI280" s="17"/>
      <c r="AJ280" s="17"/>
      <c r="AK280" s="17"/>
      <c r="AL280" s="17"/>
      <c r="AM280" s="8"/>
      <c r="AN280" s="18"/>
      <c r="AO280" s="2"/>
      <c r="AP280" s="2"/>
      <c r="AQ280" s="6"/>
      <c r="AR280" s="6"/>
      <c r="AS280" s="7"/>
      <c r="AT280" s="7"/>
      <c r="AU280" s="4"/>
      <c r="AV280" s="2"/>
    </row>
    <row r="281" spans="1:48" s="27" customFormat="1" x14ac:dyDescent="0.2">
      <c r="A281" s="194">
        <v>203</v>
      </c>
      <c r="B281" s="106">
        <v>42804</v>
      </c>
      <c r="C281" s="2" t="s">
        <v>454</v>
      </c>
      <c r="D281" s="47"/>
      <c r="E281" s="193">
        <v>18</v>
      </c>
      <c r="F281" s="43" t="str">
        <f t="shared" si="33"/>
        <v>Exam 1-1718</v>
      </c>
      <c r="G281" s="18" t="s">
        <v>11</v>
      </c>
      <c r="H281" s="2"/>
      <c r="I281" s="200">
        <v>176</v>
      </c>
      <c r="J281" s="41">
        <f t="shared" si="35"/>
        <v>2.0370370370370369E-3</v>
      </c>
      <c r="K281" s="41" t="str">
        <f>IF(J281&lt;'Quant Setup'!$H$43,'Quant Setup'!$I$43,IF(AND(J281&gt;='Quant Setup'!$G$44,J281&lt;'Quant Setup'!$H$44),'Quant Setup'!$I$44,IF(AND(J281&gt;='Quant Setup'!$G$45,J281&lt;'Quant Setup'!$H$45),'Quant Setup'!$I$45,'Quant Setup'!$I$46)))</f>
        <v>Warning Track</v>
      </c>
      <c r="L281" s="41">
        <f t="shared" si="38"/>
        <v>2.7858796296296291E-2</v>
      </c>
      <c r="M281" s="41">
        <f t="shared" si="36"/>
        <v>2.5000000000000001E-2</v>
      </c>
      <c r="N281" s="41">
        <f t="shared" si="37"/>
        <v>2.8587962962962898E-3</v>
      </c>
      <c r="O281" s="42" t="str">
        <f t="shared" si="39"/>
        <v>Behind on time</v>
      </c>
      <c r="P281" s="2"/>
      <c r="Q281" s="2"/>
      <c r="R281" s="2"/>
      <c r="S281" s="2"/>
      <c r="T281" s="2" t="s">
        <v>237</v>
      </c>
      <c r="U281" s="2"/>
      <c r="V281" s="2" t="s">
        <v>146</v>
      </c>
      <c r="W281" s="2" t="s">
        <v>184</v>
      </c>
      <c r="X281" s="2" t="s">
        <v>185</v>
      </c>
      <c r="Y281" s="2"/>
      <c r="Z281" s="2"/>
      <c r="AA281" s="2"/>
      <c r="AB281" s="2"/>
      <c r="AC281" s="2"/>
      <c r="AD281" s="2"/>
      <c r="AE281" s="2"/>
      <c r="AF281" s="2"/>
      <c r="AG281" s="2"/>
      <c r="AH281" s="2"/>
      <c r="AI281" s="17"/>
      <c r="AJ281" s="17"/>
      <c r="AK281" s="17"/>
      <c r="AL281" s="17"/>
      <c r="AM281" s="8"/>
      <c r="AN281" s="18"/>
      <c r="AO281" s="2"/>
      <c r="AP281" s="2"/>
      <c r="AQ281" s="6"/>
      <c r="AR281" s="6"/>
      <c r="AS281" s="7"/>
      <c r="AT281" s="7"/>
      <c r="AU281" s="4"/>
      <c r="AV281" s="2"/>
    </row>
    <row r="282" spans="1:48" s="27" customFormat="1" x14ac:dyDescent="0.2">
      <c r="A282" s="194">
        <v>203</v>
      </c>
      <c r="B282" s="106">
        <v>42804</v>
      </c>
      <c r="C282" s="2" t="s">
        <v>454</v>
      </c>
      <c r="D282" s="47"/>
      <c r="E282" s="193">
        <v>19</v>
      </c>
      <c r="F282" s="43" t="str">
        <f t="shared" si="33"/>
        <v>Exam 1-1719</v>
      </c>
      <c r="G282" s="18" t="s">
        <v>11</v>
      </c>
      <c r="H282" s="2"/>
      <c r="I282" s="200">
        <v>156</v>
      </c>
      <c r="J282" s="41">
        <f t="shared" si="35"/>
        <v>1.8055555555555555E-3</v>
      </c>
      <c r="K282" s="41" t="str">
        <f>IF(J282&lt;'Quant Setup'!$H$43,'Quant Setup'!$I$43,IF(AND(J282&gt;='Quant Setup'!$G$44,J282&lt;'Quant Setup'!$H$44),'Quant Setup'!$I$44,IF(AND(J282&gt;='Quant Setup'!$G$45,J282&lt;'Quant Setup'!$H$45),'Quant Setup'!$I$45,'Quant Setup'!$I$46)))</f>
        <v>Warning Track</v>
      </c>
      <c r="L282" s="41">
        <f t="shared" si="38"/>
        <v>2.9664351851851848E-2</v>
      </c>
      <c r="M282" s="41">
        <f t="shared" si="36"/>
        <v>2.6388888888888889E-2</v>
      </c>
      <c r="N282" s="41">
        <f t="shared" si="37"/>
        <v>3.2754629629629592E-3</v>
      </c>
      <c r="O282" s="42" t="str">
        <f t="shared" si="39"/>
        <v>Behind on time</v>
      </c>
      <c r="P282" s="2"/>
      <c r="Q282" s="2"/>
      <c r="R282" s="2"/>
      <c r="S282" s="2"/>
      <c r="T282" s="2" t="s">
        <v>238</v>
      </c>
      <c r="U282" s="2"/>
      <c r="V282" s="2" t="s">
        <v>75</v>
      </c>
      <c r="W282" s="2" t="s">
        <v>103</v>
      </c>
      <c r="X282" s="2" t="s">
        <v>105</v>
      </c>
      <c r="Y282" s="2"/>
      <c r="Z282" s="2"/>
      <c r="AA282" s="2"/>
      <c r="AB282" s="2"/>
      <c r="AC282" s="2"/>
      <c r="AD282" s="2"/>
      <c r="AE282" s="2"/>
      <c r="AF282" s="2"/>
      <c r="AG282" s="2"/>
      <c r="AH282" s="2"/>
      <c r="AI282" s="17"/>
      <c r="AJ282" s="17"/>
      <c r="AK282" s="17"/>
      <c r="AL282" s="17"/>
      <c r="AM282" s="8"/>
      <c r="AN282" s="18"/>
      <c r="AO282" s="2"/>
      <c r="AP282" s="2"/>
      <c r="AQ282" s="6"/>
      <c r="AR282" s="6"/>
      <c r="AS282" s="7"/>
      <c r="AT282" s="7"/>
      <c r="AU282" s="4"/>
      <c r="AV282" s="2"/>
    </row>
    <row r="283" spans="1:48" s="27" customFormat="1" x14ac:dyDescent="0.2">
      <c r="A283" s="194">
        <v>203</v>
      </c>
      <c r="B283" s="106">
        <v>42804</v>
      </c>
      <c r="C283" s="2" t="s">
        <v>454</v>
      </c>
      <c r="D283" s="47"/>
      <c r="E283" s="193">
        <v>20</v>
      </c>
      <c r="F283" s="43" t="str">
        <f t="shared" si="33"/>
        <v>Exam 1-1720</v>
      </c>
      <c r="G283" s="18" t="s">
        <v>0</v>
      </c>
      <c r="H283" s="2"/>
      <c r="I283" s="200">
        <v>57</v>
      </c>
      <c r="J283" s="41">
        <f t="shared" si="35"/>
        <v>6.5972222222222224E-4</v>
      </c>
      <c r="K283" s="41" t="str">
        <f>IF(J283&lt;'Quant Setup'!$H$43,'Quant Setup'!$I$43,IF(AND(J283&gt;='Quant Setup'!$G$44,J283&lt;'Quant Setup'!$H$44),'Quant Setup'!$I$44,IF(AND(J283&gt;='Quant Setup'!$G$45,J283&lt;'Quant Setup'!$H$45),'Quant Setup'!$I$45,'Quant Setup'!$I$46)))</f>
        <v>Too Fast</v>
      </c>
      <c r="L283" s="41">
        <f t="shared" si="38"/>
        <v>3.0324074074074069E-2</v>
      </c>
      <c r="M283" s="41">
        <f t="shared" si="36"/>
        <v>2.7777777777777776E-2</v>
      </c>
      <c r="N283" s="41">
        <f t="shared" si="37"/>
        <v>2.546296296296293E-3</v>
      </c>
      <c r="O283" s="42" t="str">
        <f t="shared" si="39"/>
        <v>Behind on time</v>
      </c>
      <c r="P283" s="2"/>
      <c r="Q283" s="2"/>
      <c r="R283" s="2"/>
      <c r="S283" s="2"/>
      <c r="T283" s="2" t="s">
        <v>237</v>
      </c>
      <c r="U283" s="2"/>
      <c r="V283" s="2" t="s">
        <v>40</v>
      </c>
      <c r="W283" s="2" t="s">
        <v>49</v>
      </c>
      <c r="X283" s="2" t="s">
        <v>52</v>
      </c>
      <c r="Y283" s="2"/>
      <c r="Z283" s="2"/>
      <c r="AA283" s="2"/>
      <c r="AB283" s="2"/>
      <c r="AC283" s="2"/>
      <c r="AD283" s="2"/>
      <c r="AE283" s="2"/>
      <c r="AF283" s="2"/>
      <c r="AG283" s="2"/>
      <c r="AH283" s="2"/>
      <c r="AI283" s="17"/>
      <c r="AJ283" s="17"/>
      <c r="AK283" s="17"/>
      <c r="AL283" s="17"/>
      <c r="AM283" s="8"/>
      <c r="AN283" s="18"/>
      <c r="AO283" s="2"/>
      <c r="AP283" s="2"/>
      <c r="AQ283" s="6"/>
      <c r="AR283" s="6"/>
      <c r="AS283" s="7"/>
      <c r="AT283" s="7"/>
      <c r="AU283" s="4"/>
      <c r="AV283" s="2"/>
    </row>
    <row r="284" spans="1:48" s="27" customFormat="1" x14ac:dyDescent="0.2">
      <c r="A284" s="194">
        <v>203</v>
      </c>
      <c r="B284" s="106">
        <v>42804</v>
      </c>
      <c r="C284" s="2" t="s">
        <v>454</v>
      </c>
      <c r="D284" s="47"/>
      <c r="E284" s="193">
        <v>21</v>
      </c>
      <c r="F284" s="43" t="str">
        <f t="shared" si="33"/>
        <v>Exam 1-1721</v>
      </c>
      <c r="G284" s="18" t="s">
        <v>0</v>
      </c>
      <c r="H284" s="2"/>
      <c r="I284" s="200">
        <v>132</v>
      </c>
      <c r="J284" s="41">
        <f t="shared" si="35"/>
        <v>1.5277777777777779E-3</v>
      </c>
      <c r="K284" s="41" t="str">
        <f>IF(J284&lt;'Quant Setup'!$H$43,'Quant Setup'!$I$43,IF(AND(J284&gt;='Quant Setup'!$G$44,J284&lt;'Quant Setup'!$H$44),'Quant Setup'!$I$44,IF(AND(J284&gt;='Quant Setup'!$G$45,J284&lt;'Quant Setup'!$H$45),'Quant Setup'!$I$45,'Quant Setup'!$I$46)))</f>
        <v>Perfect Timing</v>
      </c>
      <c r="L284" s="41">
        <f t="shared" si="38"/>
        <v>3.1851851851851846E-2</v>
      </c>
      <c r="M284" s="41">
        <f t="shared" si="36"/>
        <v>2.9166666666666667E-2</v>
      </c>
      <c r="N284" s="41">
        <f t="shared" si="37"/>
        <v>2.6851851851851793E-3</v>
      </c>
      <c r="O284" s="42" t="str">
        <f t="shared" si="39"/>
        <v>Behind on time</v>
      </c>
      <c r="P284" s="2"/>
      <c r="Q284" s="2"/>
      <c r="R284" s="2"/>
      <c r="S284" s="2"/>
      <c r="T284" s="2" t="s">
        <v>237</v>
      </c>
      <c r="U284" s="2"/>
      <c r="V284" s="2" t="s">
        <v>146</v>
      </c>
      <c r="W284" s="2" t="s">
        <v>184</v>
      </c>
      <c r="X284" s="2" t="s">
        <v>185</v>
      </c>
      <c r="Y284" s="2"/>
      <c r="Z284" s="2"/>
      <c r="AA284" s="2"/>
      <c r="AB284" s="2"/>
      <c r="AC284" s="2"/>
      <c r="AD284" s="2"/>
      <c r="AE284" s="2"/>
      <c r="AF284" s="2"/>
      <c r="AG284" s="2"/>
      <c r="AH284" s="2"/>
      <c r="AI284" s="17"/>
      <c r="AJ284" s="17"/>
      <c r="AK284" s="17"/>
      <c r="AL284" s="17"/>
      <c r="AM284" s="8"/>
      <c r="AN284" s="18"/>
      <c r="AO284" s="2"/>
      <c r="AP284" s="2"/>
      <c r="AQ284" s="6"/>
      <c r="AR284" s="6"/>
      <c r="AS284" s="7"/>
      <c r="AT284" s="7"/>
      <c r="AU284" s="4"/>
      <c r="AV284" s="2"/>
    </row>
    <row r="285" spans="1:48" s="27" customFormat="1" x14ac:dyDescent="0.2">
      <c r="A285" s="194">
        <v>203</v>
      </c>
      <c r="B285" s="106">
        <v>42804</v>
      </c>
      <c r="C285" s="2" t="s">
        <v>454</v>
      </c>
      <c r="D285" s="47"/>
      <c r="E285" s="193">
        <v>22</v>
      </c>
      <c r="F285" s="43" t="str">
        <f t="shared" si="33"/>
        <v>Exam 1-1722</v>
      </c>
      <c r="G285" s="18" t="s">
        <v>0</v>
      </c>
      <c r="H285" s="2"/>
      <c r="I285" s="200">
        <v>117</v>
      </c>
      <c r="J285" s="41">
        <f t="shared" si="35"/>
        <v>1.3541666666666667E-3</v>
      </c>
      <c r="K285" s="41" t="str">
        <f>IF(J285&lt;'Quant Setup'!$H$43,'Quant Setup'!$I$43,IF(AND(J285&gt;='Quant Setup'!$G$44,J285&lt;'Quant Setup'!$H$44),'Quant Setup'!$I$44,IF(AND(J285&gt;='Quant Setup'!$G$45,J285&lt;'Quant Setup'!$H$45),'Quant Setup'!$I$45,'Quant Setup'!$I$46)))</f>
        <v>Perfect Timing</v>
      </c>
      <c r="L285" s="41">
        <f t="shared" si="38"/>
        <v>3.320601851851851E-2</v>
      </c>
      <c r="M285" s="41">
        <f t="shared" si="36"/>
        <v>3.0555555555555555E-2</v>
      </c>
      <c r="N285" s="41">
        <f t="shared" si="37"/>
        <v>2.6504629629629552E-3</v>
      </c>
      <c r="O285" s="42" t="str">
        <f t="shared" si="39"/>
        <v>Behind on time</v>
      </c>
      <c r="P285" s="2"/>
      <c r="Q285" s="2"/>
      <c r="R285" s="2"/>
      <c r="S285" s="2"/>
      <c r="T285" s="2" t="s">
        <v>238</v>
      </c>
      <c r="U285" s="2"/>
      <c r="V285" s="2" t="s">
        <v>14</v>
      </c>
      <c r="W285" s="2" t="s">
        <v>25</v>
      </c>
      <c r="X285" s="2" t="s">
        <v>26</v>
      </c>
      <c r="Y285" s="2"/>
      <c r="Z285" s="2"/>
      <c r="AA285" s="2"/>
      <c r="AB285" s="2"/>
      <c r="AC285" s="2"/>
      <c r="AD285" s="2"/>
      <c r="AE285" s="2"/>
      <c r="AF285" s="2"/>
      <c r="AG285" s="2"/>
      <c r="AH285" s="2"/>
      <c r="AI285" s="17"/>
      <c r="AJ285" s="17"/>
      <c r="AK285" s="17"/>
      <c r="AL285" s="17"/>
      <c r="AM285" s="8"/>
      <c r="AN285" s="18"/>
      <c r="AO285" s="2"/>
      <c r="AP285" s="2"/>
      <c r="AQ285" s="6"/>
      <c r="AR285" s="6"/>
      <c r="AS285" s="7"/>
      <c r="AT285" s="7"/>
      <c r="AU285" s="4"/>
      <c r="AV285" s="2"/>
    </row>
    <row r="286" spans="1:48" s="27" customFormat="1" x14ac:dyDescent="0.2">
      <c r="A286" s="194">
        <v>203</v>
      </c>
      <c r="B286" s="106">
        <v>42804</v>
      </c>
      <c r="C286" s="2" t="s">
        <v>454</v>
      </c>
      <c r="D286" s="47"/>
      <c r="E286" s="193">
        <v>23</v>
      </c>
      <c r="F286" s="43" t="str">
        <f t="shared" si="33"/>
        <v>Exam 1-1723</v>
      </c>
      <c r="G286" s="18" t="s">
        <v>11</v>
      </c>
      <c r="H286" s="2"/>
      <c r="I286" s="200">
        <v>269</v>
      </c>
      <c r="J286" s="41">
        <f t="shared" si="35"/>
        <v>3.1134259259259257E-3</v>
      </c>
      <c r="K286" s="41" t="str">
        <f>IF(J286&lt;'Quant Setup'!$H$43,'Quant Setup'!$I$43,IF(AND(J286&gt;='Quant Setup'!$G$44,J286&lt;'Quant Setup'!$H$44),'Quant Setup'!$I$44,IF(AND(J286&gt;='Quant Setup'!$G$45,J286&lt;'Quant Setup'!$H$45),'Quant Setup'!$I$45,'Quant Setup'!$I$46)))</f>
        <v>Way Too Slow</v>
      </c>
      <c r="L286" s="41">
        <f t="shared" si="38"/>
        <v>3.6319444444444432E-2</v>
      </c>
      <c r="M286" s="41">
        <f t="shared" si="36"/>
        <v>3.1944444444444442E-2</v>
      </c>
      <c r="N286" s="41">
        <f t="shared" si="37"/>
        <v>4.37499999999999E-3</v>
      </c>
      <c r="O286" s="42" t="str">
        <f t="shared" si="39"/>
        <v>Behind on time</v>
      </c>
      <c r="P286" s="2"/>
      <c r="Q286" s="2"/>
      <c r="R286" s="2"/>
      <c r="S286" s="2"/>
      <c r="T286" s="2" t="s">
        <v>238</v>
      </c>
      <c r="U286" s="2"/>
      <c r="V286" s="2" t="s">
        <v>75</v>
      </c>
      <c r="W286" s="2" t="s">
        <v>76</v>
      </c>
      <c r="X286" s="2" t="s">
        <v>78</v>
      </c>
      <c r="Y286" s="2"/>
      <c r="Z286" s="2"/>
      <c r="AA286" s="2"/>
      <c r="AB286" s="2"/>
      <c r="AC286" s="2"/>
      <c r="AD286" s="2"/>
      <c r="AE286" s="2"/>
      <c r="AF286" s="2"/>
      <c r="AG286" s="2"/>
      <c r="AH286" s="2"/>
      <c r="AI286" s="17"/>
      <c r="AJ286" s="17"/>
      <c r="AK286" s="17"/>
      <c r="AL286" s="17"/>
      <c r="AM286" s="8"/>
      <c r="AN286" s="18"/>
      <c r="AO286" s="2"/>
      <c r="AP286" s="2"/>
      <c r="AQ286" s="6"/>
      <c r="AR286" s="6"/>
      <c r="AS286" s="7"/>
      <c r="AT286" s="7"/>
      <c r="AU286" s="4"/>
      <c r="AV286" s="2"/>
    </row>
    <row r="287" spans="1:48" s="27" customFormat="1" x14ac:dyDescent="0.2">
      <c r="A287" s="194">
        <v>203</v>
      </c>
      <c r="B287" s="106">
        <v>42804</v>
      </c>
      <c r="C287" s="2" t="s">
        <v>454</v>
      </c>
      <c r="D287" s="47"/>
      <c r="E287" s="193">
        <v>24</v>
      </c>
      <c r="F287" s="43" t="str">
        <f t="shared" si="33"/>
        <v>Exam 1-1724</v>
      </c>
      <c r="G287" s="18" t="s">
        <v>11</v>
      </c>
      <c r="H287" s="2"/>
      <c r="I287" s="200">
        <v>197</v>
      </c>
      <c r="J287" s="41">
        <f t="shared" si="35"/>
        <v>2.2800925925925927E-3</v>
      </c>
      <c r="K287" s="41" t="str">
        <f>IF(J287&lt;'Quant Setup'!$H$43,'Quant Setup'!$I$43,IF(AND(J287&gt;='Quant Setup'!$G$44,J287&lt;'Quant Setup'!$H$44),'Quant Setup'!$I$44,IF(AND(J287&gt;='Quant Setup'!$G$45,J287&lt;'Quant Setup'!$H$45),'Quant Setup'!$I$45,'Quant Setup'!$I$46)))</f>
        <v>Way Too Slow</v>
      </c>
      <c r="L287" s="41">
        <f t="shared" si="38"/>
        <v>3.8599537037037022E-2</v>
      </c>
      <c r="M287" s="41">
        <f t="shared" si="36"/>
        <v>3.3333333333333333E-2</v>
      </c>
      <c r="N287" s="41">
        <f t="shared" si="37"/>
        <v>5.2662037037036896E-3</v>
      </c>
      <c r="O287" s="42" t="str">
        <f t="shared" si="39"/>
        <v>Behind on time</v>
      </c>
      <c r="P287" s="2"/>
      <c r="Q287" s="2"/>
      <c r="R287" s="2"/>
      <c r="S287" s="2"/>
      <c r="T287" s="2" t="s">
        <v>238</v>
      </c>
      <c r="U287" s="2"/>
      <c r="V287" s="2" t="s">
        <v>75</v>
      </c>
      <c r="W287" s="2" t="s">
        <v>83</v>
      </c>
      <c r="X287" s="2" t="s">
        <v>85</v>
      </c>
      <c r="Y287" s="2"/>
      <c r="Z287" s="2"/>
      <c r="AA287" s="2"/>
      <c r="AB287" s="2"/>
      <c r="AC287" s="2"/>
      <c r="AD287" s="2"/>
      <c r="AE287" s="2"/>
      <c r="AF287" s="2"/>
      <c r="AG287" s="2"/>
      <c r="AH287" s="2"/>
      <c r="AI287" s="17"/>
      <c r="AJ287" s="17"/>
      <c r="AK287" s="17"/>
      <c r="AL287" s="17"/>
      <c r="AM287" s="8"/>
      <c r="AN287" s="18"/>
      <c r="AO287" s="2"/>
      <c r="AP287" s="2"/>
      <c r="AQ287" s="6"/>
      <c r="AR287" s="6"/>
      <c r="AS287" s="7"/>
      <c r="AT287" s="7"/>
      <c r="AU287" s="4"/>
      <c r="AV287" s="2"/>
    </row>
    <row r="288" spans="1:48" s="27" customFormat="1" x14ac:dyDescent="0.2">
      <c r="A288" s="194">
        <v>203</v>
      </c>
      <c r="B288" s="106">
        <v>42804</v>
      </c>
      <c r="C288" s="2" t="s">
        <v>454</v>
      </c>
      <c r="D288" s="47"/>
      <c r="E288" s="193">
        <v>25</v>
      </c>
      <c r="F288" s="43" t="str">
        <f t="shared" si="33"/>
        <v>Exam 1-1725</v>
      </c>
      <c r="G288" s="18" t="s">
        <v>0</v>
      </c>
      <c r="H288" s="2"/>
      <c r="I288" s="200">
        <v>117</v>
      </c>
      <c r="J288" s="41">
        <f t="shared" si="35"/>
        <v>1.3541666666666667E-3</v>
      </c>
      <c r="K288" s="41" t="str">
        <f>IF(J288&lt;'Quant Setup'!$H$43,'Quant Setup'!$I$43,IF(AND(J288&gt;='Quant Setup'!$G$44,J288&lt;'Quant Setup'!$H$44),'Quant Setup'!$I$44,IF(AND(J288&gt;='Quant Setup'!$G$45,J288&lt;'Quant Setup'!$H$45),'Quant Setup'!$I$45,'Quant Setup'!$I$46)))</f>
        <v>Perfect Timing</v>
      </c>
      <c r="L288" s="41">
        <f t="shared" si="38"/>
        <v>3.9953703703703686E-2</v>
      </c>
      <c r="M288" s="41">
        <f t="shared" si="36"/>
        <v>3.4722222222222224E-2</v>
      </c>
      <c r="N288" s="41">
        <f t="shared" si="37"/>
        <v>5.231481481481462E-3</v>
      </c>
      <c r="O288" s="42" t="str">
        <f t="shared" si="39"/>
        <v>Behind on time</v>
      </c>
      <c r="P288" s="2"/>
      <c r="Q288" s="2"/>
      <c r="R288" s="2"/>
      <c r="S288" s="2"/>
      <c r="T288" s="2" t="s">
        <v>237</v>
      </c>
      <c r="U288" s="2"/>
      <c r="V288" s="2" t="s">
        <v>75</v>
      </c>
      <c r="W288" s="2" t="s">
        <v>76</v>
      </c>
      <c r="X288" s="2" t="s">
        <v>78</v>
      </c>
      <c r="Y288" s="2"/>
      <c r="Z288" s="2"/>
      <c r="AA288" s="2"/>
      <c r="AB288" s="2"/>
      <c r="AC288" s="2"/>
      <c r="AD288" s="2"/>
      <c r="AE288" s="2"/>
      <c r="AF288" s="2"/>
      <c r="AG288" s="2"/>
      <c r="AH288" s="2"/>
      <c r="AI288" s="17"/>
      <c r="AJ288" s="17"/>
      <c r="AK288" s="17"/>
      <c r="AL288" s="17"/>
      <c r="AM288" s="8"/>
      <c r="AN288" s="18"/>
      <c r="AO288" s="2"/>
      <c r="AP288" s="2"/>
      <c r="AQ288" s="6"/>
      <c r="AR288" s="6"/>
      <c r="AS288" s="7"/>
      <c r="AT288" s="7"/>
      <c r="AU288" s="4"/>
      <c r="AV288" s="2"/>
    </row>
    <row r="289" spans="1:48" s="27" customFormat="1" x14ac:dyDescent="0.2">
      <c r="A289" s="194">
        <v>203</v>
      </c>
      <c r="B289" s="106">
        <v>42804</v>
      </c>
      <c r="C289" s="2" t="s">
        <v>454</v>
      </c>
      <c r="D289" s="47"/>
      <c r="E289" s="193">
        <v>26</v>
      </c>
      <c r="F289" s="43" t="str">
        <f t="shared" si="33"/>
        <v>Exam 1-1726</v>
      </c>
      <c r="G289" s="18" t="s">
        <v>0</v>
      </c>
      <c r="H289" s="2"/>
      <c r="I289" s="200">
        <v>157</v>
      </c>
      <c r="J289" s="41">
        <f t="shared" si="35"/>
        <v>1.8171296296296297E-3</v>
      </c>
      <c r="K289" s="41" t="str">
        <f>IF(J289&lt;'Quant Setup'!$H$43,'Quant Setup'!$I$43,IF(AND(J289&gt;='Quant Setup'!$G$44,J289&lt;'Quant Setup'!$H$44),'Quant Setup'!$I$44,IF(AND(J289&gt;='Quant Setup'!$G$45,J289&lt;'Quant Setup'!$H$45),'Quant Setup'!$I$45,'Quant Setup'!$I$46)))</f>
        <v>Warning Track</v>
      </c>
      <c r="L289" s="41">
        <f t="shared" si="38"/>
        <v>4.1770833333333313E-2</v>
      </c>
      <c r="M289" s="41">
        <f t="shared" si="36"/>
        <v>3.6111111111111108E-2</v>
      </c>
      <c r="N289" s="41">
        <f t="shared" si="37"/>
        <v>5.6597222222222049E-3</v>
      </c>
      <c r="O289" s="42" t="str">
        <f t="shared" si="39"/>
        <v>Behind on time</v>
      </c>
      <c r="P289" s="2"/>
      <c r="Q289" s="2"/>
      <c r="R289" s="2"/>
      <c r="S289" s="2"/>
      <c r="T289" s="2" t="s">
        <v>238</v>
      </c>
      <c r="U289" s="2"/>
      <c r="V289" s="2" t="s">
        <v>115</v>
      </c>
      <c r="W289" s="2" t="s">
        <v>138</v>
      </c>
      <c r="X289" s="2" t="s">
        <v>140</v>
      </c>
      <c r="Y289" s="2"/>
      <c r="Z289" s="2"/>
      <c r="AA289" s="2"/>
      <c r="AB289" s="2"/>
      <c r="AC289" s="2"/>
      <c r="AD289" s="2"/>
      <c r="AE289" s="2"/>
      <c r="AF289" s="2"/>
      <c r="AG289" s="2"/>
      <c r="AH289" s="2"/>
      <c r="AI289" s="17"/>
      <c r="AJ289" s="17"/>
      <c r="AK289" s="17"/>
      <c r="AL289" s="17"/>
      <c r="AM289" s="8"/>
      <c r="AN289" s="18"/>
      <c r="AO289" s="2"/>
      <c r="AP289" s="2"/>
      <c r="AQ289" s="6"/>
      <c r="AR289" s="6"/>
      <c r="AS289" s="7"/>
      <c r="AT289" s="7"/>
      <c r="AU289" s="4"/>
      <c r="AV289" s="2"/>
    </row>
    <row r="290" spans="1:48" s="27" customFormat="1" x14ac:dyDescent="0.2">
      <c r="A290" s="194">
        <v>203</v>
      </c>
      <c r="B290" s="106">
        <v>42804</v>
      </c>
      <c r="C290" s="2" t="s">
        <v>454</v>
      </c>
      <c r="D290" s="47"/>
      <c r="E290" s="193">
        <v>27</v>
      </c>
      <c r="F290" s="43" t="str">
        <f t="shared" si="33"/>
        <v>Exam 1-1727</v>
      </c>
      <c r="G290" s="18" t="s">
        <v>11</v>
      </c>
      <c r="H290" s="2"/>
      <c r="I290" s="200">
        <v>31</v>
      </c>
      <c r="J290" s="41">
        <f t="shared" si="35"/>
        <v>3.5879629629629629E-4</v>
      </c>
      <c r="K290" s="41" t="str">
        <f>IF(J290&lt;'Quant Setup'!$H$43,'Quant Setup'!$I$43,IF(AND(J290&gt;='Quant Setup'!$G$44,J290&lt;'Quant Setup'!$H$44),'Quant Setup'!$I$44,IF(AND(J290&gt;='Quant Setup'!$G$45,J290&lt;'Quant Setup'!$H$45),'Quant Setup'!$I$45,'Quant Setup'!$I$46)))</f>
        <v>Too Fast</v>
      </c>
      <c r="L290" s="41">
        <f t="shared" si="38"/>
        <v>4.2129629629629607E-2</v>
      </c>
      <c r="M290" s="41">
        <f t="shared" si="36"/>
        <v>3.7499999999999999E-2</v>
      </c>
      <c r="N290" s="41">
        <f t="shared" si="37"/>
        <v>4.6296296296296086E-3</v>
      </c>
      <c r="O290" s="42" t="str">
        <f t="shared" si="39"/>
        <v>Behind on time</v>
      </c>
      <c r="P290" s="2"/>
      <c r="Q290" s="2"/>
      <c r="R290" s="2"/>
      <c r="S290" s="2"/>
      <c r="T290" s="2" t="s">
        <v>237</v>
      </c>
      <c r="U290" s="2"/>
      <c r="V290" s="2" t="s">
        <v>146</v>
      </c>
      <c r="W290" s="2" t="s">
        <v>153</v>
      </c>
      <c r="X290" s="2" t="s">
        <v>160</v>
      </c>
      <c r="Y290" s="2"/>
      <c r="Z290" s="2"/>
      <c r="AA290" s="2"/>
      <c r="AB290" s="2"/>
      <c r="AC290" s="2"/>
      <c r="AD290" s="2"/>
      <c r="AE290" s="2"/>
      <c r="AF290" s="2"/>
      <c r="AG290" s="2"/>
      <c r="AH290" s="2"/>
      <c r="AI290" s="17"/>
      <c r="AJ290" s="17"/>
      <c r="AK290" s="17"/>
      <c r="AL290" s="17"/>
      <c r="AM290" s="8"/>
      <c r="AN290" s="18"/>
      <c r="AO290" s="2"/>
      <c r="AP290" s="2"/>
      <c r="AQ290" s="6"/>
      <c r="AR290" s="6"/>
      <c r="AS290" s="7"/>
      <c r="AT290" s="7"/>
      <c r="AU290" s="4"/>
      <c r="AV290" s="2"/>
    </row>
    <row r="291" spans="1:48" s="27" customFormat="1" x14ac:dyDescent="0.2">
      <c r="A291" s="194">
        <v>203</v>
      </c>
      <c r="B291" s="106">
        <v>42804</v>
      </c>
      <c r="C291" s="2" t="s">
        <v>454</v>
      </c>
      <c r="D291" s="47"/>
      <c r="E291" s="193">
        <v>28</v>
      </c>
      <c r="F291" s="43" t="str">
        <f t="shared" si="33"/>
        <v>Exam 1-1728</v>
      </c>
      <c r="G291" s="18" t="s">
        <v>0</v>
      </c>
      <c r="H291" s="2"/>
      <c r="I291" s="200">
        <v>221</v>
      </c>
      <c r="J291" s="41">
        <f t="shared" si="35"/>
        <v>2.5578703703703705E-3</v>
      </c>
      <c r="K291" s="41" t="str">
        <f>IF(J291&lt;'Quant Setup'!$H$43,'Quant Setup'!$I$43,IF(AND(J291&gt;='Quant Setup'!$G$44,J291&lt;'Quant Setup'!$H$44),'Quant Setup'!$I$44,IF(AND(J291&gt;='Quant Setup'!$G$45,J291&lt;'Quant Setup'!$H$45),'Quant Setup'!$I$45,'Quant Setup'!$I$46)))</f>
        <v>Way Too Slow</v>
      </c>
      <c r="L291" s="41">
        <f t="shared" si="38"/>
        <v>4.4687499999999977E-2</v>
      </c>
      <c r="M291" s="41">
        <f t="shared" si="36"/>
        <v>3.888888888888889E-2</v>
      </c>
      <c r="N291" s="41">
        <f t="shared" si="37"/>
        <v>5.7986111111110877E-3</v>
      </c>
      <c r="O291" s="42" t="str">
        <f t="shared" si="39"/>
        <v>Behind on time</v>
      </c>
      <c r="P291" s="2"/>
      <c r="Q291" s="2"/>
      <c r="R291" s="2"/>
      <c r="S291" s="2"/>
      <c r="T291" s="2" t="s">
        <v>237</v>
      </c>
      <c r="U291" s="2"/>
      <c r="V291" s="2" t="s">
        <v>75</v>
      </c>
      <c r="W291" s="2" t="s">
        <v>83</v>
      </c>
      <c r="X291" s="2" t="s">
        <v>89</v>
      </c>
      <c r="Y291" s="2"/>
      <c r="Z291" s="2"/>
      <c r="AA291" s="2"/>
      <c r="AB291" s="2"/>
      <c r="AC291" s="2"/>
      <c r="AD291" s="2"/>
      <c r="AE291" s="2"/>
      <c r="AF291" s="2"/>
      <c r="AG291" s="2"/>
      <c r="AH291" s="2"/>
      <c r="AI291" s="17"/>
      <c r="AJ291" s="17"/>
      <c r="AK291" s="17"/>
      <c r="AL291" s="17"/>
      <c r="AM291" s="8"/>
      <c r="AN291" s="18"/>
      <c r="AO291" s="2"/>
      <c r="AP291" s="2"/>
      <c r="AQ291" s="6"/>
      <c r="AR291" s="6"/>
      <c r="AS291" s="7"/>
      <c r="AT291" s="7"/>
      <c r="AU291" s="4"/>
      <c r="AV291" s="2"/>
    </row>
    <row r="292" spans="1:48" s="27" customFormat="1" x14ac:dyDescent="0.2">
      <c r="A292" s="194">
        <v>203</v>
      </c>
      <c r="B292" s="106">
        <v>42804</v>
      </c>
      <c r="C292" s="2" t="s">
        <v>454</v>
      </c>
      <c r="D292" s="47"/>
      <c r="E292" s="193">
        <v>29</v>
      </c>
      <c r="F292" s="43" t="str">
        <f t="shared" si="33"/>
        <v>Exam 1-1729</v>
      </c>
      <c r="G292" s="18" t="s">
        <v>11</v>
      </c>
      <c r="H292" s="2"/>
      <c r="I292" s="200">
        <v>91</v>
      </c>
      <c r="J292" s="41">
        <f t="shared" si="35"/>
        <v>1.0532407407407407E-3</v>
      </c>
      <c r="K292" s="41" t="str">
        <f>IF(J292&lt;'Quant Setup'!$H$43,'Quant Setup'!$I$43,IF(AND(J292&gt;='Quant Setup'!$G$44,J292&lt;'Quant Setup'!$H$44),'Quant Setup'!$I$44,IF(AND(J292&gt;='Quant Setup'!$G$45,J292&lt;'Quant Setup'!$H$45),'Quant Setup'!$I$45,'Quant Setup'!$I$46)))</f>
        <v>Perfect Timing</v>
      </c>
      <c r="L292" s="41">
        <f t="shared" si="38"/>
        <v>4.5740740740740721E-2</v>
      </c>
      <c r="M292" s="41">
        <f t="shared" si="36"/>
        <v>4.027777777777778E-2</v>
      </c>
      <c r="N292" s="41">
        <f t="shared" si="37"/>
        <v>5.4629629629629403E-3</v>
      </c>
      <c r="O292" s="42" t="str">
        <f t="shared" si="39"/>
        <v>Behind on time</v>
      </c>
      <c r="P292" s="2"/>
      <c r="Q292" s="2"/>
      <c r="R292" s="2"/>
      <c r="S292" s="2"/>
      <c r="T292" s="2" t="s">
        <v>238</v>
      </c>
      <c r="U292" s="2"/>
      <c r="V292" s="2" t="s">
        <v>40</v>
      </c>
      <c r="W292" s="2" t="s">
        <v>41</v>
      </c>
      <c r="X292" s="2" t="s">
        <v>42</v>
      </c>
      <c r="Y292" s="2"/>
      <c r="Z292" s="2"/>
      <c r="AA292" s="2"/>
      <c r="AB292" s="2"/>
      <c r="AC292" s="2"/>
      <c r="AD292" s="2"/>
      <c r="AE292" s="2"/>
      <c r="AF292" s="2"/>
      <c r="AG292" s="2"/>
      <c r="AH292" s="2"/>
      <c r="AI292" s="17"/>
      <c r="AJ292" s="17"/>
      <c r="AK292" s="17"/>
      <c r="AL292" s="17"/>
      <c r="AM292" s="8"/>
      <c r="AN292" s="18"/>
      <c r="AO292" s="2"/>
      <c r="AP292" s="2"/>
      <c r="AQ292" s="6"/>
      <c r="AR292" s="6"/>
      <c r="AS292" s="7"/>
      <c r="AT292" s="7"/>
      <c r="AU292" s="4"/>
      <c r="AV292" s="2"/>
    </row>
    <row r="293" spans="1:48" s="27" customFormat="1" x14ac:dyDescent="0.2">
      <c r="A293" s="194">
        <v>203</v>
      </c>
      <c r="B293" s="106">
        <v>42804</v>
      </c>
      <c r="C293" s="2" t="s">
        <v>454</v>
      </c>
      <c r="D293" s="47"/>
      <c r="E293" s="193">
        <v>30</v>
      </c>
      <c r="F293" s="43" t="str">
        <f t="shared" si="33"/>
        <v>Exam 1-1730</v>
      </c>
      <c r="G293" s="18" t="s">
        <v>0</v>
      </c>
      <c r="H293" s="2"/>
      <c r="I293" s="200">
        <v>24</v>
      </c>
      <c r="J293" s="41">
        <f t="shared" si="35"/>
        <v>2.7777777777777778E-4</v>
      </c>
      <c r="K293" s="41" t="str">
        <f>IF(J293&lt;'Quant Setup'!$H$43,'Quant Setup'!$I$43,IF(AND(J293&gt;='Quant Setup'!$G$44,J293&lt;'Quant Setup'!$H$44),'Quant Setup'!$I$44,IF(AND(J293&gt;='Quant Setup'!$G$45,J293&lt;'Quant Setup'!$H$45),'Quant Setup'!$I$45,'Quant Setup'!$I$46)))</f>
        <v>Too Fast</v>
      </c>
      <c r="L293" s="41">
        <f t="shared" si="38"/>
        <v>4.60185185185185E-2</v>
      </c>
      <c r="M293" s="41">
        <f t="shared" si="36"/>
        <v>4.1666666666666664E-2</v>
      </c>
      <c r="N293" s="41">
        <f t="shared" si="37"/>
        <v>4.3518518518518359E-3</v>
      </c>
      <c r="O293" s="42" t="str">
        <f t="shared" si="39"/>
        <v>Behind on time</v>
      </c>
      <c r="P293" s="2"/>
      <c r="Q293" s="2"/>
      <c r="R293" s="2"/>
      <c r="S293" s="2"/>
      <c r="T293" s="2" t="s">
        <v>237</v>
      </c>
      <c r="U293" s="2"/>
      <c r="V293" s="2" t="s">
        <v>75</v>
      </c>
      <c r="W293" s="2" t="s">
        <v>91</v>
      </c>
      <c r="X293" s="2" t="s">
        <v>95</v>
      </c>
      <c r="Y293" s="2"/>
      <c r="Z293" s="2"/>
      <c r="AA293" s="2"/>
      <c r="AB293" s="2"/>
      <c r="AC293" s="2"/>
      <c r="AD293" s="2"/>
      <c r="AE293" s="2"/>
      <c r="AF293" s="2"/>
      <c r="AG293" s="2"/>
      <c r="AH293" s="2"/>
      <c r="AI293" s="17"/>
      <c r="AJ293" s="17"/>
      <c r="AK293" s="17"/>
      <c r="AL293" s="17"/>
      <c r="AM293" s="8"/>
      <c r="AN293" s="18"/>
      <c r="AO293" s="2"/>
      <c r="AP293" s="2"/>
      <c r="AQ293" s="6"/>
      <c r="AR293" s="6"/>
      <c r="AS293" s="7"/>
      <c r="AT293" s="7"/>
      <c r="AU293" s="4"/>
      <c r="AV293" s="2"/>
    </row>
    <row r="294" spans="1:48" s="27" customFormat="1" x14ac:dyDescent="0.2">
      <c r="A294" s="194">
        <v>203</v>
      </c>
      <c r="B294" s="106">
        <v>42804</v>
      </c>
      <c r="C294" s="2" t="s">
        <v>454</v>
      </c>
      <c r="D294" s="47"/>
      <c r="E294" s="193">
        <v>31</v>
      </c>
      <c r="F294" s="43" t="str">
        <f t="shared" si="33"/>
        <v>Exam 1-1731</v>
      </c>
      <c r="G294" s="18" t="s">
        <v>11</v>
      </c>
      <c r="H294" s="2"/>
      <c r="I294" s="200">
        <v>135</v>
      </c>
      <c r="J294" s="41">
        <f t="shared" si="35"/>
        <v>1.5625000000000001E-3</v>
      </c>
      <c r="K294" s="41" t="str">
        <f>IF(J294&lt;'Quant Setup'!$H$43,'Quant Setup'!$I$43,IF(AND(J294&gt;='Quant Setup'!$G$44,J294&lt;'Quant Setup'!$H$44),'Quant Setup'!$I$44,IF(AND(J294&gt;='Quant Setup'!$G$45,J294&lt;'Quant Setup'!$H$45),'Quant Setup'!$I$45,'Quant Setup'!$I$46)))</f>
        <v>Perfect Timing</v>
      </c>
      <c r="L294" s="41">
        <f t="shared" si="38"/>
        <v>4.7581018518518502E-2</v>
      </c>
      <c r="M294" s="41">
        <f t="shared" si="36"/>
        <v>4.3055555555555555E-2</v>
      </c>
      <c r="N294" s="41">
        <f t="shared" si="37"/>
        <v>4.5254629629629464E-3</v>
      </c>
      <c r="O294" s="42" t="str">
        <f t="shared" si="39"/>
        <v>Behind on time</v>
      </c>
      <c r="P294" s="2"/>
      <c r="Q294" s="2"/>
      <c r="R294" s="2"/>
      <c r="S294" s="2"/>
      <c r="T294" s="2" t="s">
        <v>237</v>
      </c>
      <c r="U294" s="2"/>
      <c r="V294" s="2" t="s">
        <v>75</v>
      </c>
      <c r="W294" s="2" t="s">
        <v>91</v>
      </c>
      <c r="X294" s="2" t="s">
        <v>94</v>
      </c>
      <c r="Y294" s="2"/>
      <c r="Z294" s="2"/>
      <c r="AA294" s="2"/>
      <c r="AB294" s="2"/>
      <c r="AC294" s="2"/>
      <c r="AD294" s="2"/>
      <c r="AE294" s="2"/>
      <c r="AF294" s="2"/>
      <c r="AG294" s="2"/>
      <c r="AH294" s="2"/>
      <c r="AI294" s="17"/>
      <c r="AJ294" s="17"/>
      <c r="AK294" s="17"/>
      <c r="AL294" s="17"/>
      <c r="AM294" s="8"/>
      <c r="AN294" s="18"/>
      <c r="AO294" s="2"/>
      <c r="AP294" s="2"/>
      <c r="AQ294" s="6"/>
      <c r="AR294" s="6"/>
      <c r="AS294" s="7"/>
      <c r="AT294" s="7"/>
      <c r="AU294" s="4"/>
      <c r="AV294" s="2"/>
    </row>
    <row r="295" spans="1:48" s="27" customFormat="1" x14ac:dyDescent="0.2">
      <c r="A295" s="194">
        <v>203</v>
      </c>
      <c r="B295" s="106">
        <v>42804</v>
      </c>
      <c r="C295" s="2" t="s">
        <v>454</v>
      </c>
      <c r="D295" s="47"/>
      <c r="E295" s="193">
        <v>32</v>
      </c>
      <c r="F295" s="43" t="str">
        <f t="shared" si="33"/>
        <v>Exam 1-1732</v>
      </c>
      <c r="G295" s="18" t="s">
        <v>0</v>
      </c>
      <c r="H295" s="2"/>
      <c r="I295" s="200">
        <v>199</v>
      </c>
      <c r="J295" s="41">
        <f t="shared" si="35"/>
        <v>2.3032407407407407E-3</v>
      </c>
      <c r="K295" s="41" t="str">
        <f>IF(J295&lt;'Quant Setup'!$H$43,'Quant Setup'!$I$43,IF(AND(J295&gt;='Quant Setup'!$G$44,J295&lt;'Quant Setup'!$H$44),'Quant Setup'!$I$44,IF(AND(J295&gt;='Quant Setup'!$G$45,J295&lt;'Quant Setup'!$H$45),'Quant Setup'!$I$45,'Quant Setup'!$I$46)))</f>
        <v>Way Too Slow</v>
      </c>
      <c r="L295" s="41">
        <f t="shared" si="38"/>
        <v>4.9884259259259239E-2</v>
      </c>
      <c r="M295" s="41">
        <f t="shared" si="36"/>
        <v>4.4444444444444446E-2</v>
      </c>
      <c r="N295" s="41">
        <f t="shared" si="37"/>
        <v>5.4398148148147932E-3</v>
      </c>
      <c r="O295" s="42" t="str">
        <f t="shared" si="39"/>
        <v>Behind on time</v>
      </c>
      <c r="P295" s="2"/>
      <c r="Q295" s="2"/>
      <c r="R295" s="2"/>
      <c r="S295" s="2"/>
      <c r="T295" s="2" t="s">
        <v>237</v>
      </c>
      <c r="U295" s="2"/>
      <c r="V295" s="2" t="s">
        <v>14</v>
      </c>
      <c r="W295" s="2" t="s">
        <v>32</v>
      </c>
      <c r="X295" s="2" t="s">
        <v>34</v>
      </c>
      <c r="Y295" s="2"/>
      <c r="Z295" s="2"/>
      <c r="AA295" s="2"/>
      <c r="AB295" s="2"/>
      <c r="AC295" s="2"/>
      <c r="AD295" s="2"/>
      <c r="AE295" s="2"/>
      <c r="AF295" s="2"/>
      <c r="AG295" s="2"/>
      <c r="AH295" s="2"/>
      <c r="AI295" s="17"/>
      <c r="AJ295" s="17"/>
      <c r="AK295" s="17"/>
      <c r="AL295" s="17"/>
      <c r="AM295" s="8"/>
      <c r="AN295" s="18"/>
      <c r="AO295" s="2"/>
      <c r="AP295" s="2"/>
      <c r="AQ295" s="6"/>
      <c r="AR295" s="6"/>
      <c r="AS295" s="7"/>
      <c r="AT295" s="7"/>
      <c r="AU295" s="4"/>
      <c r="AV295" s="2"/>
    </row>
    <row r="296" spans="1:48" s="27" customFormat="1" x14ac:dyDescent="0.2">
      <c r="A296" s="194">
        <v>203</v>
      </c>
      <c r="B296" s="106">
        <v>42804</v>
      </c>
      <c r="C296" s="2" t="s">
        <v>454</v>
      </c>
      <c r="D296" s="47"/>
      <c r="E296" s="193">
        <v>33</v>
      </c>
      <c r="F296" s="43" t="str">
        <f t="shared" si="33"/>
        <v>Exam 1-1733</v>
      </c>
      <c r="G296" s="18" t="s">
        <v>0</v>
      </c>
      <c r="H296" s="2"/>
      <c r="I296" s="200">
        <v>145</v>
      </c>
      <c r="J296" s="41">
        <f t="shared" si="35"/>
        <v>1.6782407407407408E-3</v>
      </c>
      <c r="K296" s="41" t="str">
        <f>IF(J296&lt;'Quant Setup'!$H$43,'Quant Setup'!$I$43,IF(AND(J296&gt;='Quant Setup'!$G$44,J296&lt;'Quant Setup'!$H$44),'Quant Setup'!$I$44,IF(AND(J296&gt;='Quant Setup'!$G$45,J296&lt;'Quant Setup'!$H$45),'Quant Setup'!$I$45,'Quant Setup'!$I$46)))</f>
        <v>Perfect Timing</v>
      </c>
      <c r="L296" s="41">
        <f t="shared" si="38"/>
        <v>5.1562499999999983E-2</v>
      </c>
      <c r="M296" s="41">
        <f t="shared" si="36"/>
        <v>4.583333333333333E-2</v>
      </c>
      <c r="N296" s="41">
        <f t="shared" si="37"/>
        <v>5.7291666666666533E-3</v>
      </c>
      <c r="O296" s="42" t="str">
        <f t="shared" si="39"/>
        <v>Behind on time</v>
      </c>
      <c r="P296" s="2"/>
      <c r="Q296" s="2"/>
      <c r="R296" s="2"/>
      <c r="S296" s="2"/>
      <c r="T296" s="2" t="s">
        <v>237</v>
      </c>
      <c r="U296" s="2"/>
      <c r="V296" s="2" t="s">
        <v>40</v>
      </c>
      <c r="W296" s="2" t="s">
        <v>67</v>
      </c>
      <c r="X296" s="2" t="s">
        <v>72</v>
      </c>
      <c r="Y296" s="2"/>
      <c r="Z296" s="2"/>
      <c r="AA296" s="2"/>
      <c r="AB296" s="2"/>
      <c r="AC296" s="2"/>
      <c r="AD296" s="2"/>
      <c r="AE296" s="2"/>
      <c r="AF296" s="2"/>
      <c r="AG296" s="2"/>
      <c r="AH296" s="2"/>
      <c r="AI296" s="17"/>
      <c r="AJ296" s="17"/>
      <c r="AK296" s="17"/>
      <c r="AL296" s="17"/>
      <c r="AM296" s="8"/>
      <c r="AN296" s="18"/>
      <c r="AO296" s="2"/>
      <c r="AP296" s="2"/>
      <c r="AQ296" s="6"/>
      <c r="AR296" s="6"/>
      <c r="AS296" s="7"/>
      <c r="AT296" s="7"/>
      <c r="AU296" s="4"/>
      <c r="AV296" s="2"/>
    </row>
    <row r="297" spans="1:48" s="27" customFormat="1" x14ac:dyDescent="0.2">
      <c r="A297" s="194">
        <v>203</v>
      </c>
      <c r="B297" s="106">
        <v>42804</v>
      </c>
      <c r="C297" s="2" t="s">
        <v>454</v>
      </c>
      <c r="D297" s="47"/>
      <c r="E297" s="193">
        <v>34</v>
      </c>
      <c r="F297" s="43" t="str">
        <f t="shared" si="33"/>
        <v>Exam 1-1734</v>
      </c>
      <c r="G297" s="18" t="s">
        <v>11</v>
      </c>
      <c r="H297" s="2"/>
      <c r="I297" s="200">
        <v>9</v>
      </c>
      <c r="J297" s="41">
        <f t="shared" si="35"/>
        <v>1.0416666666666667E-4</v>
      </c>
      <c r="K297" s="41" t="str">
        <f>IF(J297&lt;'Quant Setup'!$H$43,'Quant Setup'!$I$43,IF(AND(J297&gt;='Quant Setup'!$G$44,J297&lt;'Quant Setup'!$H$44),'Quant Setup'!$I$44,IF(AND(J297&gt;='Quant Setup'!$G$45,J297&lt;'Quant Setup'!$H$45),'Quant Setup'!$I$45,'Quant Setup'!$I$46)))</f>
        <v>Too Fast</v>
      </c>
      <c r="L297" s="41">
        <f t="shared" si="38"/>
        <v>5.1666666666666652E-2</v>
      </c>
      <c r="M297" s="41">
        <f t="shared" si="36"/>
        <v>4.7222222222222221E-2</v>
      </c>
      <c r="N297" s="41">
        <f t="shared" si="37"/>
        <v>4.4444444444444314E-3</v>
      </c>
      <c r="O297" s="42" t="str">
        <f t="shared" si="39"/>
        <v>Behind on time</v>
      </c>
      <c r="P297" s="2"/>
      <c r="Q297" s="2"/>
      <c r="R297" s="2"/>
      <c r="S297" s="2"/>
      <c r="T297" s="2" t="s">
        <v>237</v>
      </c>
      <c r="U297" s="2"/>
      <c r="V297" s="2" t="s">
        <v>115</v>
      </c>
      <c r="W297" s="2" t="s">
        <v>127</v>
      </c>
      <c r="X297" s="2" t="s">
        <v>129</v>
      </c>
      <c r="Y297" s="2"/>
      <c r="Z297" s="2"/>
      <c r="AA297" s="2"/>
      <c r="AB297" s="2"/>
      <c r="AC297" s="2"/>
      <c r="AD297" s="2"/>
      <c r="AE297" s="2"/>
      <c r="AF297" s="2"/>
      <c r="AG297" s="2"/>
      <c r="AH297" s="2"/>
      <c r="AI297" s="17"/>
      <c r="AJ297" s="17"/>
      <c r="AK297" s="17"/>
      <c r="AL297" s="17"/>
      <c r="AM297" s="8"/>
      <c r="AN297" s="18"/>
      <c r="AO297" s="2"/>
      <c r="AP297" s="2"/>
      <c r="AQ297" s="6"/>
      <c r="AR297" s="6"/>
      <c r="AS297" s="7"/>
      <c r="AT297" s="7"/>
      <c r="AU297" s="4"/>
      <c r="AV297" s="2"/>
    </row>
    <row r="298" spans="1:48" s="27" customFormat="1" x14ac:dyDescent="0.2">
      <c r="A298" s="194">
        <v>203</v>
      </c>
      <c r="B298" s="106">
        <v>42804</v>
      </c>
      <c r="C298" s="2" t="s">
        <v>454</v>
      </c>
      <c r="D298" s="47"/>
      <c r="E298" s="193">
        <v>35</v>
      </c>
      <c r="F298" s="43" t="str">
        <f t="shared" si="33"/>
        <v>Exam 1-1735</v>
      </c>
      <c r="G298" s="18" t="s">
        <v>0</v>
      </c>
      <c r="H298" s="2"/>
      <c r="I298" s="200">
        <v>5</v>
      </c>
      <c r="J298" s="41">
        <f t="shared" si="35"/>
        <v>5.7870370370370373E-5</v>
      </c>
      <c r="K298" s="41" t="str">
        <f>IF(J298&lt;'Quant Setup'!$H$43,'Quant Setup'!$I$43,IF(AND(J298&gt;='Quant Setup'!$G$44,J298&lt;'Quant Setup'!$H$44),'Quant Setup'!$I$44,IF(AND(J298&gt;='Quant Setup'!$G$45,J298&lt;'Quant Setup'!$H$45),'Quant Setup'!$I$45,'Quant Setup'!$I$46)))</f>
        <v>Too Fast</v>
      </c>
      <c r="L298" s="41">
        <f t="shared" si="38"/>
        <v>5.172453703703702E-2</v>
      </c>
      <c r="M298" s="41">
        <f t="shared" si="36"/>
        <v>4.8611111111111112E-2</v>
      </c>
      <c r="N298" s="41">
        <f t="shared" si="37"/>
        <v>3.1134259259259084E-3</v>
      </c>
      <c r="O298" s="42" t="str">
        <f t="shared" si="39"/>
        <v>Behind on time</v>
      </c>
      <c r="P298" s="2"/>
      <c r="Q298" s="2"/>
      <c r="R298" s="2"/>
      <c r="S298" s="2"/>
      <c r="T298" s="2" t="s">
        <v>238</v>
      </c>
      <c r="U298" s="2"/>
      <c r="V298" s="2" t="s">
        <v>75</v>
      </c>
      <c r="W298" s="2" t="s">
        <v>91</v>
      </c>
      <c r="X298" s="2" t="s">
        <v>96</v>
      </c>
      <c r="Y298" s="2"/>
      <c r="Z298" s="2"/>
      <c r="AA298" s="2"/>
      <c r="AB298" s="2"/>
      <c r="AC298" s="2"/>
      <c r="AD298" s="2"/>
      <c r="AE298" s="2"/>
      <c r="AF298" s="2"/>
      <c r="AG298" s="2"/>
      <c r="AH298" s="2"/>
      <c r="AI298" s="17"/>
      <c r="AJ298" s="17"/>
      <c r="AK298" s="17"/>
      <c r="AL298" s="17"/>
      <c r="AM298" s="8"/>
      <c r="AN298" s="18"/>
      <c r="AO298" s="2"/>
      <c r="AP298" s="2"/>
      <c r="AQ298" s="6"/>
      <c r="AR298" s="6"/>
      <c r="AS298" s="7"/>
      <c r="AT298" s="7"/>
      <c r="AU298" s="4"/>
      <c r="AV298" s="2"/>
    </row>
    <row r="299" spans="1:48" s="27" customFormat="1" x14ac:dyDescent="0.2">
      <c r="A299" s="194">
        <v>203</v>
      </c>
      <c r="B299" s="106">
        <v>42804</v>
      </c>
      <c r="C299" s="2" t="s">
        <v>454</v>
      </c>
      <c r="D299" s="47"/>
      <c r="E299" s="193">
        <v>36</v>
      </c>
      <c r="F299" s="43" t="str">
        <f t="shared" si="33"/>
        <v>Exam 1-1736</v>
      </c>
      <c r="G299" s="18" t="s">
        <v>0</v>
      </c>
      <c r="H299" s="2"/>
      <c r="I299" s="200">
        <v>12</v>
      </c>
      <c r="J299" s="41">
        <f t="shared" si="35"/>
        <v>1.3888888888888889E-4</v>
      </c>
      <c r="K299" s="41" t="str">
        <f>IF(J299&lt;'Quant Setup'!$H$43,'Quant Setup'!$I$43,IF(AND(J299&gt;='Quant Setup'!$G$44,J299&lt;'Quant Setup'!$H$44),'Quant Setup'!$I$44,IF(AND(J299&gt;='Quant Setup'!$G$45,J299&lt;'Quant Setup'!$H$45),'Quant Setup'!$I$45,'Quant Setup'!$I$46)))</f>
        <v>Too Fast</v>
      </c>
      <c r="L299" s="41">
        <f t="shared" si="38"/>
        <v>5.186342592592591E-2</v>
      </c>
      <c r="M299" s="41">
        <f t="shared" si="36"/>
        <v>0.05</v>
      </c>
      <c r="N299" s="41">
        <f t="shared" si="37"/>
        <v>1.8634259259259073E-3</v>
      </c>
      <c r="O299" s="42" t="str">
        <f t="shared" si="39"/>
        <v>Neutral</v>
      </c>
      <c r="P299" s="2"/>
      <c r="Q299" s="2"/>
      <c r="R299" s="2"/>
      <c r="S299" s="2"/>
      <c r="T299" s="2" t="s">
        <v>237</v>
      </c>
      <c r="U299" s="2"/>
      <c r="V299" s="2" t="s">
        <v>115</v>
      </c>
      <c r="W299" s="2" t="s">
        <v>127</v>
      </c>
      <c r="X299" s="2" t="s">
        <v>128</v>
      </c>
      <c r="Y299" s="2"/>
      <c r="Z299" s="2"/>
      <c r="AA299" s="2"/>
      <c r="AB299" s="2"/>
      <c r="AC299" s="2"/>
      <c r="AD299" s="2"/>
      <c r="AE299" s="2"/>
      <c r="AF299" s="2"/>
      <c r="AG299" s="2"/>
      <c r="AH299" s="2"/>
      <c r="AI299" s="17"/>
      <c r="AJ299" s="17"/>
      <c r="AK299" s="17"/>
      <c r="AL299" s="17"/>
      <c r="AM299" s="8"/>
      <c r="AN299" s="18"/>
      <c r="AO299" s="2"/>
      <c r="AP299" s="2"/>
      <c r="AQ299" s="6"/>
      <c r="AR299" s="6"/>
      <c r="AS299" s="7"/>
      <c r="AT299" s="7"/>
      <c r="AU299" s="4"/>
      <c r="AV299" s="2"/>
    </row>
    <row r="300" spans="1:48" s="27" customFormat="1" x14ac:dyDescent="0.2">
      <c r="A300" s="194">
        <v>203</v>
      </c>
      <c r="B300" s="106">
        <v>42804</v>
      </c>
      <c r="C300" s="2" t="s">
        <v>454</v>
      </c>
      <c r="D300" s="47"/>
      <c r="E300" s="193">
        <v>37</v>
      </c>
      <c r="F300" s="43" t="str">
        <f t="shared" si="33"/>
        <v>Exam 1-1737</v>
      </c>
      <c r="G300" s="18" t="s">
        <v>11</v>
      </c>
      <c r="H300" s="2"/>
      <c r="I300" s="200">
        <v>15</v>
      </c>
      <c r="J300" s="41">
        <f t="shared" si="35"/>
        <v>1.7361111111111112E-4</v>
      </c>
      <c r="K300" s="41" t="str">
        <f>IF(J300&lt;'Quant Setup'!$H$43,'Quant Setup'!$I$43,IF(AND(J300&gt;='Quant Setup'!$G$44,J300&lt;'Quant Setup'!$H$44),'Quant Setup'!$I$44,IF(AND(J300&gt;='Quant Setup'!$G$45,J300&lt;'Quant Setup'!$H$45),'Quant Setup'!$I$45,'Quant Setup'!$I$46)))</f>
        <v>Too Fast</v>
      </c>
      <c r="L300" s="41">
        <f t="shared" si="38"/>
        <v>5.2037037037037021E-2</v>
      </c>
      <c r="M300" s="41">
        <f t="shared" si="36"/>
        <v>5.1388888888888887E-2</v>
      </c>
      <c r="N300" s="41">
        <f t="shared" si="37"/>
        <v>6.4814814814813382E-4</v>
      </c>
      <c r="O300" s="42" t="str">
        <f t="shared" si="39"/>
        <v>Neutral</v>
      </c>
      <c r="P300" s="2"/>
      <c r="Q300" s="2"/>
      <c r="R300" s="2"/>
      <c r="S300" s="2"/>
      <c r="T300" s="2" t="s">
        <v>238</v>
      </c>
      <c r="U300" s="2"/>
      <c r="V300" s="2" t="s">
        <v>115</v>
      </c>
      <c r="W300" s="2" t="s">
        <v>138</v>
      </c>
      <c r="X300" s="2" t="s">
        <v>141</v>
      </c>
      <c r="Y300" s="2"/>
      <c r="Z300" s="2"/>
      <c r="AA300" s="2"/>
      <c r="AB300" s="2"/>
      <c r="AC300" s="2"/>
      <c r="AD300" s="2"/>
      <c r="AE300" s="2"/>
      <c r="AF300" s="2"/>
      <c r="AG300" s="2"/>
      <c r="AH300" s="2"/>
      <c r="AI300" s="17"/>
      <c r="AJ300" s="17"/>
      <c r="AK300" s="17"/>
      <c r="AL300" s="17"/>
      <c r="AM300" s="8"/>
      <c r="AN300" s="18"/>
      <c r="AO300" s="2"/>
      <c r="AP300" s="2"/>
      <c r="AQ300" s="6"/>
      <c r="AR300" s="6"/>
      <c r="AS300" s="7"/>
      <c r="AT300" s="7"/>
      <c r="AU300" s="4"/>
      <c r="AV300" s="2"/>
    </row>
    <row r="301" spans="1:48" s="27" customFormat="1" x14ac:dyDescent="0.2">
      <c r="A301" s="194">
        <v>203</v>
      </c>
      <c r="B301" s="106"/>
      <c r="C301" s="55"/>
      <c r="D301" s="47"/>
      <c r="E301" s="193">
        <v>75</v>
      </c>
      <c r="F301" s="43" t="str">
        <f t="shared" si="33"/>
        <v>75</v>
      </c>
      <c r="G301" s="18"/>
      <c r="H301" s="2"/>
      <c r="I301" s="200"/>
      <c r="J301" s="41"/>
      <c r="K301" s="41"/>
      <c r="L301" s="41"/>
      <c r="M301" s="41"/>
      <c r="N301" s="41"/>
      <c r="O301" s="42"/>
      <c r="P301" s="2"/>
      <c r="Q301" s="2"/>
      <c r="R301" s="2"/>
      <c r="S301" s="2"/>
      <c r="T301" s="2"/>
      <c r="U301" s="2"/>
      <c r="V301" s="2"/>
      <c r="W301" s="2"/>
      <c r="X301" s="2"/>
      <c r="Y301" s="2"/>
      <c r="Z301" s="2"/>
      <c r="AA301" s="2"/>
      <c r="AB301" s="2"/>
      <c r="AC301" s="2"/>
      <c r="AD301" s="2"/>
      <c r="AE301" s="2"/>
      <c r="AF301" s="2"/>
      <c r="AG301" s="2"/>
      <c r="AH301" s="2"/>
      <c r="AI301" s="17"/>
      <c r="AJ301" s="17"/>
      <c r="AK301" s="17"/>
      <c r="AL301" s="17"/>
      <c r="AM301" s="8"/>
      <c r="AN301" s="18"/>
      <c r="AO301" s="2"/>
      <c r="AP301" s="2"/>
      <c r="AQ301" s="6"/>
      <c r="AR301" s="6"/>
      <c r="AS301" s="7"/>
      <c r="AT301" s="7"/>
      <c r="AU301" s="4"/>
      <c r="AV301" s="2"/>
    </row>
    <row r="302" spans="1:48" s="27" customFormat="1" x14ac:dyDescent="0.2">
      <c r="A302" s="194">
        <v>203</v>
      </c>
      <c r="B302" s="106"/>
      <c r="C302" s="55"/>
      <c r="D302" s="47"/>
      <c r="E302" s="193">
        <v>76</v>
      </c>
      <c r="F302" s="43" t="str">
        <f t="shared" si="33"/>
        <v>76</v>
      </c>
      <c r="G302" s="18"/>
      <c r="H302" s="2"/>
      <c r="I302" s="200"/>
      <c r="J302" s="41"/>
      <c r="K302" s="41"/>
      <c r="L302" s="41"/>
      <c r="M302" s="41"/>
      <c r="N302" s="41"/>
      <c r="O302" s="42"/>
      <c r="P302" s="2"/>
      <c r="Q302" s="2"/>
      <c r="R302" s="2"/>
      <c r="S302" s="2"/>
      <c r="T302" s="2"/>
      <c r="U302" s="2"/>
      <c r="V302" s="2"/>
      <c r="W302" s="2"/>
      <c r="X302" s="2"/>
      <c r="Y302" s="2"/>
      <c r="Z302" s="2"/>
      <c r="AA302" s="2"/>
      <c r="AB302" s="2"/>
      <c r="AC302" s="2"/>
      <c r="AD302" s="2"/>
      <c r="AE302" s="2"/>
      <c r="AF302" s="2"/>
      <c r="AG302" s="2"/>
      <c r="AH302" s="2"/>
      <c r="AI302" s="17"/>
      <c r="AJ302" s="17"/>
      <c r="AK302" s="17"/>
      <c r="AL302" s="17"/>
      <c r="AM302" s="8"/>
      <c r="AN302" s="18"/>
      <c r="AO302" s="2"/>
      <c r="AP302" s="2"/>
      <c r="AQ302" s="6"/>
      <c r="AR302" s="6"/>
      <c r="AS302" s="7"/>
      <c r="AT302" s="7"/>
      <c r="AU302" s="4"/>
      <c r="AV302" s="2"/>
    </row>
    <row r="303" spans="1:48" s="27" customFormat="1" x14ac:dyDescent="0.2">
      <c r="A303" s="194">
        <v>203</v>
      </c>
      <c r="B303" s="106"/>
      <c r="C303" s="55"/>
      <c r="D303" s="47"/>
      <c r="E303" s="193">
        <v>77</v>
      </c>
      <c r="F303" s="43" t="str">
        <f t="shared" si="33"/>
        <v>77</v>
      </c>
      <c r="G303" s="18"/>
      <c r="H303" s="2"/>
      <c r="I303" s="200"/>
      <c r="J303" s="41"/>
      <c r="K303" s="41"/>
      <c r="L303" s="41"/>
      <c r="M303" s="41"/>
      <c r="N303" s="41"/>
      <c r="O303" s="42"/>
      <c r="P303" s="2"/>
      <c r="Q303" s="2"/>
      <c r="R303" s="2"/>
      <c r="S303" s="2"/>
      <c r="T303" s="2"/>
      <c r="U303" s="2"/>
      <c r="V303" s="2"/>
      <c r="W303" s="2"/>
      <c r="X303" s="2"/>
      <c r="Y303" s="2"/>
      <c r="Z303" s="2"/>
      <c r="AA303" s="2"/>
      <c r="AB303" s="2"/>
      <c r="AC303" s="2"/>
      <c r="AD303" s="2"/>
      <c r="AE303" s="2"/>
      <c r="AF303" s="2"/>
      <c r="AG303" s="2"/>
      <c r="AH303" s="2"/>
      <c r="AI303" s="17"/>
      <c r="AJ303" s="17"/>
      <c r="AK303" s="17"/>
      <c r="AL303" s="17"/>
      <c r="AM303" s="8"/>
      <c r="AN303" s="18"/>
      <c r="AO303" s="2"/>
      <c r="AP303" s="2"/>
      <c r="AQ303" s="6"/>
      <c r="AR303" s="6"/>
      <c r="AS303" s="7"/>
      <c r="AT303" s="7"/>
      <c r="AU303" s="4"/>
      <c r="AV303" s="2"/>
    </row>
    <row r="304" spans="1:48" s="27" customFormat="1" x14ac:dyDescent="0.2">
      <c r="A304" s="194">
        <v>203</v>
      </c>
      <c r="B304" s="106"/>
      <c r="C304" s="55"/>
      <c r="D304" s="47"/>
      <c r="E304" s="193">
        <v>78</v>
      </c>
      <c r="F304" s="43" t="str">
        <f t="shared" si="33"/>
        <v>78</v>
      </c>
      <c r="G304" s="18"/>
      <c r="H304" s="2"/>
      <c r="I304" s="200"/>
      <c r="J304" s="41"/>
      <c r="K304" s="41"/>
      <c r="L304" s="41"/>
      <c r="M304" s="41"/>
      <c r="N304" s="41"/>
      <c r="O304" s="42"/>
      <c r="P304" s="2"/>
      <c r="Q304" s="2"/>
      <c r="R304" s="2"/>
      <c r="S304" s="2"/>
      <c r="T304" s="2"/>
      <c r="U304" s="2"/>
      <c r="V304" s="2"/>
      <c r="W304" s="2"/>
      <c r="X304" s="2"/>
      <c r="Y304" s="2"/>
      <c r="Z304" s="2"/>
      <c r="AA304" s="2"/>
      <c r="AB304" s="2"/>
      <c r="AC304" s="2"/>
      <c r="AD304" s="2"/>
      <c r="AE304" s="2"/>
      <c r="AF304" s="2"/>
      <c r="AG304" s="2"/>
      <c r="AH304" s="2"/>
      <c r="AI304" s="17"/>
      <c r="AJ304" s="17"/>
      <c r="AK304" s="17"/>
      <c r="AL304" s="17"/>
      <c r="AM304" s="8"/>
      <c r="AN304" s="18"/>
      <c r="AO304" s="2"/>
      <c r="AP304" s="2"/>
      <c r="AQ304" s="6"/>
      <c r="AR304" s="6"/>
      <c r="AS304" s="7"/>
      <c r="AT304" s="7"/>
      <c r="AU304" s="4"/>
      <c r="AV304" s="2"/>
    </row>
    <row r="305" spans="1:48" s="27" customFormat="1" x14ac:dyDescent="0.2">
      <c r="A305" s="194">
        <v>203</v>
      </c>
      <c r="B305" s="106"/>
      <c r="C305" s="55"/>
      <c r="D305" s="47"/>
      <c r="E305" s="193">
        <v>79</v>
      </c>
      <c r="F305" s="43" t="str">
        <f t="shared" si="33"/>
        <v>79</v>
      </c>
      <c r="G305" s="18"/>
      <c r="H305" s="2"/>
      <c r="I305" s="200"/>
      <c r="J305" s="41"/>
      <c r="K305" s="41"/>
      <c r="L305" s="41"/>
      <c r="M305" s="41"/>
      <c r="N305" s="41"/>
      <c r="O305" s="42"/>
      <c r="P305" s="2"/>
      <c r="Q305" s="2"/>
      <c r="R305" s="2"/>
      <c r="S305" s="2"/>
      <c r="T305" s="2"/>
      <c r="U305" s="2"/>
      <c r="V305" s="2"/>
      <c r="W305" s="2"/>
      <c r="X305" s="2"/>
      <c r="Y305" s="2"/>
      <c r="Z305" s="2"/>
      <c r="AA305" s="2"/>
      <c r="AB305" s="2"/>
      <c r="AC305" s="2"/>
      <c r="AD305" s="2"/>
      <c r="AE305" s="2"/>
      <c r="AF305" s="2"/>
      <c r="AG305" s="2"/>
      <c r="AH305" s="2"/>
      <c r="AI305" s="17"/>
      <c r="AJ305" s="17"/>
      <c r="AK305" s="17"/>
      <c r="AL305" s="17"/>
      <c r="AM305" s="8"/>
      <c r="AN305" s="18"/>
      <c r="AO305" s="2"/>
      <c r="AP305" s="2"/>
      <c r="AQ305" s="6"/>
      <c r="AR305" s="6"/>
      <c r="AS305" s="7"/>
      <c r="AT305" s="7"/>
      <c r="AU305" s="4"/>
      <c r="AV305" s="2"/>
    </row>
    <row r="306" spans="1:48" s="27" customFormat="1" x14ac:dyDescent="0.2">
      <c r="A306" s="194">
        <v>203</v>
      </c>
      <c r="B306" s="106"/>
      <c r="C306" s="55"/>
      <c r="D306" s="47"/>
      <c r="E306" s="193">
        <v>80</v>
      </c>
      <c r="F306" s="43" t="str">
        <f t="shared" si="33"/>
        <v>80</v>
      </c>
      <c r="G306" s="18"/>
      <c r="H306" s="2"/>
      <c r="I306" s="200"/>
      <c r="J306" s="41"/>
      <c r="K306" s="41"/>
      <c r="L306" s="41"/>
      <c r="M306" s="41"/>
      <c r="N306" s="41"/>
      <c r="O306" s="42"/>
      <c r="P306" s="2"/>
      <c r="Q306" s="2"/>
      <c r="R306" s="2"/>
      <c r="S306" s="2"/>
      <c r="T306" s="2"/>
      <c r="U306" s="2"/>
      <c r="V306" s="2"/>
      <c r="W306" s="2"/>
      <c r="X306" s="2"/>
      <c r="Y306" s="2"/>
      <c r="Z306" s="2"/>
      <c r="AA306" s="2"/>
      <c r="AB306" s="2"/>
      <c r="AC306" s="2"/>
      <c r="AD306" s="2"/>
      <c r="AE306" s="2"/>
      <c r="AF306" s="2"/>
      <c r="AG306" s="2"/>
      <c r="AH306" s="2"/>
      <c r="AI306" s="17"/>
      <c r="AJ306" s="17"/>
      <c r="AK306" s="17"/>
      <c r="AL306" s="17"/>
      <c r="AM306" s="8"/>
      <c r="AN306" s="18"/>
      <c r="AO306" s="2"/>
      <c r="AP306" s="2"/>
      <c r="AQ306" s="6"/>
      <c r="AR306" s="6"/>
      <c r="AS306" s="7"/>
      <c r="AT306" s="7"/>
      <c r="AU306" s="4"/>
      <c r="AV306" s="2"/>
    </row>
    <row r="307" spans="1:48" s="27" customFormat="1" x14ac:dyDescent="0.2">
      <c r="A307" s="194">
        <v>203</v>
      </c>
      <c r="B307" s="106"/>
      <c r="C307" s="55"/>
      <c r="D307" s="47"/>
      <c r="E307" s="193">
        <v>81</v>
      </c>
      <c r="F307" s="43" t="str">
        <f t="shared" si="33"/>
        <v>81</v>
      </c>
      <c r="G307" s="18"/>
      <c r="H307" s="2"/>
      <c r="I307" s="200"/>
      <c r="J307" s="41"/>
      <c r="K307" s="41"/>
      <c r="L307" s="41"/>
      <c r="M307" s="41"/>
      <c r="N307" s="41"/>
      <c r="O307" s="42"/>
      <c r="P307" s="2"/>
      <c r="Q307" s="2"/>
      <c r="R307" s="2"/>
      <c r="S307" s="2"/>
      <c r="T307" s="2"/>
      <c r="U307" s="2"/>
      <c r="V307" s="2"/>
      <c r="W307" s="2"/>
      <c r="X307" s="2"/>
      <c r="Y307" s="2"/>
      <c r="Z307" s="2"/>
      <c r="AA307" s="2"/>
      <c r="AB307" s="2"/>
      <c r="AC307" s="2"/>
      <c r="AD307" s="2"/>
      <c r="AE307" s="2"/>
      <c r="AF307" s="2"/>
      <c r="AG307" s="2"/>
      <c r="AH307" s="2"/>
      <c r="AI307" s="17"/>
      <c r="AJ307" s="17"/>
      <c r="AK307" s="17"/>
      <c r="AL307" s="17"/>
      <c r="AM307" s="8"/>
      <c r="AN307" s="18"/>
      <c r="AO307" s="2"/>
      <c r="AP307" s="2"/>
      <c r="AQ307" s="6"/>
      <c r="AR307" s="6"/>
      <c r="AS307" s="7"/>
      <c r="AT307" s="7"/>
      <c r="AU307" s="4"/>
      <c r="AV307" s="2"/>
    </row>
    <row r="308" spans="1:48" s="27" customFormat="1" x14ac:dyDescent="0.2">
      <c r="A308" s="194">
        <v>203</v>
      </c>
      <c r="B308" s="106"/>
      <c r="C308" s="55"/>
      <c r="D308" s="47"/>
      <c r="E308" s="193">
        <v>82</v>
      </c>
      <c r="F308" s="43" t="str">
        <f t="shared" si="33"/>
        <v>82</v>
      </c>
      <c r="G308" s="18"/>
      <c r="H308" s="2"/>
      <c r="I308" s="200"/>
      <c r="J308" s="41"/>
      <c r="K308" s="41"/>
      <c r="L308" s="41"/>
      <c r="M308" s="41"/>
      <c r="N308" s="41"/>
      <c r="O308" s="42"/>
      <c r="P308" s="2"/>
      <c r="Q308" s="2"/>
      <c r="R308" s="2"/>
      <c r="S308" s="2"/>
      <c r="T308" s="2"/>
      <c r="U308" s="2"/>
      <c r="V308" s="2"/>
      <c r="W308" s="2"/>
      <c r="X308" s="2"/>
      <c r="Y308" s="2"/>
      <c r="Z308" s="2"/>
      <c r="AA308" s="2"/>
      <c r="AB308" s="2"/>
      <c r="AC308" s="2"/>
      <c r="AD308" s="2"/>
      <c r="AE308" s="2"/>
      <c r="AF308" s="2"/>
      <c r="AG308" s="2"/>
      <c r="AH308" s="2"/>
      <c r="AI308" s="17"/>
      <c r="AJ308" s="17"/>
      <c r="AK308" s="17"/>
      <c r="AL308" s="17"/>
      <c r="AM308" s="8"/>
      <c r="AN308" s="18"/>
      <c r="AO308" s="2"/>
      <c r="AP308" s="2"/>
      <c r="AQ308" s="6"/>
      <c r="AR308" s="6"/>
      <c r="AS308" s="7"/>
      <c r="AT308" s="7"/>
      <c r="AU308" s="4"/>
      <c r="AV308" s="2"/>
    </row>
    <row r="309" spans="1:48" s="27" customFormat="1" x14ac:dyDescent="0.2">
      <c r="A309" s="194">
        <v>203</v>
      </c>
      <c r="B309" s="106"/>
      <c r="C309" s="55"/>
      <c r="D309" s="47"/>
      <c r="E309" s="193">
        <v>83</v>
      </c>
      <c r="F309" s="43" t="str">
        <f t="shared" si="33"/>
        <v>83</v>
      </c>
      <c r="G309" s="18"/>
      <c r="H309" s="2"/>
      <c r="I309" s="200"/>
      <c r="J309" s="41"/>
      <c r="K309" s="41"/>
      <c r="L309" s="41"/>
      <c r="M309" s="41"/>
      <c r="N309" s="41"/>
      <c r="O309" s="42"/>
      <c r="P309" s="2"/>
      <c r="Q309" s="2"/>
      <c r="R309" s="2"/>
      <c r="S309" s="2"/>
      <c r="T309" s="2"/>
      <c r="U309" s="2"/>
      <c r="V309" s="2"/>
      <c r="W309" s="2"/>
      <c r="X309" s="2"/>
      <c r="Y309" s="2"/>
      <c r="Z309" s="2"/>
      <c r="AA309" s="2"/>
      <c r="AB309" s="2"/>
      <c r="AC309" s="2"/>
      <c r="AD309" s="2"/>
      <c r="AE309" s="2"/>
      <c r="AF309" s="2"/>
      <c r="AG309" s="2"/>
      <c r="AH309" s="2"/>
      <c r="AI309" s="17"/>
      <c r="AJ309" s="17"/>
      <c r="AK309" s="17"/>
      <c r="AL309" s="17"/>
      <c r="AM309" s="8"/>
      <c r="AN309" s="18"/>
      <c r="AO309" s="2"/>
      <c r="AP309" s="2"/>
      <c r="AQ309" s="6"/>
      <c r="AR309" s="6"/>
      <c r="AS309" s="7"/>
      <c r="AT309" s="7"/>
      <c r="AU309" s="4"/>
      <c r="AV309" s="2"/>
    </row>
    <row r="310" spans="1:48" s="27" customFormat="1" x14ac:dyDescent="0.2">
      <c r="A310" s="194">
        <v>203</v>
      </c>
      <c r="B310" s="106"/>
      <c r="C310" s="55"/>
      <c r="D310" s="47"/>
      <c r="E310" s="193">
        <v>84</v>
      </c>
      <c r="F310" s="43" t="str">
        <f t="shared" si="33"/>
        <v>84</v>
      </c>
      <c r="G310" s="18"/>
      <c r="H310" s="2"/>
      <c r="I310" s="200"/>
      <c r="J310" s="41"/>
      <c r="K310" s="41"/>
      <c r="L310" s="41"/>
      <c r="M310" s="41"/>
      <c r="N310" s="41"/>
      <c r="O310" s="42"/>
      <c r="P310" s="2"/>
      <c r="Q310" s="2"/>
      <c r="R310" s="2"/>
      <c r="S310" s="2"/>
      <c r="T310" s="2"/>
      <c r="U310" s="2"/>
      <c r="V310" s="2"/>
      <c r="W310" s="2"/>
      <c r="X310" s="2"/>
      <c r="Y310" s="2"/>
      <c r="Z310" s="2"/>
      <c r="AA310" s="2"/>
      <c r="AB310" s="2"/>
      <c r="AC310" s="2"/>
      <c r="AD310" s="2"/>
      <c r="AE310" s="2"/>
      <c r="AF310" s="2"/>
      <c r="AG310" s="2"/>
      <c r="AH310" s="2"/>
      <c r="AI310" s="17"/>
      <c r="AJ310" s="17"/>
      <c r="AK310" s="17"/>
      <c r="AL310" s="17"/>
      <c r="AM310" s="8"/>
      <c r="AN310" s="18"/>
      <c r="AO310" s="2"/>
      <c r="AP310" s="2"/>
      <c r="AQ310" s="6"/>
      <c r="AR310" s="6"/>
      <c r="AS310" s="7"/>
      <c r="AT310" s="7"/>
      <c r="AU310" s="4"/>
      <c r="AV310" s="2"/>
    </row>
    <row r="311" spans="1:48" s="27" customFormat="1" x14ac:dyDescent="0.2">
      <c r="A311" s="194">
        <v>203</v>
      </c>
      <c r="B311" s="106"/>
      <c r="C311" s="55"/>
      <c r="D311" s="47"/>
      <c r="E311" s="193">
        <v>85</v>
      </c>
      <c r="F311" s="43" t="str">
        <f t="shared" si="33"/>
        <v>85</v>
      </c>
      <c r="G311" s="18"/>
      <c r="H311" s="2"/>
      <c r="I311" s="200"/>
      <c r="J311" s="41"/>
      <c r="K311" s="41"/>
      <c r="L311" s="41"/>
      <c r="M311" s="41"/>
      <c r="N311" s="41"/>
      <c r="O311" s="42"/>
      <c r="P311" s="2"/>
      <c r="Q311" s="2"/>
      <c r="R311" s="2"/>
      <c r="S311" s="2"/>
      <c r="T311" s="2"/>
      <c r="U311" s="2"/>
      <c r="V311" s="2"/>
      <c r="W311" s="2"/>
      <c r="X311" s="2"/>
      <c r="Y311" s="2"/>
      <c r="Z311" s="2"/>
      <c r="AA311" s="2"/>
      <c r="AB311" s="2"/>
      <c r="AC311" s="2"/>
      <c r="AD311" s="2"/>
      <c r="AE311" s="2"/>
      <c r="AF311" s="2"/>
      <c r="AG311" s="2"/>
      <c r="AH311" s="2"/>
      <c r="AI311" s="17"/>
      <c r="AJ311" s="17"/>
      <c r="AK311" s="17"/>
      <c r="AL311" s="17"/>
      <c r="AM311" s="8"/>
      <c r="AN311" s="18"/>
      <c r="AO311" s="2"/>
      <c r="AP311" s="2"/>
      <c r="AQ311" s="6"/>
      <c r="AR311" s="6"/>
      <c r="AS311" s="7"/>
      <c r="AT311" s="7"/>
      <c r="AU311" s="4"/>
      <c r="AV311" s="2"/>
    </row>
    <row r="312" spans="1:48" s="27" customFormat="1" x14ac:dyDescent="0.2">
      <c r="A312" s="194">
        <v>203</v>
      </c>
      <c r="B312" s="106"/>
      <c r="C312" s="55"/>
      <c r="D312" s="47"/>
      <c r="E312" s="193">
        <v>86</v>
      </c>
      <c r="F312" s="43" t="str">
        <f t="shared" si="33"/>
        <v>86</v>
      </c>
      <c r="G312" s="18"/>
      <c r="H312" s="2"/>
      <c r="I312" s="200"/>
      <c r="J312" s="41"/>
      <c r="K312" s="41"/>
      <c r="L312" s="41"/>
      <c r="M312" s="41"/>
      <c r="N312" s="41"/>
      <c r="O312" s="42"/>
      <c r="P312" s="2"/>
      <c r="Q312" s="2"/>
      <c r="R312" s="2"/>
      <c r="S312" s="2"/>
      <c r="T312" s="2"/>
      <c r="U312" s="2"/>
      <c r="V312" s="2"/>
      <c r="W312" s="2"/>
      <c r="X312" s="2"/>
      <c r="Y312" s="2"/>
      <c r="Z312" s="2"/>
      <c r="AA312" s="2"/>
      <c r="AB312" s="2"/>
      <c r="AC312" s="2"/>
      <c r="AD312" s="2"/>
      <c r="AE312" s="2"/>
      <c r="AF312" s="2"/>
      <c r="AG312" s="2"/>
      <c r="AH312" s="2"/>
      <c r="AI312" s="17"/>
      <c r="AJ312" s="17"/>
      <c r="AK312" s="17"/>
      <c r="AL312" s="17"/>
      <c r="AM312" s="8"/>
      <c r="AN312" s="18"/>
      <c r="AO312" s="2"/>
      <c r="AP312" s="2"/>
      <c r="AQ312" s="6"/>
      <c r="AR312" s="6"/>
      <c r="AS312" s="7"/>
      <c r="AT312" s="7"/>
      <c r="AU312" s="4"/>
      <c r="AV312" s="2"/>
    </row>
    <row r="313" spans="1:48" s="27" customFormat="1" x14ac:dyDescent="0.2">
      <c r="A313" s="194">
        <v>203</v>
      </c>
      <c r="B313" s="106"/>
      <c r="C313" s="55"/>
      <c r="D313" s="47"/>
      <c r="E313" s="193">
        <v>87</v>
      </c>
      <c r="F313" s="43" t="str">
        <f t="shared" si="33"/>
        <v>87</v>
      </c>
      <c r="G313" s="18"/>
      <c r="H313" s="2"/>
      <c r="I313" s="200"/>
      <c r="J313" s="41"/>
      <c r="K313" s="41"/>
      <c r="L313" s="41"/>
      <c r="M313" s="41"/>
      <c r="N313" s="41"/>
      <c r="O313" s="42"/>
      <c r="P313" s="2"/>
      <c r="Q313" s="2"/>
      <c r="R313" s="2"/>
      <c r="S313" s="2"/>
      <c r="T313" s="2"/>
      <c r="U313" s="2"/>
      <c r="V313" s="2"/>
      <c r="W313" s="2"/>
      <c r="X313" s="2"/>
      <c r="Y313" s="2"/>
      <c r="Z313" s="2"/>
      <c r="AA313" s="2"/>
      <c r="AB313" s="2"/>
      <c r="AC313" s="2"/>
      <c r="AD313" s="2"/>
      <c r="AE313" s="2"/>
      <c r="AF313" s="2"/>
      <c r="AG313" s="2"/>
      <c r="AH313" s="2"/>
      <c r="AI313" s="17"/>
      <c r="AJ313" s="17"/>
      <c r="AK313" s="17"/>
      <c r="AL313" s="17"/>
      <c r="AM313" s="8"/>
      <c r="AN313" s="18"/>
      <c r="AO313" s="2"/>
      <c r="AP313" s="2"/>
      <c r="AQ313" s="6"/>
      <c r="AR313" s="6"/>
      <c r="AS313" s="7"/>
      <c r="AT313" s="7"/>
      <c r="AU313" s="4"/>
      <c r="AV313" s="2"/>
    </row>
    <row r="314" spans="1:48" s="27" customFormat="1" x14ac:dyDescent="0.2">
      <c r="A314" s="194">
        <v>203</v>
      </c>
      <c r="B314" s="106"/>
      <c r="C314" s="55"/>
      <c r="D314" s="47"/>
      <c r="E314" s="193">
        <v>88</v>
      </c>
      <c r="F314" s="43" t="str">
        <f t="shared" si="33"/>
        <v>88</v>
      </c>
      <c r="G314" s="18"/>
      <c r="H314" s="2"/>
      <c r="I314" s="200"/>
      <c r="J314" s="41"/>
      <c r="K314" s="41"/>
      <c r="L314" s="41"/>
      <c r="M314" s="41"/>
      <c r="N314" s="41"/>
      <c r="O314" s="42"/>
      <c r="P314" s="2"/>
      <c r="Q314" s="2"/>
      <c r="R314" s="2"/>
      <c r="S314" s="2"/>
      <c r="T314" s="2"/>
      <c r="U314" s="2"/>
      <c r="V314" s="2"/>
      <c r="W314" s="2"/>
      <c r="X314" s="2"/>
      <c r="Y314" s="2"/>
      <c r="Z314" s="2"/>
      <c r="AA314" s="2"/>
      <c r="AB314" s="2"/>
      <c r="AC314" s="2"/>
      <c r="AD314" s="2"/>
      <c r="AE314" s="2"/>
      <c r="AF314" s="2"/>
      <c r="AG314" s="2"/>
      <c r="AH314" s="2"/>
      <c r="AI314" s="17"/>
      <c r="AJ314" s="17"/>
      <c r="AK314" s="17"/>
      <c r="AL314" s="17"/>
      <c r="AM314" s="8"/>
      <c r="AN314" s="18"/>
      <c r="AO314" s="2"/>
      <c r="AP314" s="2"/>
      <c r="AQ314" s="6"/>
      <c r="AR314" s="6"/>
      <c r="AS314" s="7"/>
      <c r="AT314" s="7"/>
      <c r="AU314" s="4"/>
      <c r="AV314" s="2"/>
    </row>
    <row r="315" spans="1:48" s="27" customFormat="1" x14ac:dyDescent="0.2">
      <c r="A315" s="194">
        <v>203</v>
      </c>
      <c r="B315" s="106"/>
      <c r="C315" s="55"/>
      <c r="D315" s="47"/>
      <c r="E315" s="193">
        <v>89</v>
      </c>
      <c r="F315" s="43" t="str">
        <f t="shared" si="33"/>
        <v>89</v>
      </c>
      <c r="G315" s="18"/>
      <c r="H315" s="2"/>
      <c r="I315" s="200"/>
      <c r="J315" s="41"/>
      <c r="K315" s="41"/>
      <c r="L315" s="41"/>
      <c r="M315" s="41"/>
      <c r="N315" s="41"/>
      <c r="O315" s="42"/>
      <c r="P315" s="2"/>
      <c r="Q315" s="2"/>
      <c r="R315" s="2"/>
      <c r="S315" s="2"/>
      <c r="T315" s="2"/>
      <c r="U315" s="2"/>
      <c r="V315" s="2"/>
      <c r="W315" s="2"/>
      <c r="X315" s="2"/>
      <c r="Y315" s="2"/>
      <c r="Z315" s="2"/>
      <c r="AA315" s="2"/>
      <c r="AB315" s="2"/>
      <c r="AC315" s="2"/>
      <c r="AD315" s="2"/>
      <c r="AE315" s="2"/>
      <c r="AF315" s="2"/>
      <c r="AG315" s="2"/>
      <c r="AH315" s="2"/>
      <c r="AI315" s="17"/>
      <c r="AJ315" s="17"/>
      <c r="AK315" s="17"/>
      <c r="AL315" s="17"/>
      <c r="AM315" s="8"/>
      <c r="AN315" s="18"/>
      <c r="AO315" s="2"/>
      <c r="AP315" s="2"/>
      <c r="AQ315" s="6"/>
      <c r="AR315" s="6"/>
      <c r="AS315" s="7"/>
      <c r="AT315" s="7"/>
      <c r="AU315" s="4"/>
      <c r="AV315" s="2"/>
    </row>
    <row r="316" spans="1:48" s="27" customFormat="1" x14ac:dyDescent="0.2">
      <c r="A316" s="194">
        <v>203</v>
      </c>
      <c r="B316" s="106"/>
      <c r="C316" s="55"/>
      <c r="D316" s="47"/>
      <c r="E316" s="193">
        <v>90</v>
      </c>
      <c r="F316" s="43" t="str">
        <f t="shared" si="33"/>
        <v>90</v>
      </c>
      <c r="G316" s="18"/>
      <c r="H316" s="2"/>
      <c r="I316" s="200"/>
      <c r="J316" s="41"/>
      <c r="K316" s="41"/>
      <c r="L316" s="41"/>
      <c r="M316" s="41"/>
      <c r="N316" s="41"/>
      <c r="O316" s="42"/>
      <c r="P316" s="2"/>
      <c r="Q316" s="2"/>
      <c r="R316" s="2"/>
      <c r="S316" s="2"/>
      <c r="T316" s="2"/>
      <c r="U316" s="2"/>
      <c r="V316" s="2"/>
      <c r="W316" s="2"/>
      <c r="X316" s="2"/>
      <c r="Y316" s="2"/>
      <c r="Z316" s="2"/>
      <c r="AA316" s="2"/>
      <c r="AB316" s="2"/>
      <c r="AC316" s="2"/>
      <c r="AD316" s="2"/>
      <c r="AE316" s="2"/>
      <c r="AF316" s="2"/>
      <c r="AG316" s="2"/>
      <c r="AH316" s="2"/>
      <c r="AI316" s="17"/>
      <c r="AJ316" s="17"/>
      <c r="AK316" s="17"/>
      <c r="AL316" s="17"/>
      <c r="AM316" s="8"/>
      <c r="AN316" s="18"/>
      <c r="AO316" s="2"/>
      <c r="AP316" s="2"/>
      <c r="AQ316" s="6"/>
      <c r="AR316" s="6"/>
      <c r="AS316" s="7"/>
      <c r="AT316" s="7"/>
      <c r="AU316" s="4"/>
      <c r="AV316" s="2"/>
    </row>
    <row r="317" spans="1:48" s="27" customFormat="1" x14ac:dyDescent="0.2">
      <c r="A317" s="194">
        <v>203</v>
      </c>
      <c r="B317" s="106"/>
      <c r="C317" s="55"/>
      <c r="D317" s="47"/>
      <c r="E317" s="193">
        <v>91</v>
      </c>
      <c r="F317" s="43" t="str">
        <f t="shared" si="33"/>
        <v>91</v>
      </c>
      <c r="G317" s="18"/>
      <c r="H317" s="2"/>
      <c r="I317" s="200"/>
      <c r="J317" s="41"/>
      <c r="K317" s="41"/>
      <c r="L317" s="41"/>
      <c r="M317" s="41"/>
      <c r="N317" s="41"/>
      <c r="O317" s="42"/>
      <c r="P317" s="2"/>
      <c r="Q317" s="2"/>
      <c r="R317" s="2"/>
      <c r="S317" s="2"/>
      <c r="T317" s="2"/>
      <c r="U317" s="2"/>
      <c r="V317" s="2"/>
      <c r="W317" s="2"/>
      <c r="X317" s="2"/>
      <c r="Y317" s="2"/>
      <c r="Z317" s="2"/>
      <c r="AA317" s="2"/>
      <c r="AB317" s="2"/>
      <c r="AC317" s="2"/>
      <c r="AD317" s="2"/>
      <c r="AE317" s="2"/>
      <c r="AF317" s="2"/>
      <c r="AG317" s="2"/>
      <c r="AH317" s="2"/>
      <c r="AI317" s="17"/>
      <c r="AJ317" s="17"/>
      <c r="AK317" s="17"/>
      <c r="AL317" s="17"/>
      <c r="AM317" s="8"/>
      <c r="AN317" s="18"/>
      <c r="AO317" s="2"/>
      <c r="AP317" s="2"/>
      <c r="AQ317" s="6"/>
      <c r="AR317" s="6"/>
      <c r="AS317" s="7"/>
      <c r="AT317" s="7"/>
      <c r="AU317" s="4"/>
      <c r="AV317" s="2"/>
    </row>
    <row r="318" spans="1:48" s="27" customFormat="1" x14ac:dyDescent="0.2">
      <c r="A318" s="194">
        <v>203</v>
      </c>
      <c r="B318" s="106"/>
      <c r="C318" s="55"/>
      <c r="D318" s="47"/>
      <c r="E318" s="193">
        <v>92</v>
      </c>
      <c r="F318" s="43" t="str">
        <f t="shared" si="33"/>
        <v>92</v>
      </c>
      <c r="G318" s="18"/>
      <c r="H318" s="2"/>
      <c r="I318" s="200"/>
      <c r="J318" s="41"/>
      <c r="K318" s="41"/>
      <c r="L318" s="41"/>
      <c r="M318" s="41"/>
      <c r="N318" s="41"/>
      <c r="O318" s="42"/>
      <c r="P318" s="2"/>
      <c r="Q318" s="2"/>
      <c r="R318" s="2"/>
      <c r="S318" s="2"/>
      <c r="T318" s="2"/>
      <c r="U318" s="2"/>
      <c r="V318" s="2"/>
      <c r="W318" s="2"/>
      <c r="X318" s="2"/>
      <c r="Y318" s="2"/>
      <c r="Z318" s="2"/>
      <c r="AA318" s="2"/>
      <c r="AB318" s="2"/>
      <c r="AC318" s="2"/>
      <c r="AD318" s="2"/>
      <c r="AE318" s="2"/>
      <c r="AF318" s="2"/>
      <c r="AG318" s="2"/>
      <c r="AH318" s="2"/>
      <c r="AI318" s="17"/>
      <c r="AJ318" s="17"/>
      <c r="AK318" s="17"/>
      <c r="AL318" s="17"/>
      <c r="AM318" s="8"/>
      <c r="AN318" s="18"/>
      <c r="AO318" s="2"/>
      <c r="AP318" s="2"/>
      <c r="AQ318" s="6"/>
      <c r="AR318" s="6"/>
      <c r="AS318" s="7"/>
      <c r="AT318" s="7"/>
      <c r="AU318" s="4"/>
      <c r="AV318" s="2"/>
    </row>
    <row r="319" spans="1:48" s="27" customFormat="1" x14ac:dyDescent="0.2">
      <c r="A319" s="194">
        <v>203</v>
      </c>
      <c r="B319" s="106"/>
      <c r="C319" s="55"/>
      <c r="D319" s="47"/>
      <c r="E319" s="193">
        <v>93</v>
      </c>
      <c r="F319" s="43" t="str">
        <f t="shared" si="33"/>
        <v>93</v>
      </c>
      <c r="G319" s="18"/>
      <c r="H319" s="2"/>
      <c r="I319" s="200"/>
      <c r="J319" s="41"/>
      <c r="K319" s="41"/>
      <c r="L319" s="41"/>
      <c r="M319" s="41"/>
      <c r="N319" s="41"/>
      <c r="O319" s="42"/>
      <c r="P319" s="2"/>
      <c r="Q319" s="2"/>
      <c r="R319" s="2"/>
      <c r="S319" s="2"/>
      <c r="T319" s="2"/>
      <c r="U319" s="2"/>
      <c r="V319" s="2"/>
      <c r="W319" s="2"/>
      <c r="X319" s="2"/>
      <c r="Y319" s="2"/>
      <c r="Z319" s="2"/>
      <c r="AA319" s="2"/>
      <c r="AB319" s="2"/>
      <c r="AC319" s="2"/>
      <c r="AD319" s="2"/>
      <c r="AE319" s="2"/>
      <c r="AF319" s="2"/>
      <c r="AG319" s="2"/>
      <c r="AH319" s="2"/>
      <c r="AI319" s="17"/>
      <c r="AJ319" s="17"/>
      <c r="AK319" s="17"/>
      <c r="AL319" s="17"/>
      <c r="AM319" s="8"/>
      <c r="AN319" s="18"/>
      <c r="AO319" s="2"/>
      <c r="AP319" s="2"/>
      <c r="AQ319" s="6"/>
      <c r="AR319" s="6"/>
      <c r="AS319" s="7"/>
      <c r="AT319" s="7"/>
      <c r="AU319" s="4"/>
      <c r="AV319" s="2"/>
    </row>
    <row r="320" spans="1:48" s="27" customFormat="1" x14ac:dyDescent="0.2">
      <c r="A320" s="194">
        <v>203</v>
      </c>
      <c r="B320" s="106"/>
      <c r="C320" s="55"/>
      <c r="D320" s="47"/>
      <c r="E320" s="193">
        <v>94</v>
      </c>
      <c r="F320" s="43" t="str">
        <f t="shared" si="33"/>
        <v>94</v>
      </c>
      <c r="G320" s="18"/>
      <c r="H320" s="2"/>
      <c r="I320" s="200"/>
      <c r="J320" s="41"/>
      <c r="K320" s="41"/>
      <c r="L320" s="41"/>
      <c r="M320" s="41"/>
      <c r="N320" s="41"/>
      <c r="O320" s="42"/>
      <c r="P320" s="2"/>
      <c r="Q320" s="2"/>
      <c r="R320" s="2"/>
      <c r="S320" s="2"/>
      <c r="T320" s="2"/>
      <c r="U320" s="2"/>
      <c r="V320" s="2"/>
      <c r="W320" s="2"/>
      <c r="X320" s="2"/>
      <c r="Y320" s="2"/>
      <c r="Z320" s="2"/>
      <c r="AA320" s="2"/>
      <c r="AB320" s="2"/>
      <c r="AC320" s="2"/>
      <c r="AD320" s="2"/>
      <c r="AE320" s="2"/>
      <c r="AF320" s="2"/>
      <c r="AG320" s="2"/>
      <c r="AH320" s="2"/>
      <c r="AI320" s="17"/>
      <c r="AJ320" s="17"/>
      <c r="AK320" s="17"/>
      <c r="AL320" s="17"/>
      <c r="AM320" s="8"/>
      <c r="AN320" s="18"/>
      <c r="AO320" s="2"/>
      <c r="AP320" s="2"/>
      <c r="AQ320" s="6"/>
      <c r="AR320" s="6"/>
      <c r="AS320" s="7"/>
      <c r="AT320" s="7"/>
      <c r="AU320" s="4"/>
      <c r="AV320" s="2"/>
    </row>
    <row r="321" spans="1:48" s="27" customFormat="1" x14ac:dyDescent="0.2">
      <c r="A321" s="194">
        <v>203</v>
      </c>
      <c r="B321" s="106"/>
      <c r="C321" s="55"/>
      <c r="D321" s="47"/>
      <c r="E321" s="193">
        <v>95</v>
      </c>
      <c r="F321" s="43" t="str">
        <f t="shared" si="33"/>
        <v>95</v>
      </c>
      <c r="G321" s="18"/>
      <c r="H321" s="2"/>
      <c r="I321" s="200"/>
      <c r="J321" s="41"/>
      <c r="K321" s="41"/>
      <c r="L321" s="41"/>
      <c r="M321" s="41"/>
      <c r="N321" s="41"/>
      <c r="O321" s="42"/>
      <c r="P321" s="2"/>
      <c r="Q321" s="2"/>
      <c r="R321" s="2"/>
      <c r="S321" s="2"/>
      <c r="T321" s="2"/>
      <c r="U321" s="2"/>
      <c r="V321" s="2"/>
      <c r="W321" s="2"/>
      <c r="X321" s="2"/>
      <c r="Y321" s="2"/>
      <c r="Z321" s="2"/>
      <c r="AA321" s="2"/>
      <c r="AB321" s="2"/>
      <c r="AC321" s="2"/>
      <c r="AD321" s="2"/>
      <c r="AE321" s="2"/>
      <c r="AF321" s="2"/>
      <c r="AG321" s="2"/>
      <c r="AH321" s="2"/>
      <c r="AI321" s="17"/>
      <c r="AJ321" s="17"/>
      <c r="AK321" s="17"/>
      <c r="AL321" s="17"/>
      <c r="AM321" s="8"/>
      <c r="AN321" s="18"/>
      <c r="AO321" s="2"/>
      <c r="AP321" s="2"/>
      <c r="AQ321" s="6"/>
      <c r="AR321" s="6"/>
      <c r="AS321" s="7"/>
      <c r="AT321" s="7"/>
      <c r="AU321" s="4"/>
      <c r="AV321" s="2"/>
    </row>
    <row r="322" spans="1:48" s="27" customFormat="1" x14ac:dyDescent="0.2">
      <c r="A322" s="194">
        <v>203</v>
      </c>
      <c r="B322" s="106"/>
      <c r="C322" s="55"/>
      <c r="D322" s="47"/>
      <c r="E322" s="193">
        <v>96</v>
      </c>
      <c r="F322" s="43" t="str">
        <f t="shared" si="33"/>
        <v>96</v>
      </c>
      <c r="G322" s="18"/>
      <c r="H322" s="2"/>
      <c r="I322" s="200"/>
      <c r="J322" s="41"/>
      <c r="K322" s="41"/>
      <c r="L322" s="41"/>
      <c r="M322" s="41"/>
      <c r="N322" s="41"/>
      <c r="O322" s="42"/>
      <c r="P322" s="2"/>
      <c r="Q322" s="2"/>
      <c r="R322" s="2"/>
      <c r="S322" s="2"/>
      <c r="T322" s="2"/>
      <c r="U322" s="2"/>
      <c r="V322" s="2"/>
      <c r="W322" s="2"/>
      <c r="X322" s="2"/>
      <c r="Y322" s="2"/>
      <c r="Z322" s="2"/>
      <c r="AA322" s="2"/>
      <c r="AB322" s="2"/>
      <c r="AC322" s="2"/>
      <c r="AD322" s="2"/>
      <c r="AE322" s="2"/>
      <c r="AF322" s="2"/>
      <c r="AG322" s="2"/>
      <c r="AH322" s="2"/>
      <c r="AI322" s="17"/>
      <c r="AJ322" s="17"/>
      <c r="AK322" s="17"/>
      <c r="AL322" s="17"/>
      <c r="AM322" s="8"/>
      <c r="AN322" s="18"/>
      <c r="AO322" s="2"/>
      <c r="AP322" s="2"/>
      <c r="AQ322" s="6"/>
      <c r="AR322" s="6"/>
      <c r="AS322" s="7"/>
      <c r="AT322" s="7"/>
      <c r="AU322" s="4"/>
      <c r="AV322" s="2"/>
    </row>
    <row r="323" spans="1:48" s="27" customFormat="1" x14ac:dyDescent="0.2">
      <c r="A323" s="194">
        <v>203</v>
      </c>
      <c r="B323" s="106"/>
      <c r="C323" s="55"/>
      <c r="D323" s="47"/>
      <c r="E323" s="193">
        <v>97</v>
      </c>
      <c r="F323" s="43" t="str">
        <f t="shared" si="33"/>
        <v>97</v>
      </c>
      <c r="G323" s="18"/>
      <c r="H323" s="2"/>
      <c r="I323" s="200"/>
      <c r="J323" s="41"/>
      <c r="K323" s="41"/>
      <c r="L323" s="41"/>
      <c r="M323" s="41"/>
      <c r="N323" s="41"/>
      <c r="O323" s="42"/>
      <c r="P323" s="2"/>
      <c r="Q323" s="2"/>
      <c r="R323" s="2"/>
      <c r="S323" s="2"/>
      <c r="T323" s="2"/>
      <c r="U323" s="2"/>
      <c r="V323" s="2"/>
      <c r="W323" s="2"/>
      <c r="X323" s="2"/>
      <c r="Y323" s="2"/>
      <c r="Z323" s="2"/>
      <c r="AA323" s="2"/>
      <c r="AB323" s="2"/>
      <c r="AC323" s="2"/>
      <c r="AD323" s="2"/>
      <c r="AE323" s="2"/>
      <c r="AF323" s="2"/>
      <c r="AG323" s="2"/>
      <c r="AH323" s="2"/>
      <c r="AI323" s="17"/>
      <c r="AJ323" s="17"/>
      <c r="AK323" s="17"/>
      <c r="AL323" s="17"/>
      <c r="AM323" s="8"/>
      <c r="AN323" s="18"/>
      <c r="AO323" s="2"/>
      <c r="AP323" s="2"/>
      <c r="AQ323" s="6"/>
      <c r="AR323" s="6"/>
      <c r="AS323" s="7"/>
      <c r="AT323" s="7"/>
      <c r="AU323" s="4"/>
      <c r="AV323" s="2"/>
    </row>
    <row r="324" spans="1:48" s="27" customFormat="1" x14ac:dyDescent="0.2">
      <c r="A324" s="194">
        <v>203</v>
      </c>
      <c r="B324" s="106"/>
      <c r="C324" s="55"/>
      <c r="D324" s="47"/>
      <c r="E324" s="193">
        <v>98</v>
      </c>
      <c r="F324" s="43" t="str">
        <f t="shared" si="33"/>
        <v>98</v>
      </c>
      <c r="G324" s="18"/>
      <c r="H324" s="2"/>
      <c r="I324" s="200"/>
      <c r="J324" s="41"/>
      <c r="K324" s="41"/>
      <c r="L324" s="41"/>
      <c r="M324" s="41"/>
      <c r="N324" s="41"/>
      <c r="O324" s="42"/>
      <c r="P324" s="2"/>
      <c r="Q324" s="2"/>
      <c r="R324" s="2"/>
      <c r="S324" s="2"/>
      <c r="T324" s="2"/>
      <c r="U324" s="2"/>
      <c r="V324" s="2"/>
      <c r="W324" s="2"/>
      <c r="X324" s="2"/>
      <c r="Y324" s="2"/>
      <c r="Z324" s="2"/>
      <c r="AA324" s="2"/>
      <c r="AB324" s="2"/>
      <c r="AC324" s="2"/>
      <c r="AD324" s="2"/>
      <c r="AE324" s="2"/>
      <c r="AF324" s="2"/>
      <c r="AG324" s="2"/>
      <c r="AH324" s="2"/>
      <c r="AI324" s="17"/>
      <c r="AJ324" s="17"/>
      <c r="AK324" s="17"/>
      <c r="AL324" s="17"/>
      <c r="AM324" s="8"/>
      <c r="AN324" s="18"/>
      <c r="AO324" s="2"/>
      <c r="AP324" s="2"/>
      <c r="AQ324" s="6"/>
      <c r="AR324" s="6"/>
      <c r="AS324" s="7"/>
      <c r="AT324" s="7"/>
      <c r="AU324" s="4"/>
      <c r="AV324" s="2"/>
    </row>
    <row r="325" spans="1:48" s="27" customFormat="1" x14ac:dyDescent="0.2">
      <c r="A325" s="194">
        <v>203</v>
      </c>
      <c r="B325" s="106"/>
      <c r="C325" s="55"/>
      <c r="D325" s="47"/>
      <c r="E325" s="193">
        <v>99</v>
      </c>
      <c r="F325" s="43" t="str">
        <f t="shared" ref="F325:F388" si="40">C325&amp;E325</f>
        <v>99</v>
      </c>
      <c r="G325" s="18"/>
      <c r="H325" s="2"/>
      <c r="I325" s="200"/>
      <c r="J325" s="41"/>
      <c r="K325" s="41"/>
      <c r="L325" s="41"/>
      <c r="M325" s="41"/>
      <c r="N325" s="41"/>
      <c r="O325" s="42"/>
      <c r="P325" s="2"/>
      <c r="Q325" s="2"/>
      <c r="R325" s="2"/>
      <c r="S325" s="2"/>
      <c r="T325" s="2"/>
      <c r="U325" s="2"/>
      <c r="V325" s="2"/>
      <c r="W325" s="2"/>
      <c r="X325" s="2"/>
      <c r="Y325" s="2"/>
      <c r="Z325" s="2"/>
      <c r="AA325" s="2"/>
      <c r="AB325" s="2"/>
      <c r="AC325" s="2"/>
      <c r="AD325" s="2"/>
      <c r="AE325" s="2"/>
      <c r="AF325" s="2"/>
      <c r="AG325" s="2"/>
      <c r="AH325" s="2"/>
      <c r="AI325" s="17"/>
      <c r="AJ325" s="17"/>
      <c r="AK325" s="17"/>
      <c r="AL325" s="17"/>
      <c r="AM325" s="8"/>
      <c r="AN325" s="18"/>
      <c r="AO325" s="2"/>
      <c r="AP325" s="2"/>
      <c r="AQ325" s="6"/>
      <c r="AR325" s="6"/>
      <c r="AS325" s="7"/>
      <c r="AT325" s="7"/>
      <c r="AU325" s="4"/>
      <c r="AV325" s="2"/>
    </row>
    <row r="326" spans="1:48" s="27" customFormat="1" x14ac:dyDescent="0.2">
      <c r="A326" s="194">
        <v>203</v>
      </c>
      <c r="B326" s="106"/>
      <c r="C326" s="55"/>
      <c r="D326" s="47"/>
      <c r="E326" s="193">
        <v>100</v>
      </c>
      <c r="F326" s="43" t="str">
        <f t="shared" si="40"/>
        <v>100</v>
      </c>
      <c r="G326" s="18"/>
      <c r="H326" s="2"/>
      <c r="I326" s="200"/>
      <c r="J326" s="41"/>
      <c r="K326" s="41"/>
      <c r="L326" s="41"/>
      <c r="M326" s="41"/>
      <c r="N326" s="41"/>
      <c r="O326" s="42"/>
      <c r="P326" s="2"/>
      <c r="Q326" s="2"/>
      <c r="R326" s="2"/>
      <c r="S326" s="2"/>
      <c r="T326" s="2"/>
      <c r="U326" s="2"/>
      <c r="V326" s="2"/>
      <c r="W326" s="2"/>
      <c r="X326" s="2"/>
      <c r="Y326" s="2"/>
      <c r="Z326" s="2"/>
      <c r="AA326" s="2"/>
      <c r="AB326" s="2"/>
      <c r="AC326" s="2"/>
      <c r="AD326" s="2"/>
      <c r="AE326" s="2"/>
      <c r="AF326" s="2"/>
      <c r="AG326" s="2"/>
      <c r="AH326" s="2"/>
      <c r="AI326" s="17"/>
      <c r="AJ326" s="17"/>
      <c r="AK326" s="17"/>
      <c r="AL326" s="17"/>
      <c r="AM326" s="8"/>
      <c r="AN326" s="18"/>
      <c r="AO326" s="2"/>
      <c r="AP326" s="2"/>
      <c r="AQ326" s="6"/>
      <c r="AR326" s="6"/>
      <c r="AS326" s="7"/>
      <c r="AT326" s="7"/>
      <c r="AU326" s="4"/>
      <c r="AV326" s="2"/>
    </row>
    <row r="327" spans="1:48" s="27" customFormat="1" x14ac:dyDescent="0.2">
      <c r="A327" s="194">
        <v>203</v>
      </c>
      <c r="B327" s="106"/>
      <c r="C327" s="55"/>
      <c r="D327" s="47"/>
      <c r="E327" s="193">
        <v>101</v>
      </c>
      <c r="F327" s="43" t="str">
        <f t="shared" si="40"/>
        <v>101</v>
      </c>
      <c r="G327" s="18"/>
      <c r="H327" s="2"/>
      <c r="I327" s="200"/>
      <c r="J327" s="41"/>
      <c r="K327" s="41"/>
      <c r="L327" s="41"/>
      <c r="M327" s="41"/>
      <c r="N327" s="41"/>
      <c r="O327" s="42"/>
      <c r="P327" s="2"/>
      <c r="Q327" s="2"/>
      <c r="R327" s="2"/>
      <c r="S327" s="2"/>
      <c r="T327" s="2"/>
      <c r="U327" s="2"/>
      <c r="V327" s="2"/>
      <c r="W327" s="2"/>
      <c r="X327" s="2"/>
      <c r="Y327" s="2"/>
      <c r="Z327" s="2"/>
      <c r="AA327" s="2"/>
      <c r="AB327" s="2"/>
      <c r="AC327" s="2"/>
      <c r="AD327" s="2"/>
      <c r="AE327" s="2"/>
      <c r="AF327" s="2"/>
      <c r="AG327" s="2"/>
      <c r="AH327" s="2"/>
      <c r="AI327" s="17"/>
      <c r="AJ327" s="17"/>
      <c r="AK327" s="17"/>
      <c r="AL327" s="17"/>
      <c r="AM327" s="8"/>
      <c r="AN327" s="18"/>
      <c r="AO327" s="2"/>
      <c r="AP327" s="2"/>
      <c r="AQ327" s="6"/>
      <c r="AR327" s="6"/>
      <c r="AS327" s="7"/>
      <c r="AT327" s="7"/>
      <c r="AU327" s="4"/>
      <c r="AV327" s="2"/>
    </row>
    <row r="328" spans="1:48" s="27" customFormat="1" x14ac:dyDescent="0.2">
      <c r="A328" s="194">
        <v>203</v>
      </c>
      <c r="B328" s="106"/>
      <c r="C328" s="55"/>
      <c r="D328" s="47"/>
      <c r="E328" s="193">
        <v>102</v>
      </c>
      <c r="F328" s="43" t="str">
        <f t="shared" si="40"/>
        <v>102</v>
      </c>
      <c r="G328" s="18"/>
      <c r="H328" s="2"/>
      <c r="I328" s="200"/>
      <c r="J328" s="41"/>
      <c r="K328" s="41"/>
      <c r="L328" s="41"/>
      <c r="M328" s="41"/>
      <c r="N328" s="41"/>
      <c r="O328" s="42"/>
      <c r="P328" s="2"/>
      <c r="Q328" s="2"/>
      <c r="R328" s="2"/>
      <c r="S328" s="2"/>
      <c r="T328" s="2"/>
      <c r="U328" s="2"/>
      <c r="V328" s="2"/>
      <c r="W328" s="2"/>
      <c r="X328" s="2"/>
      <c r="Y328" s="2"/>
      <c r="Z328" s="2"/>
      <c r="AA328" s="2"/>
      <c r="AB328" s="2"/>
      <c r="AC328" s="2"/>
      <c r="AD328" s="2"/>
      <c r="AE328" s="2"/>
      <c r="AF328" s="2"/>
      <c r="AG328" s="2"/>
      <c r="AH328" s="2"/>
      <c r="AI328" s="17"/>
      <c r="AJ328" s="17"/>
      <c r="AK328" s="17"/>
      <c r="AL328" s="17"/>
      <c r="AM328" s="8"/>
      <c r="AN328" s="18"/>
      <c r="AO328" s="2"/>
      <c r="AP328" s="2"/>
      <c r="AQ328" s="6"/>
      <c r="AR328" s="6"/>
      <c r="AS328" s="7"/>
      <c r="AT328" s="7"/>
      <c r="AU328" s="4"/>
      <c r="AV328" s="2"/>
    </row>
    <row r="329" spans="1:48" s="27" customFormat="1" x14ac:dyDescent="0.2">
      <c r="A329" s="194">
        <v>203</v>
      </c>
      <c r="B329" s="106"/>
      <c r="C329" s="55"/>
      <c r="D329" s="47"/>
      <c r="E329" s="193">
        <v>103</v>
      </c>
      <c r="F329" s="43" t="str">
        <f t="shared" si="40"/>
        <v>103</v>
      </c>
      <c r="G329" s="18"/>
      <c r="H329" s="2"/>
      <c r="I329" s="200"/>
      <c r="J329" s="41"/>
      <c r="K329" s="41"/>
      <c r="L329" s="41"/>
      <c r="M329" s="41"/>
      <c r="N329" s="41"/>
      <c r="O329" s="42"/>
      <c r="P329" s="2"/>
      <c r="Q329" s="2"/>
      <c r="R329" s="2"/>
      <c r="S329" s="2"/>
      <c r="T329" s="2"/>
      <c r="U329" s="2"/>
      <c r="V329" s="2"/>
      <c r="W329" s="2"/>
      <c r="X329" s="2"/>
      <c r="Y329" s="2"/>
      <c r="Z329" s="2"/>
      <c r="AA329" s="2"/>
      <c r="AB329" s="2"/>
      <c r="AC329" s="2"/>
      <c r="AD329" s="2"/>
      <c r="AE329" s="2"/>
      <c r="AF329" s="2"/>
      <c r="AG329" s="2"/>
      <c r="AH329" s="2"/>
      <c r="AI329" s="17"/>
      <c r="AJ329" s="17"/>
      <c r="AK329" s="17"/>
      <c r="AL329" s="17"/>
      <c r="AM329" s="8"/>
      <c r="AN329" s="18"/>
      <c r="AO329" s="2"/>
      <c r="AP329" s="2"/>
      <c r="AQ329" s="6"/>
      <c r="AR329" s="6"/>
      <c r="AS329" s="7"/>
      <c r="AT329" s="7"/>
      <c r="AU329" s="4"/>
      <c r="AV329" s="2"/>
    </row>
    <row r="330" spans="1:48" s="27" customFormat="1" x14ac:dyDescent="0.2">
      <c r="A330" s="194">
        <v>203</v>
      </c>
      <c r="B330" s="106"/>
      <c r="C330" s="55"/>
      <c r="D330" s="47"/>
      <c r="E330" s="193">
        <v>104</v>
      </c>
      <c r="F330" s="43" t="str">
        <f t="shared" si="40"/>
        <v>104</v>
      </c>
      <c r="G330" s="18"/>
      <c r="H330" s="2"/>
      <c r="I330" s="200"/>
      <c r="J330" s="41"/>
      <c r="K330" s="41"/>
      <c r="L330" s="41"/>
      <c r="M330" s="41"/>
      <c r="N330" s="41"/>
      <c r="O330" s="42"/>
      <c r="P330" s="2"/>
      <c r="Q330" s="2"/>
      <c r="R330" s="2"/>
      <c r="S330" s="2"/>
      <c r="T330" s="2"/>
      <c r="U330" s="2"/>
      <c r="V330" s="2"/>
      <c r="W330" s="2"/>
      <c r="X330" s="2"/>
      <c r="Y330" s="2"/>
      <c r="Z330" s="2"/>
      <c r="AA330" s="2"/>
      <c r="AB330" s="2"/>
      <c r="AC330" s="2"/>
      <c r="AD330" s="2"/>
      <c r="AE330" s="2"/>
      <c r="AF330" s="2"/>
      <c r="AG330" s="2"/>
      <c r="AH330" s="2"/>
      <c r="AI330" s="17"/>
      <c r="AJ330" s="17"/>
      <c r="AK330" s="17"/>
      <c r="AL330" s="17"/>
      <c r="AM330" s="8"/>
      <c r="AN330" s="18"/>
      <c r="AO330" s="2"/>
      <c r="AP330" s="2"/>
      <c r="AQ330" s="6"/>
      <c r="AR330" s="6"/>
      <c r="AS330" s="7"/>
      <c r="AT330" s="7"/>
      <c r="AU330" s="4"/>
      <c r="AV330" s="2"/>
    </row>
    <row r="331" spans="1:48" s="27" customFormat="1" x14ac:dyDescent="0.2">
      <c r="A331" s="194">
        <v>203</v>
      </c>
      <c r="B331" s="106"/>
      <c r="C331" s="55"/>
      <c r="D331" s="47"/>
      <c r="E331" s="193">
        <v>105</v>
      </c>
      <c r="F331" s="43" t="str">
        <f t="shared" si="40"/>
        <v>105</v>
      </c>
      <c r="G331" s="18"/>
      <c r="H331" s="2"/>
      <c r="I331" s="200"/>
      <c r="J331" s="41"/>
      <c r="K331" s="41"/>
      <c r="L331" s="41"/>
      <c r="M331" s="41"/>
      <c r="N331" s="41"/>
      <c r="O331" s="42"/>
      <c r="P331" s="2"/>
      <c r="Q331" s="2"/>
      <c r="R331" s="2"/>
      <c r="S331" s="2"/>
      <c r="T331" s="2"/>
      <c r="U331" s="2"/>
      <c r="V331" s="2"/>
      <c r="W331" s="2"/>
      <c r="X331" s="2"/>
      <c r="Y331" s="2"/>
      <c r="Z331" s="2"/>
      <c r="AA331" s="2"/>
      <c r="AB331" s="2"/>
      <c r="AC331" s="2"/>
      <c r="AD331" s="2"/>
      <c r="AE331" s="2"/>
      <c r="AF331" s="2"/>
      <c r="AG331" s="2"/>
      <c r="AH331" s="2"/>
      <c r="AI331" s="17"/>
      <c r="AJ331" s="17"/>
      <c r="AK331" s="17"/>
      <c r="AL331" s="17"/>
      <c r="AM331" s="8"/>
      <c r="AN331" s="18"/>
      <c r="AO331" s="2"/>
      <c r="AP331" s="2"/>
      <c r="AQ331" s="6"/>
      <c r="AR331" s="6"/>
      <c r="AS331" s="7"/>
      <c r="AT331" s="7"/>
      <c r="AU331" s="4"/>
      <c r="AV331" s="2"/>
    </row>
    <row r="332" spans="1:48" s="27" customFormat="1" x14ac:dyDescent="0.2">
      <c r="A332" s="194">
        <v>203</v>
      </c>
      <c r="B332" s="106"/>
      <c r="C332" s="55"/>
      <c r="D332" s="47"/>
      <c r="E332" s="193">
        <v>106</v>
      </c>
      <c r="F332" s="43" t="str">
        <f t="shared" si="40"/>
        <v>106</v>
      </c>
      <c r="G332" s="18"/>
      <c r="H332" s="2"/>
      <c r="I332" s="200"/>
      <c r="J332" s="41"/>
      <c r="K332" s="41"/>
      <c r="L332" s="41"/>
      <c r="M332" s="41"/>
      <c r="N332" s="41"/>
      <c r="O332" s="42"/>
      <c r="P332" s="2"/>
      <c r="Q332" s="2"/>
      <c r="R332" s="2"/>
      <c r="S332" s="2"/>
      <c r="T332" s="2"/>
      <c r="U332" s="2"/>
      <c r="V332" s="2"/>
      <c r="W332" s="2"/>
      <c r="X332" s="2"/>
      <c r="Y332" s="2"/>
      <c r="Z332" s="2"/>
      <c r="AA332" s="2"/>
      <c r="AB332" s="2"/>
      <c r="AC332" s="2"/>
      <c r="AD332" s="2"/>
      <c r="AE332" s="2"/>
      <c r="AF332" s="2"/>
      <c r="AG332" s="2"/>
      <c r="AH332" s="2"/>
      <c r="AI332" s="17"/>
      <c r="AJ332" s="17"/>
      <c r="AK332" s="17"/>
      <c r="AL332" s="17"/>
      <c r="AM332" s="8"/>
      <c r="AN332" s="18"/>
      <c r="AO332" s="2"/>
      <c r="AP332" s="2"/>
      <c r="AQ332" s="6"/>
      <c r="AR332" s="6"/>
      <c r="AS332" s="7"/>
      <c r="AT332" s="7"/>
      <c r="AU332" s="4"/>
      <c r="AV332" s="2"/>
    </row>
    <row r="333" spans="1:48" s="27" customFormat="1" x14ac:dyDescent="0.2">
      <c r="A333" s="194">
        <v>203</v>
      </c>
      <c r="B333" s="106"/>
      <c r="C333" s="55"/>
      <c r="D333" s="47"/>
      <c r="E333" s="193">
        <v>107</v>
      </c>
      <c r="F333" s="43" t="str">
        <f t="shared" si="40"/>
        <v>107</v>
      </c>
      <c r="G333" s="18"/>
      <c r="H333" s="2"/>
      <c r="I333" s="200"/>
      <c r="J333" s="41"/>
      <c r="K333" s="41"/>
      <c r="L333" s="41"/>
      <c r="M333" s="41"/>
      <c r="N333" s="41"/>
      <c r="O333" s="42"/>
      <c r="P333" s="2"/>
      <c r="Q333" s="2"/>
      <c r="R333" s="2"/>
      <c r="S333" s="2"/>
      <c r="T333" s="2"/>
      <c r="U333" s="2"/>
      <c r="V333" s="2"/>
      <c r="W333" s="2"/>
      <c r="X333" s="2"/>
      <c r="Y333" s="2"/>
      <c r="Z333" s="2"/>
      <c r="AA333" s="2"/>
      <c r="AB333" s="2"/>
      <c r="AC333" s="2"/>
      <c r="AD333" s="2"/>
      <c r="AE333" s="2"/>
      <c r="AF333" s="2"/>
      <c r="AG333" s="2"/>
      <c r="AH333" s="2"/>
      <c r="AI333" s="17"/>
      <c r="AJ333" s="17"/>
      <c r="AK333" s="17"/>
      <c r="AL333" s="17"/>
      <c r="AM333" s="8"/>
      <c r="AN333" s="18"/>
      <c r="AO333" s="2"/>
      <c r="AP333" s="2"/>
      <c r="AQ333" s="6"/>
      <c r="AR333" s="6"/>
      <c r="AS333" s="7"/>
      <c r="AT333" s="7"/>
      <c r="AU333" s="4"/>
      <c r="AV333" s="2"/>
    </row>
    <row r="334" spans="1:48" s="27" customFormat="1" x14ac:dyDescent="0.2">
      <c r="A334" s="194">
        <v>203</v>
      </c>
      <c r="B334" s="106"/>
      <c r="C334" s="55"/>
      <c r="D334" s="47"/>
      <c r="E334" s="193">
        <v>108</v>
      </c>
      <c r="F334" s="43" t="str">
        <f t="shared" si="40"/>
        <v>108</v>
      </c>
      <c r="G334" s="18"/>
      <c r="H334" s="2"/>
      <c r="I334" s="200"/>
      <c r="J334" s="41"/>
      <c r="K334" s="41"/>
      <c r="L334" s="41"/>
      <c r="M334" s="41"/>
      <c r="N334" s="41"/>
      <c r="O334" s="42"/>
      <c r="P334" s="2"/>
      <c r="Q334" s="2"/>
      <c r="R334" s="2"/>
      <c r="S334" s="2"/>
      <c r="T334" s="2"/>
      <c r="U334" s="2"/>
      <c r="V334" s="2"/>
      <c r="W334" s="2"/>
      <c r="X334" s="2"/>
      <c r="Y334" s="2"/>
      <c r="Z334" s="2"/>
      <c r="AA334" s="2"/>
      <c r="AB334" s="2"/>
      <c r="AC334" s="2"/>
      <c r="AD334" s="2"/>
      <c r="AE334" s="2"/>
      <c r="AF334" s="2"/>
      <c r="AG334" s="2"/>
      <c r="AH334" s="2"/>
      <c r="AI334" s="17"/>
      <c r="AJ334" s="17"/>
      <c r="AK334" s="17"/>
      <c r="AL334" s="17"/>
      <c r="AM334" s="8"/>
      <c r="AN334" s="18"/>
      <c r="AO334" s="2"/>
      <c r="AP334" s="2"/>
      <c r="AQ334" s="6"/>
      <c r="AR334" s="6"/>
      <c r="AS334" s="7"/>
      <c r="AT334" s="7"/>
      <c r="AU334" s="4"/>
      <c r="AV334" s="2"/>
    </row>
    <row r="335" spans="1:48" s="27" customFormat="1" x14ac:dyDescent="0.2">
      <c r="A335" s="194">
        <v>203</v>
      </c>
      <c r="B335" s="106"/>
      <c r="C335" s="55"/>
      <c r="D335" s="47"/>
      <c r="E335" s="193">
        <v>109</v>
      </c>
      <c r="F335" s="43" t="str">
        <f t="shared" si="40"/>
        <v>109</v>
      </c>
      <c r="G335" s="18"/>
      <c r="H335" s="2"/>
      <c r="I335" s="200"/>
      <c r="J335" s="41"/>
      <c r="K335" s="41"/>
      <c r="L335" s="41"/>
      <c r="M335" s="41"/>
      <c r="N335" s="41"/>
      <c r="O335" s="42"/>
      <c r="P335" s="2"/>
      <c r="Q335" s="2"/>
      <c r="R335" s="2"/>
      <c r="S335" s="2"/>
      <c r="T335" s="2"/>
      <c r="U335" s="2"/>
      <c r="V335" s="2"/>
      <c r="W335" s="2"/>
      <c r="X335" s="2"/>
      <c r="Y335" s="2"/>
      <c r="Z335" s="2"/>
      <c r="AA335" s="2"/>
      <c r="AB335" s="2"/>
      <c r="AC335" s="2"/>
      <c r="AD335" s="2"/>
      <c r="AE335" s="2"/>
      <c r="AF335" s="2"/>
      <c r="AG335" s="2"/>
      <c r="AH335" s="2"/>
      <c r="AI335" s="17"/>
      <c r="AJ335" s="17"/>
      <c r="AK335" s="17"/>
      <c r="AL335" s="17"/>
      <c r="AM335" s="8"/>
      <c r="AN335" s="18"/>
      <c r="AO335" s="2"/>
      <c r="AP335" s="2"/>
      <c r="AQ335" s="6"/>
      <c r="AR335" s="6"/>
      <c r="AS335" s="7"/>
      <c r="AT335" s="7"/>
      <c r="AU335" s="4"/>
      <c r="AV335" s="2"/>
    </row>
    <row r="336" spans="1:48" s="27" customFormat="1" x14ac:dyDescent="0.2">
      <c r="A336" s="194">
        <v>203</v>
      </c>
      <c r="B336" s="106"/>
      <c r="C336" s="55"/>
      <c r="D336" s="47"/>
      <c r="E336" s="193">
        <v>110</v>
      </c>
      <c r="F336" s="43" t="str">
        <f t="shared" si="40"/>
        <v>110</v>
      </c>
      <c r="G336" s="18"/>
      <c r="H336" s="2"/>
      <c r="I336" s="200"/>
      <c r="J336" s="41"/>
      <c r="K336" s="41"/>
      <c r="L336" s="41"/>
      <c r="M336" s="41"/>
      <c r="N336" s="41"/>
      <c r="O336" s="42"/>
      <c r="P336" s="2"/>
      <c r="Q336" s="2"/>
      <c r="R336" s="2"/>
      <c r="S336" s="2"/>
      <c r="T336" s="2"/>
      <c r="U336" s="2"/>
      <c r="V336" s="2"/>
      <c r="W336" s="2"/>
      <c r="X336" s="2"/>
      <c r="Y336" s="2"/>
      <c r="Z336" s="2"/>
      <c r="AA336" s="2"/>
      <c r="AB336" s="2"/>
      <c r="AC336" s="2"/>
      <c r="AD336" s="2"/>
      <c r="AE336" s="2"/>
      <c r="AF336" s="2"/>
      <c r="AG336" s="2"/>
      <c r="AH336" s="2"/>
      <c r="AI336" s="17"/>
      <c r="AJ336" s="17"/>
      <c r="AK336" s="17"/>
      <c r="AL336" s="17"/>
      <c r="AM336" s="8"/>
      <c r="AN336" s="18"/>
      <c r="AO336" s="2"/>
      <c r="AP336" s="2"/>
      <c r="AQ336" s="6"/>
      <c r="AR336" s="6"/>
      <c r="AS336" s="7"/>
      <c r="AT336" s="7"/>
      <c r="AU336" s="4"/>
      <c r="AV336" s="2"/>
    </row>
    <row r="337" spans="1:48" s="27" customFormat="1" x14ac:dyDescent="0.2">
      <c r="A337" s="194">
        <v>203</v>
      </c>
      <c r="B337" s="106"/>
      <c r="C337" s="55"/>
      <c r="D337" s="47"/>
      <c r="E337" s="193">
        <v>111</v>
      </c>
      <c r="F337" s="43" t="str">
        <f t="shared" si="40"/>
        <v>111</v>
      </c>
      <c r="G337" s="18"/>
      <c r="H337" s="2"/>
      <c r="I337" s="200"/>
      <c r="J337" s="41"/>
      <c r="K337" s="41"/>
      <c r="L337" s="41"/>
      <c r="M337" s="41"/>
      <c r="N337" s="41"/>
      <c r="O337" s="42"/>
      <c r="P337" s="2"/>
      <c r="Q337" s="2"/>
      <c r="R337" s="2"/>
      <c r="S337" s="2"/>
      <c r="T337" s="2"/>
      <c r="U337" s="2"/>
      <c r="V337" s="2"/>
      <c r="W337" s="2"/>
      <c r="X337" s="2"/>
      <c r="Y337" s="2"/>
      <c r="Z337" s="2"/>
      <c r="AA337" s="2"/>
      <c r="AB337" s="2"/>
      <c r="AC337" s="2"/>
      <c r="AD337" s="2"/>
      <c r="AE337" s="2"/>
      <c r="AF337" s="2"/>
      <c r="AG337" s="2"/>
      <c r="AH337" s="2"/>
      <c r="AI337" s="17"/>
      <c r="AJ337" s="17"/>
      <c r="AK337" s="17"/>
      <c r="AL337" s="17"/>
      <c r="AM337" s="8"/>
      <c r="AN337" s="18"/>
      <c r="AO337" s="2"/>
      <c r="AP337" s="2"/>
      <c r="AQ337" s="6"/>
      <c r="AR337" s="6"/>
      <c r="AS337" s="7"/>
      <c r="AT337" s="7"/>
      <c r="AU337" s="4"/>
      <c r="AV337" s="2"/>
    </row>
    <row r="338" spans="1:48" s="27" customFormat="1" x14ac:dyDescent="0.2">
      <c r="A338" s="194">
        <v>203</v>
      </c>
      <c r="B338" s="106"/>
      <c r="C338" s="55"/>
      <c r="D338" s="47"/>
      <c r="E338" s="193">
        <v>112</v>
      </c>
      <c r="F338" s="43" t="str">
        <f t="shared" si="40"/>
        <v>112</v>
      </c>
      <c r="G338" s="18"/>
      <c r="H338" s="2"/>
      <c r="I338" s="200"/>
      <c r="J338" s="41"/>
      <c r="K338" s="41"/>
      <c r="L338" s="41"/>
      <c r="M338" s="41"/>
      <c r="N338" s="41"/>
      <c r="O338" s="42"/>
      <c r="P338" s="2"/>
      <c r="Q338" s="2"/>
      <c r="R338" s="2"/>
      <c r="S338" s="2"/>
      <c r="T338" s="2"/>
      <c r="U338" s="2"/>
      <c r="V338" s="2"/>
      <c r="W338" s="2"/>
      <c r="X338" s="2"/>
      <c r="Y338" s="2"/>
      <c r="Z338" s="2"/>
      <c r="AA338" s="2"/>
      <c r="AB338" s="2"/>
      <c r="AC338" s="2"/>
      <c r="AD338" s="2"/>
      <c r="AE338" s="2"/>
      <c r="AF338" s="2"/>
      <c r="AG338" s="2"/>
      <c r="AH338" s="2"/>
      <c r="AI338" s="17"/>
      <c r="AJ338" s="17"/>
      <c r="AK338" s="17"/>
      <c r="AL338" s="17"/>
      <c r="AM338" s="8"/>
      <c r="AN338" s="18"/>
      <c r="AO338" s="2"/>
      <c r="AP338" s="2"/>
      <c r="AQ338" s="6"/>
      <c r="AR338" s="6"/>
      <c r="AS338" s="7"/>
      <c r="AT338" s="7"/>
      <c r="AU338" s="4"/>
      <c r="AV338" s="2"/>
    </row>
    <row r="339" spans="1:48" s="27" customFormat="1" x14ac:dyDescent="0.2">
      <c r="A339" s="194">
        <v>203</v>
      </c>
      <c r="B339" s="106"/>
      <c r="C339" s="55"/>
      <c r="D339" s="47"/>
      <c r="E339" s="193">
        <v>113</v>
      </c>
      <c r="F339" s="43" t="str">
        <f t="shared" si="40"/>
        <v>113</v>
      </c>
      <c r="G339" s="18"/>
      <c r="H339" s="2"/>
      <c r="I339" s="200"/>
      <c r="J339" s="41"/>
      <c r="K339" s="41"/>
      <c r="L339" s="41"/>
      <c r="M339" s="41"/>
      <c r="N339" s="41"/>
      <c r="O339" s="42"/>
      <c r="P339" s="2"/>
      <c r="Q339" s="2"/>
      <c r="R339" s="2"/>
      <c r="S339" s="2"/>
      <c r="T339" s="2"/>
      <c r="U339" s="2"/>
      <c r="V339" s="2"/>
      <c r="W339" s="2"/>
      <c r="X339" s="2"/>
      <c r="Y339" s="2"/>
      <c r="Z339" s="2"/>
      <c r="AA339" s="2"/>
      <c r="AB339" s="2"/>
      <c r="AC339" s="2"/>
      <c r="AD339" s="2"/>
      <c r="AE339" s="2"/>
      <c r="AF339" s="2"/>
      <c r="AG339" s="2"/>
      <c r="AH339" s="2"/>
      <c r="AI339" s="17"/>
      <c r="AJ339" s="17"/>
      <c r="AK339" s="17"/>
      <c r="AL339" s="17"/>
      <c r="AM339" s="8"/>
      <c r="AN339" s="18"/>
      <c r="AO339" s="2"/>
      <c r="AP339" s="2"/>
      <c r="AQ339" s="6"/>
      <c r="AR339" s="6"/>
      <c r="AS339" s="7"/>
      <c r="AT339" s="7"/>
      <c r="AU339" s="4"/>
      <c r="AV339" s="2"/>
    </row>
    <row r="340" spans="1:48" s="27" customFormat="1" x14ac:dyDescent="0.2">
      <c r="A340" s="194">
        <v>203</v>
      </c>
      <c r="B340" s="106"/>
      <c r="C340" s="55"/>
      <c r="D340" s="47"/>
      <c r="E340" s="193">
        <v>114</v>
      </c>
      <c r="F340" s="43" t="str">
        <f t="shared" si="40"/>
        <v>114</v>
      </c>
      <c r="G340" s="18"/>
      <c r="H340" s="2"/>
      <c r="I340" s="200"/>
      <c r="J340" s="41"/>
      <c r="K340" s="41"/>
      <c r="L340" s="41"/>
      <c r="M340" s="41"/>
      <c r="N340" s="41"/>
      <c r="O340" s="42"/>
      <c r="P340" s="2"/>
      <c r="Q340" s="2"/>
      <c r="R340" s="2"/>
      <c r="S340" s="2"/>
      <c r="T340" s="2"/>
      <c r="U340" s="2"/>
      <c r="V340" s="2"/>
      <c r="W340" s="2"/>
      <c r="X340" s="2"/>
      <c r="Y340" s="2"/>
      <c r="Z340" s="2"/>
      <c r="AA340" s="2"/>
      <c r="AB340" s="2"/>
      <c r="AC340" s="2"/>
      <c r="AD340" s="2"/>
      <c r="AE340" s="2"/>
      <c r="AF340" s="2"/>
      <c r="AG340" s="2"/>
      <c r="AH340" s="2"/>
      <c r="AI340" s="17"/>
      <c r="AJ340" s="17"/>
      <c r="AK340" s="17"/>
      <c r="AL340" s="17"/>
      <c r="AM340" s="8"/>
      <c r="AN340" s="18"/>
      <c r="AO340" s="2"/>
      <c r="AP340" s="2"/>
      <c r="AQ340" s="6"/>
      <c r="AR340" s="6"/>
      <c r="AS340" s="7"/>
      <c r="AT340" s="7"/>
      <c r="AU340" s="4"/>
      <c r="AV340" s="2"/>
    </row>
    <row r="341" spans="1:48" s="27" customFormat="1" x14ac:dyDescent="0.2">
      <c r="A341" s="194">
        <v>203</v>
      </c>
      <c r="B341" s="106"/>
      <c r="C341" s="55"/>
      <c r="D341" s="47"/>
      <c r="E341" s="193">
        <v>115</v>
      </c>
      <c r="F341" s="43" t="str">
        <f t="shared" si="40"/>
        <v>115</v>
      </c>
      <c r="G341" s="18"/>
      <c r="H341" s="2"/>
      <c r="I341" s="200"/>
      <c r="J341" s="41"/>
      <c r="K341" s="41"/>
      <c r="L341" s="41"/>
      <c r="M341" s="41"/>
      <c r="N341" s="41"/>
      <c r="O341" s="42"/>
      <c r="P341" s="2"/>
      <c r="Q341" s="2"/>
      <c r="R341" s="2"/>
      <c r="S341" s="2"/>
      <c r="T341" s="2"/>
      <c r="U341" s="2"/>
      <c r="V341" s="2"/>
      <c r="W341" s="2"/>
      <c r="X341" s="2"/>
      <c r="Y341" s="2"/>
      <c r="Z341" s="2"/>
      <c r="AA341" s="2"/>
      <c r="AB341" s="2"/>
      <c r="AC341" s="2"/>
      <c r="AD341" s="2"/>
      <c r="AE341" s="2"/>
      <c r="AF341" s="2"/>
      <c r="AG341" s="2"/>
      <c r="AH341" s="2"/>
      <c r="AI341" s="17"/>
      <c r="AJ341" s="17"/>
      <c r="AK341" s="17"/>
      <c r="AL341" s="17"/>
      <c r="AM341" s="8"/>
      <c r="AN341" s="18"/>
      <c r="AO341" s="2"/>
      <c r="AP341" s="2"/>
      <c r="AQ341" s="6"/>
      <c r="AR341" s="6"/>
      <c r="AS341" s="7"/>
      <c r="AT341" s="7"/>
      <c r="AU341" s="4"/>
      <c r="AV341" s="2"/>
    </row>
    <row r="342" spans="1:48" s="27" customFormat="1" x14ac:dyDescent="0.2">
      <c r="A342" s="194">
        <v>203</v>
      </c>
      <c r="B342" s="106"/>
      <c r="C342" s="55"/>
      <c r="D342" s="47"/>
      <c r="E342" s="193">
        <v>116</v>
      </c>
      <c r="F342" s="43" t="str">
        <f t="shared" si="40"/>
        <v>116</v>
      </c>
      <c r="G342" s="18"/>
      <c r="H342" s="2"/>
      <c r="I342" s="200"/>
      <c r="J342" s="41"/>
      <c r="K342" s="41"/>
      <c r="L342" s="41"/>
      <c r="M342" s="41"/>
      <c r="N342" s="41"/>
      <c r="O342" s="42"/>
      <c r="P342" s="2"/>
      <c r="Q342" s="2"/>
      <c r="R342" s="2"/>
      <c r="S342" s="2"/>
      <c r="T342" s="2"/>
      <c r="U342" s="2"/>
      <c r="V342" s="2"/>
      <c r="W342" s="2"/>
      <c r="X342" s="2"/>
      <c r="Y342" s="2"/>
      <c r="Z342" s="2"/>
      <c r="AA342" s="2"/>
      <c r="AB342" s="2"/>
      <c r="AC342" s="2"/>
      <c r="AD342" s="2"/>
      <c r="AE342" s="2"/>
      <c r="AF342" s="2"/>
      <c r="AG342" s="2"/>
      <c r="AH342" s="2"/>
      <c r="AI342" s="17"/>
      <c r="AJ342" s="17"/>
      <c r="AK342" s="17"/>
      <c r="AL342" s="17"/>
      <c r="AM342" s="8"/>
      <c r="AN342" s="18"/>
      <c r="AO342" s="2"/>
      <c r="AP342" s="2"/>
      <c r="AQ342" s="6"/>
      <c r="AR342" s="6"/>
      <c r="AS342" s="7"/>
      <c r="AT342" s="7"/>
      <c r="AU342" s="4"/>
      <c r="AV342" s="2"/>
    </row>
    <row r="343" spans="1:48" s="27" customFormat="1" x14ac:dyDescent="0.2">
      <c r="A343" s="194">
        <v>203</v>
      </c>
      <c r="B343" s="106"/>
      <c r="C343" s="55"/>
      <c r="D343" s="47"/>
      <c r="E343" s="193">
        <v>117</v>
      </c>
      <c r="F343" s="43" t="str">
        <f t="shared" si="40"/>
        <v>117</v>
      </c>
      <c r="G343" s="18"/>
      <c r="H343" s="2"/>
      <c r="I343" s="200"/>
      <c r="J343" s="41"/>
      <c r="K343" s="41"/>
      <c r="L343" s="41"/>
      <c r="M343" s="41"/>
      <c r="N343" s="41"/>
      <c r="O343" s="42"/>
      <c r="P343" s="2"/>
      <c r="Q343" s="2"/>
      <c r="R343" s="2"/>
      <c r="S343" s="2"/>
      <c r="T343" s="2"/>
      <c r="U343" s="2"/>
      <c r="V343" s="2"/>
      <c r="W343" s="2"/>
      <c r="X343" s="2"/>
      <c r="Y343" s="2"/>
      <c r="Z343" s="2"/>
      <c r="AA343" s="2"/>
      <c r="AB343" s="2"/>
      <c r="AC343" s="2"/>
      <c r="AD343" s="2"/>
      <c r="AE343" s="2"/>
      <c r="AF343" s="2"/>
      <c r="AG343" s="2"/>
      <c r="AH343" s="2"/>
      <c r="AI343" s="17"/>
      <c r="AJ343" s="17"/>
      <c r="AK343" s="17"/>
      <c r="AL343" s="17"/>
      <c r="AM343" s="8"/>
      <c r="AN343" s="18"/>
      <c r="AO343" s="2"/>
      <c r="AP343" s="2"/>
      <c r="AQ343" s="6"/>
      <c r="AR343" s="6"/>
      <c r="AS343" s="7"/>
      <c r="AT343" s="7"/>
      <c r="AU343" s="4"/>
      <c r="AV343" s="2"/>
    </row>
    <row r="344" spans="1:48" s="27" customFormat="1" x14ac:dyDescent="0.2">
      <c r="A344" s="194">
        <v>203</v>
      </c>
      <c r="B344" s="106"/>
      <c r="C344" s="55"/>
      <c r="D344" s="47"/>
      <c r="E344" s="193">
        <v>118</v>
      </c>
      <c r="F344" s="43" t="str">
        <f t="shared" si="40"/>
        <v>118</v>
      </c>
      <c r="G344" s="18"/>
      <c r="H344" s="2"/>
      <c r="I344" s="200"/>
      <c r="J344" s="41"/>
      <c r="K344" s="41"/>
      <c r="L344" s="41"/>
      <c r="M344" s="41"/>
      <c r="N344" s="41"/>
      <c r="O344" s="42"/>
      <c r="P344" s="2"/>
      <c r="Q344" s="2"/>
      <c r="R344" s="2"/>
      <c r="S344" s="2"/>
      <c r="T344" s="2"/>
      <c r="U344" s="2"/>
      <c r="V344" s="2"/>
      <c r="W344" s="2"/>
      <c r="X344" s="2"/>
      <c r="Y344" s="2"/>
      <c r="Z344" s="2"/>
      <c r="AA344" s="2"/>
      <c r="AB344" s="2"/>
      <c r="AC344" s="2"/>
      <c r="AD344" s="2"/>
      <c r="AE344" s="2"/>
      <c r="AF344" s="2"/>
      <c r="AG344" s="2"/>
      <c r="AH344" s="2"/>
      <c r="AI344" s="17"/>
      <c r="AJ344" s="17"/>
      <c r="AK344" s="17"/>
      <c r="AL344" s="17"/>
      <c r="AM344" s="8"/>
      <c r="AN344" s="18"/>
      <c r="AO344" s="2"/>
      <c r="AP344" s="2"/>
      <c r="AQ344" s="6"/>
      <c r="AR344" s="6"/>
      <c r="AS344" s="7"/>
      <c r="AT344" s="7"/>
      <c r="AU344" s="4"/>
      <c r="AV344" s="2"/>
    </row>
    <row r="345" spans="1:48" s="27" customFormat="1" x14ac:dyDescent="0.2">
      <c r="A345" s="194">
        <v>203</v>
      </c>
      <c r="B345" s="106"/>
      <c r="C345" s="55"/>
      <c r="D345" s="47"/>
      <c r="E345" s="193">
        <v>119</v>
      </c>
      <c r="F345" s="43" t="str">
        <f t="shared" si="40"/>
        <v>119</v>
      </c>
      <c r="G345" s="18"/>
      <c r="H345" s="2"/>
      <c r="I345" s="200"/>
      <c r="J345" s="41"/>
      <c r="K345" s="41"/>
      <c r="L345" s="41"/>
      <c r="M345" s="41"/>
      <c r="N345" s="41"/>
      <c r="O345" s="42"/>
      <c r="P345" s="2"/>
      <c r="Q345" s="2"/>
      <c r="R345" s="2"/>
      <c r="S345" s="2"/>
      <c r="T345" s="2"/>
      <c r="U345" s="2"/>
      <c r="V345" s="2"/>
      <c r="W345" s="2"/>
      <c r="X345" s="2"/>
      <c r="Y345" s="2"/>
      <c r="Z345" s="2"/>
      <c r="AA345" s="2"/>
      <c r="AB345" s="2"/>
      <c r="AC345" s="2"/>
      <c r="AD345" s="2"/>
      <c r="AE345" s="2"/>
      <c r="AF345" s="2"/>
      <c r="AG345" s="2"/>
      <c r="AH345" s="2"/>
      <c r="AI345" s="17"/>
      <c r="AJ345" s="17"/>
      <c r="AK345" s="17"/>
      <c r="AL345" s="17"/>
      <c r="AM345" s="8"/>
      <c r="AN345" s="18"/>
      <c r="AO345" s="2"/>
      <c r="AP345" s="2"/>
      <c r="AQ345" s="6"/>
      <c r="AR345" s="6"/>
      <c r="AS345" s="7"/>
      <c r="AT345" s="7"/>
      <c r="AU345" s="4"/>
      <c r="AV345" s="2"/>
    </row>
    <row r="346" spans="1:48" s="27" customFormat="1" x14ac:dyDescent="0.2">
      <c r="A346" s="194">
        <v>203</v>
      </c>
      <c r="B346" s="106"/>
      <c r="C346" s="55"/>
      <c r="D346" s="47"/>
      <c r="E346" s="193">
        <v>120</v>
      </c>
      <c r="F346" s="43" t="str">
        <f t="shared" si="40"/>
        <v>120</v>
      </c>
      <c r="G346" s="18"/>
      <c r="H346" s="2"/>
      <c r="I346" s="200"/>
      <c r="J346" s="41"/>
      <c r="K346" s="41"/>
      <c r="L346" s="41"/>
      <c r="M346" s="41"/>
      <c r="N346" s="41"/>
      <c r="O346" s="42"/>
      <c r="P346" s="2"/>
      <c r="Q346" s="2"/>
      <c r="R346" s="2"/>
      <c r="S346" s="2"/>
      <c r="T346" s="2"/>
      <c r="U346" s="2"/>
      <c r="V346" s="2"/>
      <c r="W346" s="2"/>
      <c r="X346" s="2"/>
      <c r="Y346" s="2"/>
      <c r="Z346" s="2"/>
      <c r="AA346" s="2"/>
      <c r="AB346" s="2"/>
      <c r="AC346" s="2"/>
      <c r="AD346" s="2"/>
      <c r="AE346" s="2"/>
      <c r="AF346" s="2"/>
      <c r="AG346" s="2"/>
      <c r="AH346" s="2"/>
      <c r="AI346" s="17"/>
      <c r="AJ346" s="17"/>
      <c r="AK346" s="17"/>
      <c r="AL346" s="17"/>
      <c r="AM346" s="8"/>
      <c r="AN346" s="18"/>
      <c r="AO346" s="2"/>
      <c r="AP346" s="2"/>
      <c r="AQ346" s="6"/>
      <c r="AR346" s="6"/>
      <c r="AS346" s="7"/>
      <c r="AT346" s="7"/>
      <c r="AU346" s="4"/>
      <c r="AV346" s="2"/>
    </row>
    <row r="347" spans="1:48" s="27" customFormat="1" x14ac:dyDescent="0.2">
      <c r="A347" s="194">
        <v>203</v>
      </c>
      <c r="B347" s="106"/>
      <c r="C347" s="55"/>
      <c r="D347" s="47"/>
      <c r="E347" s="193">
        <v>121</v>
      </c>
      <c r="F347" s="43" t="str">
        <f t="shared" si="40"/>
        <v>121</v>
      </c>
      <c r="G347" s="18"/>
      <c r="H347" s="2"/>
      <c r="I347" s="200"/>
      <c r="J347" s="41"/>
      <c r="K347" s="41"/>
      <c r="L347" s="41"/>
      <c r="M347" s="41"/>
      <c r="N347" s="41"/>
      <c r="O347" s="42"/>
      <c r="P347" s="2"/>
      <c r="Q347" s="2"/>
      <c r="R347" s="2"/>
      <c r="S347" s="2"/>
      <c r="T347" s="2"/>
      <c r="U347" s="2"/>
      <c r="V347" s="2"/>
      <c r="W347" s="2"/>
      <c r="X347" s="2"/>
      <c r="Y347" s="2"/>
      <c r="Z347" s="2"/>
      <c r="AA347" s="2"/>
      <c r="AB347" s="2"/>
      <c r="AC347" s="2"/>
      <c r="AD347" s="2"/>
      <c r="AE347" s="2"/>
      <c r="AF347" s="2"/>
      <c r="AG347" s="2"/>
      <c r="AH347" s="2"/>
      <c r="AI347" s="17"/>
      <c r="AJ347" s="17"/>
      <c r="AK347" s="17"/>
      <c r="AL347" s="17"/>
      <c r="AM347" s="8"/>
      <c r="AN347" s="18"/>
      <c r="AO347" s="2"/>
      <c r="AP347" s="2"/>
      <c r="AQ347" s="6"/>
      <c r="AR347" s="6"/>
      <c r="AS347" s="7"/>
      <c r="AT347" s="7"/>
      <c r="AU347" s="4"/>
      <c r="AV347" s="2"/>
    </row>
    <row r="348" spans="1:48" s="27" customFormat="1" x14ac:dyDescent="0.2">
      <c r="A348" s="194">
        <v>203</v>
      </c>
      <c r="B348" s="106"/>
      <c r="C348" s="55"/>
      <c r="D348" s="47"/>
      <c r="E348" s="193">
        <v>122</v>
      </c>
      <c r="F348" s="43" t="str">
        <f t="shared" si="40"/>
        <v>122</v>
      </c>
      <c r="G348" s="18"/>
      <c r="H348" s="2"/>
      <c r="I348" s="200"/>
      <c r="J348" s="41"/>
      <c r="K348" s="41"/>
      <c r="L348" s="41"/>
      <c r="M348" s="41"/>
      <c r="N348" s="41"/>
      <c r="O348" s="42"/>
      <c r="P348" s="2"/>
      <c r="Q348" s="2"/>
      <c r="R348" s="2"/>
      <c r="S348" s="2"/>
      <c r="T348" s="2"/>
      <c r="U348" s="2"/>
      <c r="V348" s="2"/>
      <c r="W348" s="2"/>
      <c r="X348" s="2"/>
      <c r="Y348" s="2"/>
      <c r="Z348" s="2"/>
      <c r="AA348" s="2"/>
      <c r="AB348" s="2"/>
      <c r="AC348" s="2"/>
      <c r="AD348" s="2"/>
      <c r="AE348" s="2"/>
      <c r="AF348" s="2"/>
      <c r="AG348" s="2"/>
      <c r="AH348" s="2"/>
      <c r="AI348" s="17"/>
      <c r="AJ348" s="17"/>
      <c r="AK348" s="17"/>
      <c r="AL348" s="17"/>
      <c r="AM348" s="8"/>
      <c r="AN348" s="18"/>
      <c r="AO348" s="2"/>
      <c r="AP348" s="2"/>
      <c r="AQ348" s="6"/>
      <c r="AR348" s="6"/>
      <c r="AS348" s="7"/>
      <c r="AT348" s="7"/>
      <c r="AU348" s="4"/>
      <c r="AV348" s="2"/>
    </row>
    <row r="349" spans="1:48" s="27" customFormat="1" x14ac:dyDescent="0.2">
      <c r="A349" s="194">
        <v>203</v>
      </c>
      <c r="B349" s="106"/>
      <c r="C349" s="55"/>
      <c r="D349" s="47"/>
      <c r="E349" s="193">
        <v>123</v>
      </c>
      <c r="F349" s="43" t="str">
        <f t="shared" si="40"/>
        <v>123</v>
      </c>
      <c r="G349" s="18"/>
      <c r="H349" s="2"/>
      <c r="I349" s="200"/>
      <c r="J349" s="41"/>
      <c r="K349" s="41"/>
      <c r="L349" s="41"/>
      <c r="M349" s="41"/>
      <c r="N349" s="41"/>
      <c r="O349" s="42"/>
      <c r="P349" s="2"/>
      <c r="Q349" s="2"/>
      <c r="R349" s="2"/>
      <c r="S349" s="2"/>
      <c r="T349" s="2"/>
      <c r="U349" s="2"/>
      <c r="V349" s="2"/>
      <c r="W349" s="2"/>
      <c r="X349" s="2"/>
      <c r="Y349" s="2"/>
      <c r="Z349" s="2"/>
      <c r="AA349" s="2"/>
      <c r="AB349" s="2"/>
      <c r="AC349" s="2"/>
      <c r="AD349" s="2"/>
      <c r="AE349" s="2"/>
      <c r="AF349" s="2"/>
      <c r="AG349" s="2"/>
      <c r="AH349" s="2"/>
      <c r="AI349" s="17"/>
      <c r="AJ349" s="17"/>
      <c r="AK349" s="17"/>
      <c r="AL349" s="17"/>
      <c r="AM349" s="8"/>
      <c r="AN349" s="18"/>
      <c r="AO349" s="2"/>
      <c r="AP349" s="2"/>
      <c r="AQ349" s="6"/>
      <c r="AR349" s="6"/>
      <c r="AS349" s="7"/>
      <c r="AT349" s="7"/>
      <c r="AU349" s="4"/>
      <c r="AV349" s="2"/>
    </row>
    <row r="350" spans="1:48" s="27" customFormat="1" x14ac:dyDescent="0.2">
      <c r="A350" s="194">
        <v>203</v>
      </c>
      <c r="B350" s="106"/>
      <c r="C350" s="55"/>
      <c r="D350" s="47"/>
      <c r="E350" s="193">
        <v>124</v>
      </c>
      <c r="F350" s="43" t="str">
        <f t="shared" si="40"/>
        <v>124</v>
      </c>
      <c r="G350" s="18"/>
      <c r="H350" s="2"/>
      <c r="I350" s="200"/>
      <c r="J350" s="41"/>
      <c r="K350" s="41"/>
      <c r="L350" s="41"/>
      <c r="M350" s="41"/>
      <c r="N350" s="41"/>
      <c r="O350" s="42"/>
      <c r="P350" s="2"/>
      <c r="Q350" s="2"/>
      <c r="R350" s="2"/>
      <c r="S350" s="2"/>
      <c r="T350" s="2"/>
      <c r="U350" s="2"/>
      <c r="V350" s="2"/>
      <c r="W350" s="2"/>
      <c r="X350" s="2"/>
      <c r="Y350" s="2"/>
      <c r="Z350" s="2"/>
      <c r="AA350" s="2"/>
      <c r="AB350" s="2"/>
      <c r="AC350" s="2"/>
      <c r="AD350" s="2"/>
      <c r="AE350" s="2"/>
      <c r="AF350" s="2"/>
      <c r="AG350" s="2"/>
      <c r="AH350" s="2"/>
      <c r="AI350" s="17"/>
      <c r="AJ350" s="17"/>
      <c r="AK350" s="17"/>
      <c r="AL350" s="17"/>
      <c r="AM350" s="8"/>
      <c r="AN350" s="18"/>
      <c r="AO350" s="2"/>
      <c r="AP350" s="2"/>
      <c r="AQ350" s="6"/>
      <c r="AR350" s="6"/>
      <c r="AS350" s="7"/>
      <c r="AT350" s="7"/>
      <c r="AU350" s="4"/>
      <c r="AV350" s="2"/>
    </row>
    <row r="351" spans="1:48" s="27" customFormat="1" x14ac:dyDescent="0.2">
      <c r="A351" s="194">
        <v>203</v>
      </c>
      <c r="B351" s="106"/>
      <c r="C351" s="55"/>
      <c r="D351" s="47"/>
      <c r="E351" s="193">
        <v>125</v>
      </c>
      <c r="F351" s="43" t="str">
        <f t="shared" si="40"/>
        <v>125</v>
      </c>
      <c r="G351" s="18"/>
      <c r="H351" s="2"/>
      <c r="I351" s="200"/>
      <c r="J351" s="41"/>
      <c r="K351" s="41"/>
      <c r="L351" s="41"/>
      <c r="M351" s="41"/>
      <c r="N351" s="41"/>
      <c r="O351" s="42"/>
      <c r="P351" s="2"/>
      <c r="Q351" s="2"/>
      <c r="R351" s="2"/>
      <c r="S351" s="2"/>
      <c r="T351" s="2"/>
      <c r="U351" s="2"/>
      <c r="V351" s="2"/>
      <c r="W351" s="2"/>
      <c r="X351" s="2"/>
      <c r="Y351" s="2"/>
      <c r="Z351" s="2"/>
      <c r="AA351" s="2"/>
      <c r="AB351" s="2"/>
      <c r="AC351" s="2"/>
      <c r="AD351" s="2"/>
      <c r="AE351" s="2"/>
      <c r="AF351" s="2"/>
      <c r="AG351" s="2"/>
      <c r="AH351" s="2"/>
      <c r="AI351" s="17"/>
      <c r="AJ351" s="17"/>
      <c r="AK351" s="17"/>
      <c r="AL351" s="17"/>
      <c r="AM351" s="8"/>
      <c r="AN351" s="18"/>
      <c r="AO351" s="2"/>
      <c r="AP351" s="2"/>
      <c r="AQ351" s="6"/>
      <c r="AR351" s="6"/>
      <c r="AS351" s="7"/>
      <c r="AT351" s="7"/>
      <c r="AU351" s="4"/>
      <c r="AV351" s="2"/>
    </row>
    <row r="352" spans="1:48" s="27" customFormat="1" x14ac:dyDescent="0.2">
      <c r="A352" s="194">
        <v>203</v>
      </c>
      <c r="B352" s="106"/>
      <c r="C352" s="55"/>
      <c r="D352" s="47"/>
      <c r="E352" s="193">
        <v>126</v>
      </c>
      <c r="F352" s="43" t="str">
        <f t="shared" si="40"/>
        <v>126</v>
      </c>
      <c r="G352" s="18"/>
      <c r="H352" s="2"/>
      <c r="I352" s="200"/>
      <c r="J352" s="41"/>
      <c r="K352" s="41"/>
      <c r="L352" s="41"/>
      <c r="M352" s="41"/>
      <c r="N352" s="41"/>
      <c r="O352" s="42"/>
      <c r="P352" s="2"/>
      <c r="Q352" s="2"/>
      <c r="R352" s="2"/>
      <c r="S352" s="2"/>
      <c r="T352" s="2"/>
      <c r="U352" s="2"/>
      <c r="V352" s="2"/>
      <c r="W352" s="2"/>
      <c r="X352" s="2"/>
      <c r="Y352" s="2"/>
      <c r="Z352" s="2"/>
      <c r="AA352" s="2"/>
      <c r="AB352" s="2"/>
      <c r="AC352" s="2"/>
      <c r="AD352" s="2"/>
      <c r="AE352" s="2"/>
      <c r="AF352" s="2"/>
      <c r="AG352" s="2"/>
      <c r="AH352" s="2"/>
      <c r="AI352" s="17"/>
      <c r="AJ352" s="17"/>
      <c r="AK352" s="17"/>
      <c r="AL352" s="17"/>
      <c r="AM352" s="8"/>
      <c r="AN352" s="18"/>
      <c r="AO352" s="2"/>
      <c r="AP352" s="2"/>
      <c r="AQ352" s="6"/>
      <c r="AR352" s="6"/>
      <c r="AS352" s="7"/>
      <c r="AT352" s="7"/>
      <c r="AU352" s="4"/>
      <c r="AV352" s="2"/>
    </row>
    <row r="353" spans="1:48" s="27" customFormat="1" x14ac:dyDescent="0.2">
      <c r="A353" s="194">
        <v>203</v>
      </c>
      <c r="B353" s="106"/>
      <c r="C353" s="55"/>
      <c r="D353" s="47"/>
      <c r="E353" s="193">
        <v>127</v>
      </c>
      <c r="F353" s="43" t="str">
        <f t="shared" si="40"/>
        <v>127</v>
      </c>
      <c r="G353" s="18"/>
      <c r="H353" s="2"/>
      <c r="I353" s="200"/>
      <c r="J353" s="41"/>
      <c r="K353" s="41"/>
      <c r="L353" s="41"/>
      <c r="M353" s="41"/>
      <c r="N353" s="41"/>
      <c r="O353" s="42"/>
      <c r="P353" s="2"/>
      <c r="Q353" s="2"/>
      <c r="R353" s="2"/>
      <c r="S353" s="2"/>
      <c r="T353" s="2"/>
      <c r="U353" s="2"/>
      <c r="V353" s="2"/>
      <c r="W353" s="2"/>
      <c r="X353" s="2"/>
      <c r="Y353" s="2"/>
      <c r="Z353" s="2"/>
      <c r="AA353" s="2"/>
      <c r="AB353" s="2"/>
      <c r="AC353" s="2"/>
      <c r="AD353" s="2"/>
      <c r="AE353" s="2"/>
      <c r="AF353" s="2"/>
      <c r="AG353" s="2"/>
      <c r="AH353" s="2"/>
      <c r="AI353" s="17"/>
      <c r="AJ353" s="17"/>
      <c r="AK353" s="17"/>
      <c r="AL353" s="17"/>
      <c r="AM353" s="8"/>
      <c r="AN353" s="18"/>
      <c r="AO353" s="2"/>
      <c r="AP353" s="2"/>
      <c r="AQ353" s="6"/>
      <c r="AR353" s="6"/>
      <c r="AS353" s="7"/>
      <c r="AT353" s="7"/>
      <c r="AU353" s="4"/>
      <c r="AV353" s="2"/>
    </row>
    <row r="354" spans="1:48" s="27" customFormat="1" x14ac:dyDescent="0.2">
      <c r="A354" s="194">
        <v>203</v>
      </c>
      <c r="B354" s="106"/>
      <c r="C354" s="55"/>
      <c r="D354" s="47"/>
      <c r="E354" s="193">
        <v>128</v>
      </c>
      <c r="F354" s="43" t="str">
        <f t="shared" si="40"/>
        <v>128</v>
      </c>
      <c r="G354" s="18"/>
      <c r="H354" s="2"/>
      <c r="I354" s="200"/>
      <c r="J354" s="41"/>
      <c r="K354" s="41"/>
      <c r="L354" s="41"/>
      <c r="M354" s="41"/>
      <c r="N354" s="41"/>
      <c r="O354" s="42"/>
      <c r="P354" s="2"/>
      <c r="Q354" s="2"/>
      <c r="R354" s="2"/>
      <c r="S354" s="2"/>
      <c r="T354" s="2"/>
      <c r="U354" s="2"/>
      <c r="V354" s="2"/>
      <c r="W354" s="2"/>
      <c r="X354" s="2"/>
      <c r="Y354" s="2"/>
      <c r="Z354" s="2"/>
      <c r="AA354" s="2"/>
      <c r="AB354" s="2"/>
      <c r="AC354" s="2"/>
      <c r="AD354" s="2"/>
      <c r="AE354" s="2"/>
      <c r="AF354" s="2"/>
      <c r="AG354" s="2"/>
      <c r="AH354" s="2"/>
      <c r="AI354" s="17"/>
      <c r="AJ354" s="17"/>
      <c r="AK354" s="17"/>
      <c r="AL354" s="17"/>
      <c r="AM354" s="8"/>
      <c r="AN354" s="18"/>
      <c r="AO354" s="2"/>
      <c r="AP354" s="2"/>
      <c r="AQ354" s="6"/>
      <c r="AR354" s="6"/>
      <c r="AS354" s="7"/>
      <c r="AT354" s="7"/>
      <c r="AU354" s="4"/>
      <c r="AV354" s="2"/>
    </row>
    <row r="355" spans="1:48" s="27" customFormat="1" x14ac:dyDescent="0.2">
      <c r="A355" s="194">
        <v>203</v>
      </c>
      <c r="B355" s="106"/>
      <c r="C355" s="55"/>
      <c r="D355" s="47"/>
      <c r="E355" s="193">
        <v>129</v>
      </c>
      <c r="F355" s="43" t="str">
        <f t="shared" si="40"/>
        <v>129</v>
      </c>
      <c r="G355" s="18"/>
      <c r="H355" s="2"/>
      <c r="I355" s="200"/>
      <c r="J355" s="41"/>
      <c r="K355" s="41"/>
      <c r="L355" s="41"/>
      <c r="M355" s="41"/>
      <c r="N355" s="41"/>
      <c r="O355" s="42"/>
      <c r="P355" s="2"/>
      <c r="Q355" s="2"/>
      <c r="R355" s="2"/>
      <c r="S355" s="2"/>
      <c r="T355" s="2"/>
      <c r="U355" s="2"/>
      <c r="V355" s="2"/>
      <c r="W355" s="2"/>
      <c r="X355" s="2"/>
      <c r="Y355" s="2"/>
      <c r="Z355" s="2"/>
      <c r="AA355" s="2"/>
      <c r="AB355" s="2"/>
      <c r="AC355" s="2"/>
      <c r="AD355" s="2"/>
      <c r="AE355" s="2"/>
      <c r="AF355" s="2"/>
      <c r="AG355" s="2"/>
      <c r="AH355" s="2"/>
      <c r="AI355" s="17"/>
      <c r="AJ355" s="17"/>
      <c r="AK355" s="17"/>
      <c r="AL355" s="17"/>
      <c r="AM355" s="8"/>
      <c r="AN355" s="18"/>
      <c r="AO355" s="2"/>
      <c r="AP355" s="2"/>
      <c r="AQ355" s="6"/>
      <c r="AR355" s="6"/>
      <c r="AS355" s="7"/>
      <c r="AT355" s="7"/>
      <c r="AU355" s="4"/>
      <c r="AV355" s="2"/>
    </row>
    <row r="356" spans="1:48" s="27" customFormat="1" x14ac:dyDescent="0.2">
      <c r="A356" s="194">
        <v>203</v>
      </c>
      <c r="B356" s="106"/>
      <c r="C356" s="55"/>
      <c r="D356" s="47"/>
      <c r="E356" s="193">
        <v>130</v>
      </c>
      <c r="F356" s="43" t="str">
        <f t="shared" si="40"/>
        <v>130</v>
      </c>
      <c r="G356" s="18"/>
      <c r="H356" s="2"/>
      <c r="I356" s="200"/>
      <c r="J356" s="41"/>
      <c r="K356" s="41"/>
      <c r="L356" s="41"/>
      <c r="M356" s="41"/>
      <c r="N356" s="41"/>
      <c r="O356" s="42"/>
      <c r="P356" s="2"/>
      <c r="Q356" s="2"/>
      <c r="R356" s="2"/>
      <c r="S356" s="2"/>
      <c r="T356" s="2"/>
      <c r="U356" s="2"/>
      <c r="V356" s="2"/>
      <c r="W356" s="2"/>
      <c r="X356" s="2"/>
      <c r="Y356" s="2"/>
      <c r="Z356" s="2"/>
      <c r="AA356" s="2"/>
      <c r="AB356" s="2"/>
      <c r="AC356" s="2"/>
      <c r="AD356" s="2"/>
      <c r="AE356" s="2"/>
      <c r="AF356" s="2"/>
      <c r="AG356" s="2"/>
      <c r="AH356" s="2"/>
      <c r="AI356" s="17"/>
      <c r="AJ356" s="17"/>
      <c r="AK356" s="17"/>
      <c r="AL356" s="17"/>
      <c r="AM356" s="8"/>
      <c r="AN356" s="18"/>
      <c r="AO356" s="2"/>
      <c r="AP356" s="2"/>
      <c r="AQ356" s="6"/>
      <c r="AR356" s="6"/>
      <c r="AS356" s="7"/>
      <c r="AT356" s="7"/>
      <c r="AU356" s="4"/>
      <c r="AV356" s="2"/>
    </row>
    <row r="357" spans="1:48" s="27" customFormat="1" x14ac:dyDescent="0.2">
      <c r="A357" s="194">
        <v>203</v>
      </c>
      <c r="B357" s="106"/>
      <c r="C357" s="55"/>
      <c r="D357" s="47"/>
      <c r="E357" s="193">
        <v>131</v>
      </c>
      <c r="F357" s="43" t="str">
        <f t="shared" si="40"/>
        <v>131</v>
      </c>
      <c r="G357" s="18"/>
      <c r="H357" s="2"/>
      <c r="I357" s="200"/>
      <c r="J357" s="41"/>
      <c r="K357" s="41"/>
      <c r="L357" s="41"/>
      <c r="M357" s="41"/>
      <c r="N357" s="41"/>
      <c r="O357" s="42"/>
      <c r="P357" s="2"/>
      <c r="Q357" s="2"/>
      <c r="R357" s="2"/>
      <c r="S357" s="2"/>
      <c r="T357" s="2"/>
      <c r="U357" s="2"/>
      <c r="V357" s="2"/>
      <c r="W357" s="2"/>
      <c r="X357" s="2"/>
      <c r="Y357" s="2"/>
      <c r="Z357" s="2"/>
      <c r="AA357" s="2"/>
      <c r="AB357" s="2"/>
      <c r="AC357" s="2"/>
      <c r="AD357" s="2"/>
      <c r="AE357" s="2"/>
      <c r="AF357" s="2"/>
      <c r="AG357" s="2"/>
      <c r="AH357" s="2"/>
      <c r="AI357" s="17"/>
      <c r="AJ357" s="17"/>
      <c r="AK357" s="17"/>
      <c r="AL357" s="17"/>
      <c r="AM357" s="8"/>
      <c r="AN357" s="18"/>
      <c r="AO357" s="2"/>
      <c r="AP357" s="2"/>
      <c r="AQ357" s="6"/>
      <c r="AR357" s="6"/>
      <c r="AS357" s="7"/>
      <c r="AT357" s="7"/>
      <c r="AU357" s="4"/>
      <c r="AV357" s="2"/>
    </row>
    <row r="358" spans="1:48" s="27" customFormat="1" x14ac:dyDescent="0.2">
      <c r="A358" s="194">
        <v>203</v>
      </c>
      <c r="B358" s="106"/>
      <c r="C358" s="55"/>
      <c r="D358" s="47"/>
      <c r="E358" s="193">
        <v>132</v>
      </c>
      <c r="F358" s="43" t="str">
        <f t="shared" si="40"/>
        <v>132</v>
      </c>
      <c r="G358" s="18"/>
      <c r="H358" s="2"/>
      <c r="I358" s="200"/>
      <c r="J358" s="41"/>
      <c r="K358" s="41"/>
      <c r="L358" s="41"/>
      <c r="M358" s="41"/>
      <c r="N358" s="41"/>
      <c r="O358" s="42"/>
      <c r="P358" s="2"/>
      <c r="Q358" s="2"/>
      <c r="R358" s="2"/>
      <c r="S358" s="2"/>
      <c r="T358" s="2"/>
      <c r="U358" s="2"/>
      <c r="V358" s="2"/>
      <c r="W358" s="2"/>
      <c r="X358" s="2"/>
      <c r="Y358" s="2"/>
      <c r="Z358" s="2"/>
      <c r="AA358" s="2"/>
      <c r="AB358" s="2"/>
      <c r="AC358" s="2"/>
      <c r="AD358" s="2"/>
      <c r="AE358" s="2"/>
      <c r="AF358" s="2"/>
      <c r="AG358" s="2"/>
      <c r="AH358" s="2"/>
      <c r="AI358" s="17"/>
      <c r="AJ358" s="17"/>
      <c r="AK358" s="17"/>
      <c r="AL358" s="17"/>
      <c r="AM358" s="8"/>
      <c r="AN358" s="18"/>
      <c r="AO358" s="2"/>
      <c r="AP358" s="2"/>
      <c r="AQ358" s="6"/>
      <c r="AR358" s="6"/>
      <c r="AS358" s="7"/>
      <c r="AT358" s="7"/>
      <c r="AU358" s="4"/>
      <c r="AV358" s="2"/>
    </row>
    <row r="359" spans="1:48" s="27" customFormat="1" x14ac:dyDescent="0.2">
      <c r="A359" s="194">
        <v>203</v>
      </c>
      <c r="B359" s="106"/>
      <c r="C359" s="55"/>
      <c r="D359" s="47"/>
      <c r="E359" s="193">
        <v>133</v>
      </c>
      <c r="F359" s="43" t="str">
        <f t="shared" si="40"/>
        <v>133</v>
      </c>
      <c r="G359" s="18"/>
      <c r="H359" s="2"/>
      <c r="I359" s="200"/>
      <c r="J359" s="41"/>
      <c r="K359" s="41"/>
      <c r="L359" s="41"/>
      <c r="M359" s="41"/>
      <c r="N359" s="41"/>
      <c r="O359" s="42"/>
      <c r="P359" s="2"/>
      <c r="Q359" s="2"/>
      <c r="R359" s="2"/>
      <c r="S359" s="2"/>
      <c r="T359" s="2"/>
      <c r="U359" s="2"/>
      <c r="V359" s="2"/>
      <c r="W359" s="2"/>
      <c r="X359" s="2"/>
      <c r="Y359" s="2"/>
      <c r="Z359" s="2"/>
      <c r="AA359" s="2"/>
      <c r="AB359" s="2"/>
      <c r="AC359" s="2"/>
      <c r="AD359" s="2"/>
      <c r="AE359" s="2"/>
      <c r="AF359" s="2"/>
      <c r="AG359" s="2"/>
      <c r="AH359" s="2"/>
      <c r="AI359" s="17"/>
      <c r="AJ359" s="17"/>
      <c r="AK359" s="17"/>
      <c r="AL359" s="17"/>
      <c r="AM359" s="8"/>
      <c r="AN359" s="18"/>
      <c r="AO359" s="2"/>
      <c r="AP359" s="2"/>
      <c r="AQ359" s="6"/>
      <c r="AR359" s="6"/>
      <c r="AS359" s="7"/>
      <c r="AT359" s="7"/>
      <c r="AU359" s="4"/>
      <c r="AV359" s="2"/>
    </row>
    <row r="360" spans="1:48" s="27" customFormat="1" x14ac:dyDescent="0.2">
      <c r="A360" s="194">
        <v>203</v>
      </c>
      <c r="B360" s="106"/>
      <c r="C360" s="55"/>
      <c r="D360" s="47"/>
      <c r="E360" s="193">
        <v>134</v>
      </c>
      <c r="F360" s="43" t="str">
        <f t="shared" si="40"/>
        <v>134</v>
      </c>
      <c r="G360" s="18"/>
      <c r="H360" s="2"/>
      <c r="I360" s="200"/>
      <c r="J360" s="41"/>
      <c r="K360" s="41"/>
      <c r="L360" s="41"/>
      <c r="M360" s="41"/>
      <c r="N360" s="41"/>
      <c r="O360" s="42"/>
      <c r="P360" s="2"/>
      <c r="Q360" s="2"/>
      <c r="R360" s="2"/>
      <c r="S360" s="2"/>
      <c r="T360" s="2"/>
      <c r="U360" s="2"/>
      <c r="V360" s="2"/>
      <c r="W360" s="2"/>
      <c r="X360" s="2"/>
      <c r="Y360" s="2"/>
      <c r="Z360" s="2"/>
      <c r="AA360" s="2"/>
      <c r="AB360" s="2"/>
      <c r="AC360" s="2"/>
      <c r="AD360" s="2"/>
      <c r="AE360" s="2"/>
      <c r="AF360" s="2"/>
      <c r="AG360" s="2"/>
      <c r="AH360" s="2"/>
      <c r="AI360" s="17"/>
      <c r="AJ360" s="17"/>
      <c r="AK360" s="17"/>
      <c r="AL360" s="17"/>
      <c r="AM360" s="8"/>
      <c r="AN360" s="18"/>
      <c r="AO360" s="2"/>
      <c r="AP360" s="2"/>
      <c r="AQ360" s="6"/>
      <c r="AR360" s="6"/>
      <c r="AS360" s="7"/>
      <c r="AT360" s="7"/>
      <c r="AU360" s="4"/>
      <c r="AV360" s="2"/>
    </row>
    <row r="361" spans="1:48" s="27" customFormat="1" x14ac:dyDescent="0.2">
      <c r="A361" s="194">
        <v>203</v>
      </c>
      <c r="B361" s="106"/>
      <c r="C361" s="55"/>
      <c r="D361" s="47"/>
      <c r="E361" s="193">
        <v>135</v>
      </c>
      <c r="F361" s="43" t="str">
        <f t="shared" si="40"/>
        <v>135</v>
      </c>
      <c r="G361" s="18"/>
      <c r="H361" s="2"/>
      <c r="I361" s="200"/>
      <c r="J361" s="41"/>
      <c r="K361" s="41"/>
      <c r="L361" s="41"/>
      <c r="M361" s="41"/>
      <c r="N361" s="41"/>
      <c r="O361" s="42"/>
      <c r="P361" s="2"/>
      <c r="Q361" s="2"/>
      <c r="R361" s="2"/>
      <c r="S361" s="2"/>
      <c r="T361" s="2"/>
      <c r="U361" s="2"/>
      <c r="V361" s="2"/>
      <c r="W361" s="2"/>
      <c r="X361" s="2"/>
      <c r="Y361" s="2"/>
      <c r="Z361" s="2"/>
      <c r="AA361" s="2"/>
      <c r="AB361" s="2"/>
      <c r="AC361" s="2"/>
      <c r="AD361" s="2"/>
      <c r="AE361" s="2"/>
      <c r="AF361" s="2"/>
      <c r="AG361" s="2"/>
      <c r="AH361" s="2"/>
      <c r="AI361" s="17"/>
      <c r="AJ361" s="17"/>
      <c r="AK361" s="17"/>
      <c r="AL361" s="17"/>
      <c r="AM361" s="8"/>
      <c r="AN361" s="18"/>
      <c r="AO361" s="2"/>
      <c r="AP361" s="2"/>
      <c r="AQ361" s="6"/>
      <c r="AR361" s="6"/>
      <c r="AS361" s="7"/>
      <c r="AT361" s="7"/>
      <c r="AU361" s="4"/>
      <c r="AV361" s="2"/>
    </row>
    <row r="362" spans="1:48" s="27" customFormat="1" x14ac:dyDescent="0.2">
      <c r="A362" s="194">
        <v>203</v>
      </c>
      <c r="B362" s="106"/>
      <c r="C362" s="55"/>
      <c r="D362" s="47"/>
      <c r="E362" s="193">
        <v>136</v>
      </c>
      <c r="F362" s="43" t="str">
        <f t="shared" si="40"/>
        <v>136</v>
      </c>
      <c r="G362" s="18"/>
      <c r="H362" s="2"/>
      <c r="I362" s="200"/>
      <c r="J362" s="41"/>
      <c r="K362" s="41"/>
      <c r="L362" s="41"/>
      <c r="M362" s="41"/>
      <c r="N362" s="41"/>
      <c r="O362" s="42"/>
      <c r="P362" s="2"/>
      <c r="Q362" s="2"/>
      <c r="R362" s="2"/>
      <c r="S362" s="2"/>
      <c r="T362" s="2"/>
      <c r="U362" s="2"/>
      <c r="V362" s="2"/>
      <c r="W362" s="2"/>
      <c r="X362" s="2"/>
      <c r="Y362" s="2"/>
      <c r="Z362" s="2"/>
      <c r="AA362" s="2"/>
      <c r="AB362" s="2"/>
      <c r="AC362" s="2"/>
      <c r="AD362" s="2"/>
      <c r="AE362" s="2"/>
      <c r="AF362" s="2"/>
      <c r="AG362" s="2"/>
      <c r="AH362" s="2"/>
      <c r="AI362" s="17"/>
      <c r="AJ362" s="17"/>
      <c r="AK362" s="17"/>
      <c r="AL362" s="17"/>
      <c r="AM362" s="8"/>
      <c r="AN362" s="18"/>
      <c r="AO362" s="2"/>
      <c r="AP362" s="2"/>
      <c r="AQ362" s="6"/>
      <c r="AR362" s="6"/>
      <c r="AS362" s="7"/>
      <c r="AT362" s="7"/>
      <c r="AU362" s="4"/>
      <c r="AV362" s="2"/>
    </row>
    <row r="363" spans="1:48" s="27" customFormat="1" x14ac:dyDescent="0.2">
      <c r="A363" s="194">
        <v>203</v>
      </c>
      <c r="B363" s="106"/>
      <c r="C363" s="55"/>
      <c r="D363" s="47"/>
      <c r="E363" s="193">
        <v>137</v>
      </c>
      <c r="F363" s="43" t="str">
        <f t="shared" si="40"/>
        <v>137</v>
      </c>
      <c r="G363" s="18"/>
      <c r="H363" s="2"/>
      <c r="I363" s="200"/>
      <c r="J363" s="41"/>
      <c r="K363" s="41"/>
      <c r="L363" s="41"/>
      <c r="M363" s="41"/>
      <c r="N363" s="41"/>
      <c r="O363" s="42"/>
      <c r="P363" s="2"/>
      <c r="Q363" s="2"/>
      <c r="R363" s="2"/>
      <c r="S363" s="2"/>
      <c r="T363" s="2"/>
      <c r="U363" s="2"/>
      <c r="V363" s="2"/>
      <c r="W363" s="2"/>
      <c r="X363" s="2"/>
      <c r="Y363" s="2"/>
      <c r="Z363" s="2"/>
      <c r="AA363" s="2"/>
      <c r="AB363" s="2"/>
      <c r="AC363" s="2"/>
      <c r="AD363" s="2"/>
      <c r="AE363" s="2"/>
      <c r="AF363" s="2"/>
      <c r="AG363" s="2"/>
      <c r="AH363" s="2"/>
      <c r="AI363" s="17"/>
      <c r="AJ363" s="17"/>
      <c r="AK363" s="17"/>
      <c r="AL363" s="17"/>
      <c r="AM363" s="8"/>
      <c r="AN363" s="18"/>
      <c r="AO363" s="2"/>
      <c r="AP363" s="2"/>
      <c r="AQ363" s="6"/>
      <c r="AR363" s="6"/>
      <c r="AS363" s="7"/>
      <c r="AT363" s="7"/>
      <c r="AU363" s="4"/>
      <c r="AV363" s="2"/>
    </row>
    <row r="364" spans="1:48" s="27" customFormat="1" x14ac:dyDescent="0.2">
      <c r="A364" s="194">
        <v>203</v>
      </c>
      <c r="B364" s="106"/>
      <c r="C364" s="55"/>
      <c r="D364" s="47"/>
      <c r="E364" s="193">
        <v>138</v>
      </c>
      <c r="F364" s="43" t="str">
        <f t="shared" si="40"/>
        <v>138</v>
      </c>
      <c r="G364" s="18"/>
      <c r="H364" s="2"/>
      <c r="I364" s="200"/>
      <c r="J364" s="41"/>
      <c r="K364" s="41"/>
      <c r="L364" s="41"/>
      <c r="M364" s="41"/>
      <c r="N364" s="41"/>
      <c r="O364" s="42"/>
      <c r="P364" s="2"/>
      <c r="Q364" s="2"/>
      <c r="R364" s="2"/>
      <c r="S364" s="2"/>
      <c r="T364" s="2"/>
      <c r="U364" s="2"/>
      <c r="V364" s="2"/>
      <c r="W364" s="2"/>
      <c r="X364" s="2"/>
      <c r="Y364" s="2"/>
      <c r="Z364" s="2"/>
      <c r="AA364" s="2"/>
      <c r="AB364" s="2"/>
      <c r="AC364" s="2"/>
      <c r="AD364" s="2"/>
      <c r="AE364" s="2"/>
      <c r="AF364" s="2"/>
      <c r="AG364" s="2"/>
      <c r="AH364" s="2"/>
      <c r="AI364" s="17"/>
      <c r="AJ364" s="17"/>
      <c r="AK364" s="17"/>
      <c r="AL364" s="17"/>
      <c r="AM364" s="8"/>
      <c r="AN364" s="18"/>
      <c r="AO364" s="2"/>
      <c r="AP364" s="2"/>
      <c r="AQ364" s="6"/>
      <c r="AR364" s="6"/>
      <c r="AS364" s="7"/>
      <c r="AT364" s="7"/>
      <c r="AU364" s="4"/>
      <c r="AV364" s="2"/>
    </row>
    <row r="365" spans="1:48" s="27" customFormat="1" x14ac:dyDescent="0.2">
      <c r="A365" s="194">
        <v>203</v>
      </c>
      <c r="B365" s="106"/>
      <c r="C365" s="55"/>
      <c r="D365" s="47"/>
      <c r="E365" s="193">
        <v>139</v>
      </c>
      <c r="F365" s="43" t="str">
        <f t="shared" si="40"/>
        <v>139</v>
      </c>
      <c r="G365" s="18"/>
      <c r="H365" s="2"/>
      <c r="I365" s="200"/>
      <c r="J365" s="41"/>
      <c r="K365" s="41"/>
      <c r="L365" s="41"/>
      <c r="M365" s="41"/>
      <c r="N365" s="41"/>
      <c r="O365" s="42"/>
      <c r="P365" s="2"/>
      <c r="Q365" s="2"/>
      <c r="R365" s="2"/>
      <c r="S365" s="2"/>
      <c r="T365" s="2"/>
      <c r="U365" s="2"/>
      <c r="V365" s="2"/>
      <c r="W365" s="2"/>
      <c r="X365" s="2"/>
      <c r="Y365" s="2"/>
      <c r="Z365" s="2"/>
      <c r="AA365" s="2"/>
      <c r="AB365" s="2"/>
      <c r="AC365" s="2"/>
      <c r="AD365" s="2"/>
      <c r="AE365" s="2"/>
      <c r="AF365" s="2"/>
      <c r="AG365" s="2"/>
      <c r="AH365" s="2"/>
      <c r="AI365" s="17"/>
      <c r="AJ365" s="17"/>
      <c r="AK365" s="17"/>
      <c r="AL365" s="17"/>
      <c r="AM365" s="8"/>
      <c r="AN365" s="18"/>
      <c r="AO365" s="2"/>
      <c r="AP365" s="2"/>
      <c r="AQ365" s="6"/>
      <c r="AR365" s="6"/>
      <c r="AS365" s="7"/>
      <c r="AT365" s="7"/>
      <c r="AU365" s="4"/>
      <c r="AV365" s="2"/>
    </row>
    <row r="366" spans="1:48" s="27" customFormat="1" x14ac:dyDescent="0.2">
      <c r="A366" s="194">
        <v>203</v>
      </c>
      <c r="B366" s="106"/>
      <c r="C366" s="55"/>
      <c r="D366" s="47"/>
      <c r="E366" s="193">
        <v>140</v>
      </c>
      <c r="F366" s="43" t="str">
        <f t="shared" si="40"/>
        <v>140</v>
      </c>
      <c r="G366" s="18"/>
      <c r="H366" s="2"/>
      <c r="I366" s="200"/>
      <c r="J366" s="41"/>
      <c r="K366" s="41"/>
      <c r="L366" s="41"/>
      <c r="M366" s="41"/>
      <c r="N366" s="41"/>
      <c r="O366" s="42"/>
      <c r="P366" s="2"/>
      <c r="Q366" s="2"/>
      <c r="R366" s="2"/>
      <c r="S366" s="2"/>
      <c r="T366" s="2"/>
      <c r="U366" s="2"/>
      <c r="V366" s="2"/>
      <c r="W366" s="2"/>
      <c r="X366" s="2"/>
      <c r="Y366" s="2"/>
      <c r="Z366" s="2"/>
      <c r="AA366" s="2"/>
      <c r="AB366" s="2"/>
      <c r="AC366" s="2"/>
      <c r="AD366" s="2"/>
      <c r="AE366" s="2"/>
      <c r="AF366" s="2"/>
      <c r="AG366" s="2"/>
      <c r="AH366" s="2"/>
      <c r="AI366" s="17"/>
      <c r="AJ366" s="17"/>
      <c r="AK366" s="17"/>
      <c r="AL366" s="17"/>
      <c r="AM366" s="8"/>
      <c r="AN366" s="18"/>
      <c r="AO366" s="2"/>
      <c r="AP366" s="2"/>
      <c r="AQ366" s="6"/>
      <c r="AR366" s="6"/>
      <c r="AS366" s="7"/>
      <c r="AT366" s="7"/>
      <c r="AU366" s="4"/>
      <c r="AV366" s="2"/>
    </row>
    <row r="367" spans="1:48" s="27" customFormat="1" x14ac:dyDescent="0.2">
      <c r="A367" s="194">
        <v>203</v>
      </c>
      <c r="B367" s="106"/>
      <c r="C367" s="55"/>
      <c r="D367" s="47"/>
      <c r="E367" s="193">
        <v>141</v>
      </c>
      <c r="F367" s="43" t="str">
        <f t="shared" si="40"/>
        <v>141</v>
      </c>
      <c r="G367" s="18"/>
      <c r="H367" s="2"/>
      <c r="I367" s="200"/>
      <c r="J367" s="41"/>
      <c r="K367" s="41"/>
      <c r="L367" s="41"/>
      <c r="M367" s="41"/>
      <c r="N367" s="41"/>
      <c r="O367" s="42"/>
      <c r="P367" s="2"/>
      <c r="Q367" s="2"/>
      <c r="R367" s="2"/>
      <c r="S367" s="2"/>
      <c r="T367" s="2"/>
      <c r="U367" s="2"/>
      <c r="V367" s="2"/>
      <c r="W367" s="2"/>
      <c r="X367" s="2"/>
      <c r="Y367" s="2"/>
      <c r="Z367" s="2"/>
      <c r="AA367" s="2"/>
      <c r="AB367" s="2"/>
      <c r="AC367" s="2"/>
      <c r="AD367" s="2"/>
      <c r="AE367" s="2"/>
      <c r="AF367" s="2"/>
      <c r="AG367" s="2"/>
      <c r="AH367" s="2"/>
      <c r="AI367" s="17"/>
      <c r="AJ367" s="17"/>
      <c r="AK367" s="17"/>
      <c r="AL367" s="17"/>
      <c r="AM367" s="8"/>
      <c r="AN367" s="18"/>
      <c r="AO367" s="2"/>
      <c r="AP367" s="2"/>
      <c r="AQ367" s="6"/>
      <c r="AR367" s="6"/>
      <c r="AS367" s="7"/>
      <c r="AT367" s="7"/>
      <c r="AU367" s="4"/>
      <c r="AV367" s="2"/>
    </row>
    <row r="368" spans="1:48" s="27" customFormat="1" x14ac:dyDescent="0.2">
      <c r="A368" s="194">
        <v>203</v>
      </c>
      <c r="B368" s="106"/>
      <c r="C368" s="55"/>
      <c r="D368" s="47"/>
      <c r="E368" s="193">
        <v>142</v>
      </c>
      <c r="F368" s="43" t="str">
        <f t="shared" si="40"/>
        <v>142</v>
      </c>
      <c r="G368" s="18"/>
      <c r="H368" s="2"/>
      <c r="I368" s="200"/>
      <c r="J368" s="41"/>
      <c r="K368" s="41"/>
      <c r="L368" s="41"/>
      <c r="M368" s="41"/>
      <c r="N368" s="41"/>
      <c r="O368" s="42"/>
      <c r="P368" s="2"/>
      <c r="Q368" s="2"/>
      <c r="R368" s="2"/>
      <c r="S368" s="2"/>
      <c r="T368" s="2"/>
      <c r="U368" s="2"/>
      <c r="V368" s="2"/>
      <c r="W368" s="2"/>
      <c r="X368" s="2"/>
      <c r="Y368" s="2"/>
      <c r="Z368" s="2"/>
      <c r="AA368" s="2"/>
      <c r="AB368" s="2"/>
      <c r="AC368" s="2"/>
      <c r="AD368" s="2"/>
      <c r="AE368" s="2"/>
      <c r="AF368" s="2"/>
      <c r="AG368" s="2"/>
      <c r="AH368" s="2"/>
      <c r="AI368" s="17"/>
      <c r="AJ368" s="17"/>
      <c r="AK368" s="17"/>
      <c r="AL368" s="17"/>
      <c r="AM368" s="8"/>
      <c r="AN368" s="18"/>
      <c r="AO368" s="2"/>
      <c r="AP368" s="2"/>
      <c r="AQ368" s="6"/>
      <c r="AR368" s="6"/>
      <c r="AS368" s="7"/>
      <c r="AT368" s="7"/>
      <c r="AU368" s="4"/>
      <c r="AV368" s="2"/>
    </row>
    <row r="369" spans="1:48" s="27" customFormat="1" x14ac:dyDescent="0.2">
      <c r="A369" s="194">
        <v>203</v>
      </c>
      <c r="B369" s="106"/>
      <c r="C369" s="55"/>
      <c r="D369" s="47"/>
      <c r="E369" s="193">
        <v>143</v>
      </c>
      <c r="F369" s="43" t="str">
        <f t="shared" si="40"/>
        <v>143</v>
      </c>
      <c r="G369" s="18"/>
      <c r="H369" s="2"/>
      <c r="I369" s="200"/>
      <c r="J369" s="41"/>
      <c r="K369" s="41"/>
      <c r="L369" s="41"/>
      <c r="M369" s="41"/>
      <c r="N369" s="41"/>
      <c r="O369" s="42"/>
      <c r="P369" s="2"/>
      <c r="Q369" s="2"/>
      <c r="R369" s="2"/>
      <c r="S369" s="2"/>
      <c r="T369" s="2"/>
      <c r="U369" s="2"/>
      <c r="V369" s="2"/>
      <c r="W369" s="2"/>
      <c r="X369" s="2"/>
      <c r="Y369" s="2"/>
      <c r="Z369" s="2"/>
      <c r="AA369" s="2"/>
      <c r="AB369" s="2"/>
      <c r="AC369" s="2"/>
      <c r="AD369" s="2"/>
      <c r="AE369" s="2"/>
      <c r="AF369" s="2"/>
      <c r="AG369" s="2"/>
      <c r="AH369" s="2"/>
      <c r="AI369" s="17"/>
      <c r="AJ369" s="17"/>
      <c r="AK369" s="17"/>
      <c r="AL369" s="17"/>
      <c r="AM369" s="8"/>
      <c r="AN369" s="18"/>
      <c r="AO369" s="2"/>
      <c r="AP369" s="2"/>
      <c r="AQ369" s="6"/>
      <c r="AR369" s="6"/>
      <c r="AS369" s="7"/>
      <c r="AT369" s="7"/>
      <c r="AU369" s="4"/>
      <c r="AV369" s="2"/>
    </row>
    <row r="370" spans="1:48" s="27" customFormat="1" x14ac:dyDescent="0.2">
      <c r="A370" s="194">
        <v>203</v>
      </c>
      <c r="B370" s="106"/>
      <c r="C370" s="55"/>
      <c r="D370" s="47"/>
      <c r="E370" s="193">
        <v>144</v>
      </c>
      <c r="F370" s="43" t="str">
        <f t="shared" si="40"/>
        <v>144</v>
      </c>
      <c r="G370" s="18"/>
      <c r="H370" s="2"/>
      <c r="I370" s="200"/>
      <c r="J370" s="41"/>
      <c r="K370" s="41"/>
      <c r="L370" s="41"/>
      <c r="M370" s="41"/>
      <c r="N370" s="41"/>
      <c r="O370" s="42"/>
      <c r="P370" s="2"/>
      <c r="Q370" s="2"/>
      <c r="R370" s="2"/>
      <c r="S370" s="2"/>
      <c r="T370" s="2"/>
      <c r="U370" s="2"/>
      <c r="V370" s="2"/>
      <c r="W370" s="2"/>
      <c r="X370" s="2"/>
      <c r="Y370" s="2"/>
      <c r="Z370" s="2"/>
      <c r="AA370" s="2"/>
      <c r="AB370" s="2"/>
      <c r="AC370" s="2"/>
      <c r="AD370" s="2"/>
      <c r="AE370" s="2"/>
      <c r="AF370" s="2"/>
      <c r="AG370" s="2"/>
      <c r="AH370" s="2"/>
      <c r="AI370" s="17"/>
      <c r="AJ370" s="17"/>
      <c r="AK370" s="17"/>
      <c r="AL370" s="17"/>
      <c r="AM370" s="8"/>
      <c r="AN370" s="18"/>
      <c r="AO370" s="2"/>
      <c r="AP370" s="2"/>
      <c r="AQ370" s="6"/>
      <c r="AR370" s="6"/>
      <c r="AS370" s="7"/>
      <c r="AT370" s="7"/>
      <c r="AU370" s="4"/>
      <c r="AV370" s="2"/>
    </row>
    <row r="371" spans="1:48" s="27" customFormat="1" x14ac:dyDescent="0.2">
      <c r="A371" s="194">
        <v>203</v>
      </c>
      <c r="B371" s="106"/>
      <c r="C371" s="55"/>
      <c r="D371" s="47"/>
      <c r="E371" s="193">
        <v>145</v>
      </c>
      <c r="F371" s="43" t="str">
        <f t="shared" si="40"/>
        <v>145</v>
      </c>
      <c r="G371" s="18"/>
      <c r="H371" s="2"/>
      <c r="I371" s="200"/>
      <c r="J371" s="41"/>
      <c r="K371" s="41"/>
      <c r="L371" s="41"/>
      <c r="M371" s="41"/>
      <c r="N371" s="41"/>
      <c r="O371" s="42"/>
      <c r="P371" s="2"/>
      <c r="Q371" s="2"/>
      <c r="R371" s="2"/>
      <c r="S371" s="2"/>
      <c r="T371" s="2"/>
      <c r="U371" s="2"/>
      <c r="V371" s="2"/>
      <c r="W371" s="2"/>
      <c r="X371" s="2"/>
      <c r="Y371" s="2"/>
      <c r="Z371" s="2"/>
      <c r="AA371" s="2"/>
      <c r="AB371" s="2"/>
      <c r="AC371" s="2"/>
      <c r="AD371" s="2"/>
      <c r="AE371" s="2"/>
      <c r="AF371" s="2"/>
      <c r="AG371" s="2"/>
      <c r="AH371" s="2"/>
      <c r="AI371" s="17"/>
      <c r="AJ371" s="17"/>
      <c r="AK371" s="17"/>
      <c r="AL371" s="17"/>
      <c r="AM371" s="8"/>
      <c r="AN371" s="18"/>
      <c r="AO371" s="2"/>
      <c r="AP371" s="2"/>
      <c r="AQ371" s="6"/>
      <c r="AR371" s="6"/>
      <c r="AS371" s="7"/>
      <c r="AT371" s="7"/>
      <c r="AU371" s="4"/>
      <c r="AV371" s="2"/>
    </row>
    <row r="372" spans="1:48" s="27" customFormat="1" x14ac:dyDescent="0.2">
      <c r="A372" s="194">
        <v>203</v>
      </c>
      <c r="B372" s="106"/>
      <c r="C372" s="55"/>
      <c r="D372" s="47"/>
      <c r="E372" s="193">
        <v>145</v>
      </c>
      <c r="F372" s="43" t="str">
        <f t="shared" si="40"/>
        <v>145</v>
      </c>
      <c r="G372" s="18"/>
      <c r="H372" s="2"/>
      <c r="I372" s="200"/>
      <c r="J372" s="41"/>
      <c r="K372" s="41"/>
      <c r="L372" s="41"/>
      <c r="M372" s="41"/>
      <c r="N372" s="41"/>
      <c r="O372" s="42"/>
      <c r="P372" s="2"/>
      <c r="Q372" s="2"/>
      <c r="R372" s="2"/>
      <c r="S372" s="2"/>
      <c r="T372" s="2"/>
      <c r="U372" s="2"/>
      <c r="V372" s="2"/>
      <c r="W372" s="2"/>
      <c r="X372" s="2"/>
      <c r="Y372" s="2"/>
      <c r="Z372" s="2"/>
      <c r="AA372" s="2"/>
      <c r="AB372" s="2"/>
      <c r="AC372" s="2"/>
      <c r="AD372" s="2"/>
      <c r="AE372" s="2"/>
      <c r="AF372" s="2"/>
      <c r="AG372" s="2"/>
      <c r="AH372" s="2"/>
      <c r="AI372" s="17"/>
      <c r="AJ372" s="17"/>
      <c r="AK372" s="17"/>
      <c r="AL372" s="17"/>
      <c r="AM372" s="8"/>
      <c r="AN372" s="18"/>
      <c r="AO372" s="2"/>
      <c r="AP372" s="2"/>
      <c r="AQ372" s="6"/>
      <c r="AR372" s="6"/>
      <c r="AS372" s="7"/>
      <c r="AT372" s="7"/>
      <c r="AU372" s="4"/>
      <c r="AV372" s="2"/>
    </row>
    <row r="373" spans="1:48" s="27" customFormat="1" x14ac:dyDescent="0.2">
      <c r="A373" s="194">
        <v>203</v>
      </c>
      <c r="B373" s="106"/>
      <c r="C373" s="55"/>
      <c r="D373" s="47"/>
      <c r="E373" s="193">
        <v>145</v>
      </c>
      <c r="F373" s="43" t="str">
        <f t="shared" si="40"/>
        <v>145</v>
      </c>
      <c r="G373" s="18"/>
      <c r="H373" s="2"/>
      <c r="I373" s="200"/>
      <c r="J373" s="41"/>
      <c r="K373" s="41"/>
      <c r="L373" s="41"/>
      <c r="M373" s="41"/>
      <c r="N373" s="41"/>
      <c r="O373" s="42"/>
      <c r="P373" s="2"/>
      <c r="Q373" s="2"/>
      <c r="R373" s="2"/>
      <c r="S373" s="2"/>
      <c r="T373" s="2"/>
      <c r="U373" s="2"/>
      <c r="V373" s="2"/>
      <c r="W373" s="2"/>
      <c r="X373" s="2"/>
      <c r="Y373" s="2"/>
      <c r="Z373" s="2"/>
      <c r="AA373" s="2"/>
      <c r="AB373" s="2"/>
      <c r="AC373" s="2"/>
      <c r="AD373" s="2"/>
      <c r="AE373" s="2"/>
      <c r="AF373" s="2"/>
      <c r="AG373" s="2"/>
      <c r="AH373" s="2"/>
      <c r="AI373" s="17"/>
      <c r="AJ373" s="17"/>
      <c r="AK373" s="17"/>
      <c r="AL373" s="17"/>
      <c r="AM373" s="8"/>
      <c r="AN373" s="18"/>
      <c r="AO373" s="2"/>
      <c r="AP373" s="2"/>
      <c r="AQ373" s="6"/>
      <c r="AR373" s="6"/>
      <c r="AS373" s="7"/>
      <c r="AT373" s="7"/>
      <c r="AU373" s="4"/>
      <c r="AV373" s="2"/>
    </row>
    <row r="374" spans="1:48" s="27" customFormat="1" x14ac:dyDescent="0.2">
      <c r="A374" s="194">
        <v>203</v>
      </c>
      <c r="B374" s="106"/>
      <c r="C374" s="55"/>
      <c r="D374" s="47"/>
      <c r="E374" s="193">
        <v>145</v>
      </c>
      <c r="F374" s="43" t="str">
        <f t="shared" si="40"/>
        <v>145</v>
      </c>
      <c r="G374" s="18"/>
      <c r="H374" s="2"/>
      <c r="I374" s="200"/>
      <c r="J374" s="41"/>
      <c r="K374" s="41"/>
      <c r="L374" s="41"/>
      <c r="M374" s="41"/>
      <c r="N374" s="41"/>
      <c r="O374" s="42"/>
      <c r="P374" s="2"/>
      <c r="Q374" s="2"/>
      <c r="R374" s="2"/>
      <c r="S374" s="2"/>
      <c r="T374" s="2"/>
      <c r="U374" s="2"/>
      <c r="V374" s="2"/>
      <c r="W374" s="2"/>
      <c r="X374" s="2"/>
      <c r="Y374" s="2"/>
      <c r="Z374" s="2"/>
      <c r="AA374" s="2"/>
      <c r="AB374" s="2"/>
      <c r="AC374" s="2"/>
      <c r="AD374" s="2"/>
      <c r="AE374" s="2"/>
      <c r="AF374" s="2"/>
      <c r="AG374" s="2"/>
      <c r="AH374" s="2"/>
      <c r="AI374" s="17"/>
      <c r="AJ374" s="17"/>
      <c r="AK374" s="17"/>
      <c r="AL374" s="17"/>
      <c r="AM374" s="8"/>
      <c r="AN374" s="18"/>
      <c r="AO374" s="2"/>
      <c r="AP374" s="2"/>
      <c r="AQ374" s="6"/>
      <c r="AR374" s="6"/>
      <c r="AS374" s="7"/>
      <c r="AT374" s="7"/>
      <c r="AU374" s="4"/>
      <c r="AV374" s="2"/>
    </row>
    <row r="375" spans="1:48" s="27" customFormat="1" x14ac:dyDescent="0.2">
      <c r="A375" s="194">
        <v>203</v>
      </c>
      <c r="B375" s="106"/>
      <c r="C375" s="55"/>
      <c r="D375" s="47"/>
      <c r="E375" s="193">
        <v>145</v>
      </c>
      <c r="F375" s="43" t="str">
        <f t="shared" si="40"/>
        <v>145</v>
      </c>
      <c r="G375" s="18"/>
      <c r="H375" s="2"/>
      <c r="I375" s="200"/>
      <c r="J375" s="41"/>
      <c r="K375" s="41"/>
      <c r="L375" s="41"/>
      <c r="M375" s="41"/>
      <c r="N375" s="41"/>
      <c r="O375" s="42"/>
      <c r="P375" s="2"/>
      <c r="Q375" s="2"/>
      <c r="R375" s="2"/>
      <c r="S375" s="2"/>
      <c r="T375" s="2"/>
      <c r="U375" s="2"/>
      <c r="V375" s="2"/>
      <c r="W375" s="2"/>
      <c r="X375" s="2"/>
      <c r="Y375" s="2"/>
      <c r="Z375" s="2"/>
      <c r="AA375" s="2"/>
      <c r="AB375" s="2"/>
      <c r="AC375" s="2"/>
      <c r="AD375" s="2"/>
      <c r="AE375" s="2"/>
      <c r="AF375" s="2"/>
      <c r="AG375" s="2"/>
      <c r="AH375" s="2"/>
      <c r="AI375" s="17"/>
      <c r="AJ375" s="17"/>
      <c r="AK375" s="17"/>
      <c r="AL375" s="17"/>
      <c r="AM375" s="8"/>
      <c r="AN375" s="18"/>
      <c r="AO375" s="2"/>
      <c r="AP375" s="2"/>
      <c r="AQ375" s="6"/>
      <c r="AR375" s="6"/>
      <c r="AS375" s="7"/>
      <c r="AT375" s="7"/>
      <c r="AU375" s="4"/>
      <c r="AV375" s="2"/>
    </row>
    <row r="376" spans="1:48" s="27" customFormat="1" x14ac:dyDescent="0.2">
      <c r="A376" s="194">
        <v>203</v>
      </c>
      <c r="B376" s="106"/>
      <c r="C376" s="55"/>
      <c r="D376" s="47"/>
      <c r="E376" s="193">
        <v>145</v>
      </c>
      <c r="F376" s="43" t="str">
        <f t="shared" si="40"/>
        <v>145</v>
      </c>
      <c r="G376" s="18"/>
      <c r="H376" s="2"/>
      <c r="I376" s="200"/>
      <c r="J376" s="41"/>
      <c r="K376" s="41"/>
      <c r="L376" s="41"/>
      <c r="M376" s="41"/>
      <c r="N376" s="41"/>
      <c r="O376" s="42"/>
      <c r="P376" s="2"/>
      <c r="Q376" s="2"/>
      <c r="R376" s="2"/>
      <c r="S376" s="2"/>
      <c r="T376" s="2"/>
      <c r="U376" s="2"/>
      <c r="V376" s="2"/>
      <c r="W376" s="2"/>
      <c r="X376" s="2"/>
      <c r="Y376" s="2"/>
      <c r="Z376" s="2"/>
      <c r="AA376" s="2"/>
      <c r="AB376" s="2"/>
      <c r="AC376" s="2"/>
      <c r="AD376" s="2"/>
      <c r="AE376" s="2"/>
      <c r="AF376" s="2"/>
      <c r="AG376" s="2"/>
      <c r="AH376" s="2"/>
      <c r="AI376" s="17"/>
      <c r="AJ376" s="17"/>
      <c r="AK376" s="17"/>
      <c r="AL376" s="17"/>
      <c r="AM376" s="8"/>
      <c r="AN376" s="18"/>
      <c r="AO376" s="2"/>
      <c r="AP376" s="2"/>
      <c r="AQ376" s="6"/>
      <c r="AR376" s="6"/>
      <c r="AS376" s="7"/>
      <c r="AT376" s="7"/>
      <c r="AU376" s="4"/>
      <c r="AV376" s="2"/>
    </row>
    <row r="377" spans="1:48" s="27" customFormat="1" x14ac:dyDescent="0.2">
      <c r="A377" s="194">
        <v>203</v>
      </c>
      <c r="B377" s="106"/>
      <c r="C377" s="55"/>
      <c r="D377" s="47"/>
      <c r="E377" s="193">
        <v>145</v>
      </c>
      <c r="F377" s="43" t="str">
        <f t="shared" si="40"/>
        <v>145</v>
      </c>
      <c r="G377" s="18"/>
      <c r="H377" s="2"/>
      <c r="I377" s="200"/>
      <c r="J377" s="41"/>
      <c r="K377" s="41"/>
      <c r="L377" s="41"/>
      <c r="M377" s="41"/>
      <c r="N377" s="41"/>
      <c r="O377" s="42"/>
      <c r="P377" s="2"/>
      <c r="Q377" s="2"/>
      <c r="R377" s="2"/>
      <c r="S377" s="2"/>
      <c r="T377" s="2"/>
      <c r="U377" s="2"/>
      <c r="V377" s="2"/>
      <c r="W377" s="2"/>
      <c r="X377" s="2"/>
      <c r="Y377" s="2"/>
      <c r="Z377" s="2"/>
      <c r="AA377" s="2"/>
      <c r="AB377" s="2"/>
      <c r="AC377" s="2"/>
      <c r="AD377" s="2"/>
      <c r="AE377" s="2"/>
      <c r="AF377" s="2"/>
      <c r="AG377" s="2"/>
      <c r="AH377" s="2"/>
      <c r="AI377" s="17"/>
      <c r="AJ377" s="17"/>
      <c r="AK377" s="17"/>
      <c r="AL377" s="17"/>
      <c r="AM377" s="8"/>
      <c r="AN377" s="18"/>
      <c r="AO377" s="2"/>
      <c r="AP377" s="2"/>
      <c r="AQ377" s="6"/>
      <c r="AR377" s="6"/>
      <c r="AS377" s="7"/>
      <c r="AT377" s="7"/>
      <c r="AU377" s="4"/>
      <c r="AV377" s="2"/>
    </row>
    <row r="378" spans="1:48" s="27" customFormat="1" x14ac:dyDescent="0.2">
      <c r="A378" s="194">
        <v>203</v>
      </c>
      <c r="B378" s="106"/>
      <c r="C378" s="55"/>
      <c r="D378" s="47"/>
      <c r="E378" s="193">
        <v>145</v>
      </c>
      <c r="F378" s="43" t="str">
        <f t="shared" si="40"/>
        <v>145</v>
      </c>
      <c r="G378" s="18"/>
      <c r="H378" s="2"/>
      <c r="I378" s="200"/>
      <c r="J378" s="41"/>
      <c r="K378" s="41"/>
      <c r="L378" s="41"/>
      <c r="M378" s="41"/>
      <c r="N378" s="41"/>
      <c r="O378" s="42"/>
      <c r="P378" s="2"/>
      <c r="Q378" s="2"/>
      <c r="R378" s="2"/>
      <c r="S378" s="2"/>
      <c r="T378" s="2"/>
      <c r="U378" s="2"/>
      <c r="V378" s="2"/>
      <c r="W378" s="2"/>
      <c r="X378" s="2"/>
      <c r="Y378" s="2"/>
      <c r="Z378" s="2"/>
      <c r="AA378" s="2"/>
      <c r="AB378" s="2"/>
      <c r="AC378" s="2"/>
      <c r="AD378" s="2"/>
      <c r="AE378" s="2"/>
      <c r="AF378" s="2"/>
      <c r="AG378" s="2"/>
      <c r="AH378" s="2"/>
      <c r="AI378" s="17"/>
      <c r="AJ378" s="17"/>
      <c r="AK378" s="17"/>
      <c r="AL378" s="17"/>
      <c r="AM378" s="8"/>
      <c r="AN378" s="18"/>
      <c r="AO378" s="2"/>
      <c r="AP378" s="2"/>
      <c r="AQ378" s="6"/>
      <c r="AR378" s="6"/>
      <c r="AS378" s="7"/>
      <c r="AT378" s="7"/>
      <c r="AU378" s="4"/>
      <c r="AV378" s="2"/>
    </row>
    <row r="379" spans="1:48" s="27" customFormat="1" x14ac:dyDescent="0.2">
      <c r="A379" s="194">
        <v>203</v>
      </c>
      <c r="B379" s="106"/>
      <c r="C379" s="55"/>
      <c r="D379" s="47"/>
      <c r="E379" s="193">
        <v>145</v>
      </c>
      <c r="F379" s="43" t="str">
        <f t="shared" si="40"/>
        <v>145</v>
      </c>
      <c r="G379" s="18"/>
      <c r="H379" s="2"/>
      <c r="I379" s="200"/>
      <c r="J379" s="41"/>
      <c r="K379" s="41"/>
      <c r="L379" s="41"/>
      <c r="M379" s="41"/>
      <c r="N379" s="41"/>
      <c r="O379" s="42"/>
      <c r="P379" s="2"/>
      <c r="Q379" s="2"/>
      <c r="R379" s="2"/>
      <c r="S379" s="2"/>
      <c r="T379" s="2"/>
      <c r="U379" s="2"/>
      <c r="V379" s="2"/>
      <c r="W379" s="2"/>
      <c r="X379" s="2"/>
      <c r="Y379" s="2"/>
      <c r="Z379" s="2"/>
      <c r="AA379" s="2"/>
      <c r="AB379" s="2"/>
      <c r="AC379" s="2"/>
      <c r="AD379" s="2"/>
      <c r="AE379" s="2"/>
      <c r="AF379" s="2"/>
      <c r="AG379" s="2"/>
      <c r="AH379" s="2"/>
      <c r="AI379" s="17"/>
      <c r="AJ379" s="17"/>
      <c r="AK379" s="17"/>
      <c r="AL379" s="17"/>
      <c r="AM379" s="8"/>
      <c r="AN379" s="18"/>
      <c r="AO379" s="2"/>
      <c r="AP379" s="2"/>
      <c r="AQ379" s="6"/>
      <c r="AR379" s="6"/>
      <c r="AS379" s="7"/>
      <c r="AT379" s="7"/>
      <c r="AU379" s="4"/>
      <c r="AV379" s="2"/>
    </row>
    <row r="380" spans="1:48" s="27" customFormat="1" x14ac:dyDescent="0.2">
      <c r="A380" s="194">
        <v>203</v>
      </c>
      <c r="B380" s="106"/>
      <c r="C380" s="55"/>
      <c r="D380" s="47"/>
      <c r="E380" s="193">
        <v>145</v>
      </c>
      <c r="F380" s="43" t="str">
        <f t="shared" si="40"/>
        <v>145</v>
      </c>
      <c r="G380" s="18"/>
      <c r="H380" s="2"/>
      <c r="I380" s="200"/>
      <c r="J380" s="41"/>
      <c r="K380" s="41"/>
      <c r="L380" s="41"/>
      <c r="M380" s="41"/>
      <c r="N380" s="41"/>
      <c r="O380" s="42"/>
      <c r="P380" s="2"/>
      <c r="Q380" s="2"/>
      <c r="R380" s="2"/>
      <c r="S380" s="2"/>
      <c r="T380" s="2"/>
      <c r="U380" s="2"/>
      <c r="V380" s="2"/>
      <c r="W380" s="2"/>
      <c r="X380" s="2"/>
      <c r="Y380" s="2"/>
      <c r="Z380" s="2"/>
      <c r="AA380" s="2"/>
      <c r="AB380" s="2"/>
      <c r="AC380" s="2"/>
      <c r="AD380" s="2"/>
      <c r="AE380" s="2"/>
      <c r="AF380" s="2"/>
      <c r="AG380" s="2"/>
      <c r="AH380" s="2"/>
      <c r="AI380" s="17"/>
      <c r="AJ380" s="17"/>
      <c r="AK380" s="17"/>
      <c r="AL380" s="17"/>
      <c r="AM380" s="8"/>
      <c r="AN380" s="18"/>
      <c r="AO380" s="2"/>
      <c r="AP380" s="2"/>
      <c r="AQ380" s="6"/>
      <c r="AR380" s="6"/>
      <c r="AS380" s="7"/>
      <c r="AT380" s="7"/>
      <c r="AU380" s="4"/>
      <c r="AV380" s="2"/>
    </row>
    <row r="381" spans="1:48" s="27" customFormat="1" x14ac:dyDescent="0.2">
      <c r="A381" s="194">
        <v>203</v>
      </c>
      <c r="B381" s="106"/>
      <c r="C381" s="55"/>
      <c r="D381" s="47"/>
      <c r="E381" s="193">
        <v>145</v>
      </c>
      <c r="F381" s="43" t="str">
        <f t="shared" si="40"/>
        <v>145</v>
      </c>
      <c r="G381" s="18"/>
      <c r="H381" s="2"/>
      <c r="I381" s="200"/>
      <c r="J381" s="41"/>
      <c r="K381" s="41"/>
      <c r="L381" s="41"/>
      <c r="M381" s="41"/>
      <c r="N381" s="41"/>
      <c r="O381" s="42"/>
      <c r="P381" s="2"/>
      <c r="Q381" s="2"/>
      <c r="R381" s="2"/>
      <c r="S381" s="2"/>
      <c r="T381" s="2"/>
      <c r="U381" s="2"/>
      <c r="V381" s="2"/>
      <c r="W381" s="2"/>
      <c r="X381" s="2"/>
      <c r="Y381" s="2"/>
      <c r="Z381" s="2"/>
      <c r="AA381" s="2"/>
      <c r="AB381" s="2"/>
      <c r="AC381" s="2"/>
      <c r="AD381" s="2"/>
      <c r="AE381" s="2"/>
      <c r="AF381" s="2"/>
      <c r="AG381" s="2"/>
      <c r="AH381" s="2"/>
      <c r="AI381" s="17"/>
      <c r="AJ381" s="17"/>
      <c r="AK381" s="17"/>
      <c r="AL381" s="17"/>
      <c r="AM381" s="8"/>
      <c r="AN381" s="18"/>
      <c r="AO381" s="2"/>
      <c r="AP381" s="2"/>
      <c r="AQ381" s="6"/>
      <c r="AR381" s="6"/>
      <c r="AS381" s="7"/>
      <c r="AT381" s="7"/>
      <c r="AU381" s="4"/>
      <c r="AV381" s="2"/>
    </row>
    <row r="382" spans="1:48" s="27" customFormat="1" x14ac:dyDescent="0.2">
      <c r="A382" s="194">
        <v>203</v>
      </c>
      <c r="B382" s="106"/>
      <c r="C382" s="55"/>
      <c r="D382" s="47"/>
      <c r="E382" s="193">
        <v>145</v>
      </c>
      <c r="F382" s="43" t="str">
        <f t="shared" si="40"/>
        <v>145</v>
      </c>
      <c r="G382" s="18"/>
      <c r="H382" s="2"/>
      <c r="I382" s="200"/>
      <c r="J382" s="41"/>
      <c r="K382" s="41"/>
      <c r="L382" s="41"/>
      <c r="M382" s="41"/>
      <c r="N382" s="41"/>
      <c r="O382" s="42"/>
      <c r="P382" s="2"/>
      <c r="Q382" s="2"/>
      <c r="R382" s="2"/>
      <c r="S382" s="2"/>
      <c r="T382" s="2"/>
      <c r="U382" s="2"/>
      <c r="V382" s="2"/>
      <c r="W382" s="2"/>
      <c r="X382" s="2"/>
      <c r="Y382" s="2"/>
      <c r="Z382" s="2"/>
      <c r="AA382" s="2"/>
      <c r="AB382" s="2"/>
      <c r="AC382" s="2"/>
      <c r="AD382" s="2"/>
      <c r="AE382" s="2"/>
      <c r="AF382" s="2"/>
      <c r="AG382" s="2"/>
      <c r="AH382" s="2"/>
      <c r="AI382" s="17"/>
      <c r="AJ382" s="17"/>
      <c r="AK382" s="17"/>
      <c r="AL382" s="17"/>
      <c r="AM382" s="8"/>
      <c r="AN382" s="18"/>
      <c r="AO382" s="2"/>
      <c r="AP382" s="2"/>
      <c r="AQ382" s="6"/>
      <c r="AR382" s="6"/>
      <c r="AS382" s="7"/>
      <c r="AT382" s="7"/>
      <c r="AU382" s="4"/>
      <c r="AV382" s="2"/>
    </row>
    <row r="383" spans="1:48" s="27" customFormat="1" x14ac:dyDescent="0.2">
      <c r="A383" s="194">
        <v>203</v>
      </c>
      <c r="B383" s="106"/>
      <c r="C383" s="55"/>
      <c r="D383" s="47"/>
      <c r="E383" s="193">
        <v>145</v>
      </c>
      <c r="F383" s="43" t="str">
        <f t="shared" si="40"/>
        <v>145</v>
      </c>
      <c r="G383" s="18"/>
      <c r="H383" s="2"/>
      <c r="I383" s="200"/>
      <c r="J383" s="41"/>
      <c r="K383" s="41"/>
      <c r="L383" s="41"/>
      <c r="M383" s="41"/>
      <c r="N383" s="41"/>
      <c r="O383" s="42"/>
      <c r="P383" s="2"/>
      <c r="Q383" s="2"/>
      <c r="R383" s="2"/>
      <c r="S383" s="2"/>
      <c r="T383" s="2"/>
      <c r="U383" s="2"/>
      <c r="V383" s="2"/>
      <c r="W383" s="2"/>
      <c r="X383" s="2"/>
      <c r="Y383" s="2"/>
      <c r="Z383" s="2"/>
      <c r="AA383" s="2"/>
      <c r="AB383" s="2"/>
      <c r="AC383" s="2"/>
      <c r="AD383" s="2"/>
      <c r="AE383" s="2"/>
      <c r="AF383" s="2"/>
      <c r="AG383" s="2"/>
      <c r="AH383" s="2"/>
      <c r="AI383" s="17"/>
      <c r="AJ383" s="17"/>
      <c r="AK383" s="17"/>
      <c r="AL383" s="17"/>
      <c r="AM383" s="8"/>
      <c r="AN383" s="18"/>
      <c r="AO383" s="2"/>
      <c r="AP383" s="2"/>
      <c r="AQ383" s="6"/>
      <c r="AR383" s="6"/>
      <c r="AS383" s="7"/>
      <c r="AT383" s="7"/>
      <c r="AU383" s="4"/>
      <c r="AV383" s="2"/>
    </row>
    <row r="384" spans="1:48" s="27" customFormat="1" x14ac:dyDescent="0.2">
      <c r="A384" s="194">
        <v>203</v>
      </c>
      <c r="B384" s="106"/>
      <c r="C384" s="55"/>
      <c r="D384" s="47"/>
      <c r="E384" s="193">
        <v>145</v>
      </c>
      <c r="F384" s="43" t="str">
        <f t="shared" si="40"/>
        <v>145</v>
      </c>
      <c r="G384" s="18"/>
      <c r="H384" s="2"/>
      <c r="I384" s="200"/>
      <c r="J384" s="41"/>
      <c r="K384" s="41"/>
      <c r="L384" s="41"/>
      <c r="M384" s="41"/>
      <c r="N384" s="41"/>
      <c r="O384" s="42"/>
      <c r="P384" s="2"/>
      <c r="Q384" s="2"/>
      <c r="R384" s="2"/>
      <c r="S384" s="2"/>
      <c r="T384" s="2"/>
      <c r="U384" s="2"/>
      <c r="V384" s="2"/>
      <c r="W384" s="2"/>
      <c r="X384" s="2"/>
      <c r="Y384" s="2"/>
      <c r="Z384" s="2"/>
      <c r="AA384" s="2"/>
      <c r="AB384" s="2"/>
      <c r="AC384" s="2"/>
      <c r="AD384" s="2"/>
      <c r="AE384" s="2"/>
      <c r="AF384" s="2"/>
      <c r="AG384" s="2"/>
      <c r="AH384" s="2"/>
      <c r="AI384" s="17"/>
      <c r="AJ384" s="17"/>
      <c r="AK384" s="17"/>
      <c r="AL384" s="17"/>
      <c r="AM384" s="8"/>
      <c r="AN384" s="18"/>
      <c r="AO384" s="2"/>
      <c r="AP384" s="2"/>
      <c r="AQ384" s="6"/>
      <c r="AR384" s="6"/>
      <c r="AS384" s="7"/>
      <c r="AT384" s="7"/>
      <c r="AU384" s="4"/>
      <c r="AV384" s="2"/>
    </row>
    <row r="385" spans="1:48" s="27" customFormat="1" x14ac:dyDescent="0.2">
      <c r="A385" s="194">
        <v>203</v>
      </c>
      <c r="B385" s="106"/>
      <c r="C385" s="55"/>
      <c r="D385" s="47"/>
      <c r="E385" s="193">
        <v>145</v>
      </c>
      <c r="F385" s="43" t="str">
        <f t="shared" si="40"/>
        <v>145</v>
      </c>
      <c r="G385" s="18"/>
      <c r="H385" s="2"/>
      <c r="I385" s="200"/>
      <c r="J385" s="41"/>
      <c r="K385" s="41"/>
      <c r="L385" s="41"/>
      <c r="M385" s="41"/>
      <c r="N385" s="41"/>
      <c r="O385" s="42"/>
      <c r="P385" s="2"/>
      <c r="Q385" s="2"/>
      <c r="R385" s="2"/>
      <c r="S385" s="2"/>
      <c r="T385" s="2"/>
      <c r="U385" s="2"/>
      <c r="V385" s="2"/>
      <c r="W385" s="2"/>
      <c r="X385" s="2"/>
      <c r="Y385" s="2"/>
      <c r="Z385" s="2"/>
      <c r="AA385" s="2"/>
      <c r="AB385" s="2"/>
      <c r="AC385" s="2"/>
      <c r="AD385" s="2"/>
      <c r="AE385" s="2"/>
      <c r="AF385" s="2"/>
      <c r="AG385" s="2"/>
      <c r="AH385" s="2"/>
      <c r="AI385" s="17"/>
      <c r="AJ385" s="17"/>
      <c r="AK385" s="17"/>
      <c r="AL385" s="17"/>
      <c r="AM385" s="8"/>
      <c r="AN385" s="18"/>
      <c r="AO385" s="2"/>
      <c r="AP385" s="2"/>
      <c r="AQ385" s="6"/>
      <c r="AR385" s="6"/>
      <c r="AS385" s="7"/>
      <c r="AT385" s="7"/>
      <c r="AU385" s="4"/>
      <c r="AV385" s="2"/>
    </row>
    <row r="386" spans="1:48" s="27" customFormat="1" x14ac:dyDescent="0.2">
      <c r="A386" s="194">
        <v>203</v>
      </c>
      <c r="B386" s="106"/>
      <c r="C386" s="55"/>
      <c r="D386" s="47"/>
      <c r="E386" s="193">
        <v>145</v>
      </c>
      <c r="F386" s="43" t="str">
        <f t="shared" si="40"/>
        <v>145</v>
      </c>
      <c r="G386" s="18"/>
      <c r="H386" s="2"/>
      <c r="I386" s="200"/>
      <c r="J386" s="41"/>
      <c r="K386" s="41"/>
      <c r="L386" s="41"/>
      <c r="M386" s="41"/>
      <c r="N386" s="41"/>
      <c r="O386" s="42"/>
      <c r="P386" s="2"/>
      <c r="Q386" s="2"/>
      <c r="R386" s="2"/>
      <c r="S386" s="2"/>
      <c r="T386" s="2"/>
      <c r="U386" s="2"/>
      <c r="V386" s="2"/>
      <c r="W386" s="2"/>
      <c r="X386" s="2"/>
      <c r="Y386" s="2"/>
      <c r="Z386" s="2"/>
      <c r="AA386" s="2"/>
      <c r="AB386" s="2"/>
      <c r="AC386" s="2"/>
      <c r="AD386" s="2"/>
      <c r="AE386" s="2"/>
      <c r="AF386" s="2"/>
      <c r="AG386" s="2"/>
      <c r="AH386" s="2"/>
      <c r="AI386" s="17"/>
      <c r="AJ386" s="17"/>
      <c r="AK386" s="17"/>
      <c r="AL386" s="17"/>
      <c r="AM386" s="8"/>
      <c r="AN386" s="18"/>
      <c r="AO386" s="2"/>
      <c r="AP386" s="2"/>
      <c r="AQ386" s="6"/>
      <c r="AR386" s="6"/>
      <c r="AS386" s="7"/>
      <c r="AT386" s="7"/>
      <c r="AU386" s="4"/>
      <c r="AV386" s="2"/>
    </row>
    <row r="387" spans="1:48" s="27" customFormat="1" x14ac:dyDescent="0.2">
      <c r="A387" s="194">
        <v>203</v>
      </c>
      <c r="B387" s="106"/>
      <c r="C387" s="55"/>
      <c r="D387" s="47"/>
      <c r="E387" s="193">
        <v>145</v>
      </c>
      <c r="F387" s="43" t="str">
        <f t="shared" si="40"/>
        <v>145</v>
      </c>
      <c r="G387" s="18"/>
      <c r="H387" s="2"/>
      <c r="I387" s="200"/>
      <c r="J387" s="41"/>
      <c r="K387" s="41"/>
      <c r="L387" s="41"/>
      <c r="M387" s="41"/>
      <c r="N387" s="41"/>
      <c r="O387" s="42"/>
      <c r="P387" s="2"/>
      <c r="Q387" s="2"/>
      <c r="R387" s="2"/>
      <c r="S387" s="2"/>
      <c r="T387" s="2"/>
      <c r="U387" s="2"/>
      <c r="V387" s="2"/>
      <c r="W387" s="2"/>
      <c r="X387" s="2"/>
      <c r="Y387" s="2"/>
      <c r="Z387" s="2"/>
      <c r="AA387" s="2"/>
      <c r="AB387" s="2"/>
      <c r="AC387" s="2"/>
      <c r="AD387" s="2"/>
      <c r="AE387" s="2"/>
      <c r="AF387" s="2"/>
      <c r="AG387" s="2"/>
      <c r="AH387" s="2"/>
      <c r="AI387" s="17"/>
      <c r="AJ387" s="17"/>
      <c r="AK387" s="17"/>
      <c r="AL387" s="17"/>
      <c r="AM387" s="8"/>
      <c r="AN387" s="18"/>
      <c r="AO387" s="2"/>
      <c r="AP387" s="2"/>
      <c r="AQ387" s="6"/>
      <c r="AR387" s="6"/>
      <c r="AS387" s="7"/>
      <c r="AT387" s="7"/>
      <c r="AU387" s="4"/>
      <c r="AV387" s="2"/>
    </row>
    <row r="388" spans="1:48" s="27" customFormat="1" x14ac:dyDescent="0.2">
      <c r="A388" s="194">
        <v>203</v>
      </c>
      <c r="B388" s="106"/>
      <c r="C388" s="55"/>
      <c r="D388" s="47"/>
      <c r="E388" s="193">
        <v>145</v>
      </c>
      <c r="F388" s="43" t="str">
        <f t="shared" si="40"/>
        <v>145</v>
      </c>
      <c r="G388" s="18"/>
      <c r="H388" s="2"/>
      <c r="I388" s="200"/>
      <c r="J388" s="41"/>
      <c r="K388" s="41"/>
      <c r="L388" s="41"/>
      <c r="M388" s="41"/>
      <c r="N388" s="41"/>
      <c r="O388" s="42"/>
      <c r="P388" s="2"/>
      <c r="Q388" s="2"/>
      <c r="R388" s="2"/>
      <c r="S388" s="2"/>
      <c r="T388" s="2"/>
      <c r="U388" s="2"/>
      <c r="V388" s="2"/>
      <c r="W388" s="2"/>
      <c r="X388" s="2"/>
      <c r="Y388" s="2"/>
      <c r="Z388" s="2"/>
      <c r="AA388" s="2"/>
      <c r="AB388" s="2"/>
      <c r="AC388" s="2"/>
      <c r="AD388" s="2"/>
      <c r="AE388" s="2"/>
      <c r="AF388" s="2"/>
      <c r="AG388" s="2"/>
      <c r="AH388" s="2"/>
      <c r="AI388" s="17"/>
      <c r="AJ388" s="17"/>
      <c r="AK388" s="17"/>
      <c r="AL388" s="17"/>
      <c r="AM388" s="8"/>
      <c r="AN388" s="18"/>
      <c r="AO388" s="2"/>
      <c r="AP388" s="2"/>
      <c r="AQ388" s="6"/>
      <c r="AR388" s="6"/>
      <c r="AS388" s="7"/>
      <c r="AT388" s="7"/>
      <c r="AU388" s="4"/>
      <c r="AV388" s="2"/>
    </row>
    <row r="389" spans="1:48" s="27" customFormat="1" x14ac:dyDescent="0.2">
      <c r="A389" s="194">
        <v>203</v>
      </c>
      <c r="B389" s="106"/>
      <c r="C389" s="55"/>
      <c r="D389" s="47"/>
      <c r="E389" s="193">
        <v>145</v>
      </c>
      <c r="F389" s="43" t="str">
        <f t="shared" ref="F389:F449" si="41">C389&amp;E389</f>
        <v>145</v>
      </c>
      <c r="G389" s="18"/>
      <c r="H389" s="2"/>
      <c r="I389" s="200"/>
      <c r="J389" s="41"/>
      <c r="K389" s="41"/>
      <c r="L389" s="41"/>
      <c r="M389" s="41"/>
      <c r="N389" s="41"/>
      <c r="O389" s="42"/>
      <c r="P389" s="2"/>
      <c r="Q389" s="2"/>
      <c r="R389" s="2"/>
      <c r="S389" s="2"/>
      <c r="T389" s="2"/>
      <c r="U389" s="2"/>
      <c r="V389" s="2"/>
      <c r="W389" s="2"/>
      <c r="X389" s="2"/>
      <c r="Y389" s="2"/>
      <c r="Z389" s="2"/>
      <c r="AA389" s="2"/>
      <c r="AB389" s="2"/>
      <c r="AC389" s="2"/>
      <c r="AD389" s="2"/>
      <c r="AE389" s="2"/>
      <c r="AF389" s="2"/>
      <c r="AG389" s="2"/>
      <c r="AH389" s="2"/>
      <c r="AI389" s="17"/>
      <c r="AJ389" s="17"/>
      <c r="AK389" s="17"/>
      <c r="AL389" s="17"/>
      <c r="AM389" s="8"/>
      <c r="AN389" s="18"/>
      <c r="AO389" s="2"/>
      <c r="AP389" s="2"/>
      <c r="AQ389" s="6"/>
      <c r="AR389" s="6"/>
      <c r="AS389" s="7"/>
      <c r="AT389" s="7"/>
      <c r="AU389" s="4"/>
      <c r="AV389" s="2"/>
    </row>
    <row r="390" spans="1:48" s="27" customFormat="1" x14ac:dyDescent="0.2">
      <c r="A390" s="194">
        <v>203</v>
      </c>
      <c r="B390" s="106"/>
      <c r="C390" s="55"/>
      <c r="D390" s="47"/>
      <c r="E390" s="193">
        <v>145</v>
      </c>
      <c r="F390" s="43" t="str">
        <f t="shared" si="41"/>
        <v>145</v>
      </c>
      <c r="G390" s="18"/>
      <c r="H390" s="2"/>
      <c r="I390" s="200"/>
      <c r="J390" s="41"/>
      <c r="K390" s="41"/>
      <c r="L390" s="41"/>
      <c r="M390" s="41"/>
      <c r="N390" s="41"/>
      <c r="O390" s="42"/>
      <c r="P390" s="2"/>
      <c r="Q390" s="2"/>
      <c r="R390" s="2"/>
      <c r="S390" s="2"/>
      <c r="T390" s="2"/>
      <c r="U390" s="2"/>
      <c r="V390" s="2"/>
      <c r="W390" s="2"/>
      <c r="X390" s="2"/>
      <c r="Y390" s="2"/>
      <c r="Z390" s="2"/>
      <c r="AA390" s="2"/>
      <c r="AB390" s="2"/>
      <c r="AC390" s="2"/>
      <c r="AD390" s="2"/>
      <c r="AE390" s="2"/>
      <c r="AF390" s="2"/>
      <c r="AG390" s="2"/>
      <c r="AH390" s="2"/>
      <c r="AI390" s="17"/>
      <c r="AJ390" s="17"/>
      <c r="AK390" s="17"/>
      <c r="AL390" s="17"/>
      <c r="AM390" s="8"/>
      <c r="AN390" s="18"/>
      <c r="AO390" s="2"/>
      <c r="AP390" s="2"/>
      <c r="AQ390" s="6"/>
      <c r="AR390" s="6"/>
      <c r="AS390" s="7"/>
      <c r="AT390" s="7"/>
      <c r="AU390" s="4"/>
      <c r="AV390" s="2"/>
    </row>
    <row r="391" spans="1:48" s="27" customFormat="1" x14ac:dyDescent="0.2">
      <c r="A391" s="194">
        <v>203</v>
      </c>
      <c r="B391" s="106"/>
      <c r="C391" s="55"/>
      <c r="D391" s="47"/>
      <c r="E391" s="193">
        <v>145</v>
      </c>
      <c r="F391" s="43" t="str">
        <f t="shared" si="41"/>
        <v>145</v>
      </c>
      <c r="G391" s="18"/>
      <c r="H391" s="2"/>
      <c r="I391" s="200"/>
      <c r="J391" s="41"/>
      <c r="K391" s="41"/>
      <c r="L391" s="41"/>
      <c r="M391" s="41"/>
      <c r="N391" s="41"/>
      <c r="O391" s="42"/>
      <c r="P391" s="2"/>
      <c r="Q391" s="2"/>
      <c r="R391" s="2"/>
      <c r="S391" s="2"/>
      <c r="T391" s="2"/>
      <c r="U391" s="2"/>
      <c r="V391" s="2"/>
      <c r="W391" s="2"/>
      <c r="X391" s="2"/>
      <c r="Y391" s="2"/>
      <c r="Z391" s="2"/>
      <c r="AA391" s="2"/>
      <c r="AB391" s="2"/>
      <c r="AC391" s="2"/>
      <c r="AD391" s="2"/>
      <c r="AE391" s="2"/>
      <c r="AF391" s="2"/>
      <c r="AG391" s="2"/>
      <c r="AH391" s="2"/>
      <c r="AI391" s="17"/>
      <c r="AJ391" s="17"/>
      <c r="AK391" s="17"/>
      <c r="AL391" s="17"/>
      <c r="AM391" s="8"/>
      <c r="AN391" s="18"/>
      <c r="AO391" s="2"/>
      <c r="AP391" s="2"/>
      <c r="AQ391" s="6"/>
      <c r="AR391" s="6"/>
      <c r="AS391" s="7"/>
      <c r="AT391" s="7"/>
      <c r="AU391" s="4"/>
      <c r="AV391" s="2"/>
    </row>
    <row r="392" spans="1:48" s="27" customFormat="1" x14ac:dyDescent="0.2">
      <c r="A392" s="194">
        <v>203</v>
      </c>
      <c r="B392" s="106"/>
      <c r="C392" s="55"/>
      <c r="D392" s="47"/>
      <c r="E392" s="193">
        <v>145</v>
      </c>
      <c r="F392" s="43" t="str">
        <f t="shared" si="41"/>
        <v>145</v>
      </c>
      <c r="G392" s="18"/>
      <c r="H392" s="2"/>
      <c r="I392" s="200"/>
      <c r="J392" s="41"/>
      <c r="K392" s="41"/>
      <c r="L392" s="41"/>
      <c r="M392" s="41"/>
      <c r="N392" s="41"/>
      <c r="O392" s="42"/>
      <c r="P392" s="2"/>
      <c r="Q392" s="2"/>
      <c r="R392" s="2"/>
      <c r="S392" s="2"/>
      <c r="T392" s="2"/>
      <c r="U392" s="2"/>
      <c r="V392" s="2"/>
      <c r="W392" s="2"/>
      <c r="X392" s="2"/>
      <c r="Y392" s="2"/>
      <c r="Z392" s="2"/>
      <c r="AA392" s="2"/>
      <c r="AB392" s="2"/>
      <c r="AC392" s="2"/>
      <c r="AD392" s="2"/>
      <c r="AE392" s="2"/>
      <c r="AF392" s="2"/>
      <c r="AG392" s="2"/>
      <c r="AH392" s="2"/>
      <c r="AI392" s="17"/>
      <c r="AJ392" s="17"/>
      <c r="AK392" s="17"/>
      <c r="AL392" s="17"/>
      <c r="AM392" s="8"/>
      <c r="AN392" s="18"/>
      <c r="AO392" s="2"/>
      <c r="AP392" s="2"/>
      <c r="AQ392" s="6"/>
      <c r="AR392" s="6"/>
      <c r="AS392" s="7"/>
      <c r="AT392" s="7"/>
      <c r="AU392" s="4"/>
      <c r="AV392" s="2"/>
    </row>
    <row r="393" spans="1:48" s="27" customFormat="1" x14ac:dyDescent="0.2">
      <c r="A393" s="194">
        <v>203</v>
      </c>
      <c r="B393" s="106"/>
      <c r="C393" s="55"/>
      <c r="D393" s="47"/>
      <c r="E393" s="193">
        <v>145</v>
      </c>
      <c r="F393" s="43" t="str">
        <f t="shared" si="41"/>
        <v>145</v>
      </c>
      <c r="G393" s="18"/>
      <c r="H393" s="2"/>
      <c r="I393" s="200"/>
      <c r="J393" s="41"/>
      <c r="K393" s="41"/>
      <c r="L393" s="41"/>
      <c r="M393" s="41"/>
      <c r="N393" s="41"/>
      <c r="O393" s="42"/>
      <c r="P393" s="2"/>
      <c r="Q393" s="2"/>
      <c r="R393" s="2"/>
      <c r="S393" s="2"/>
      <c r="T393" s="2"/>
      <c r="U393" s="2"/>
      <c r="V393" s="2"/>
      <c r="W393" s="2"/>
      <c r="X393" s="2"/>
      <c r="Y393" s="2"/>
      <c r="Z393" s="2"/>
      <c r="AA393" s="2"/>
      <c r="AB393" s="2"/>
      <c r="AC393" s="2"/>
      <c r="AD393" s="2"/>
      <c r="AE393" s="2"/>
      <c r="AF393" s="2"/>
      <c r="AG393" s="2"/>
      <c r="AH393" s="2"/>
      <c r="AI393" s="17"/>
      <c r="AJ393" s="17"/>
      <c r="AK393" s="17"/>
      <c r="AL393" s="17"/>
      <c r="AM393" s="8"/>
      <c r="AN393" s="18"/>
      <c r="AO393" s="2"/>
      <c r="AP393" s="2"/>
      <c r="AQ393" s="6"/>
      <c r="AR393" s="6"/>
      <c r="AS393" s="7"/>
      <c r="AT393" s="7"/>
      <c r="AU393" s="4"/>
      <c r="AV393" s="2"/>
    </row>
    <row r="394" spans="1:48" s="27" customFormat="1" x14ac:dyDescent="0.2">
      <c r="A394" s="194">
        <v>203</v>
      </c>
      <c r="B394" s="106"/>
      <c r="C394" s="55"/>
      <c r="D394" s="47"/>
      <c r="E394" s="193">
        <v>145</v>
      </c>
      <c r="F394" s="43" t="str">
        <f t="shared" si="41"/>
        <v>145</v>
      </c>
      <c r="G394" s="18"/>
      <c r="H394" s="2"/>
      <c r="I394" s="200"/>
      <c r="J394" s="41"/>
      <c r="K394" s="41"/>
      <c r="L394" s="41"/>
      <c r="M394" s="41"/>
      <c r="N394" s="41"/>
      <c r="O394" s="42"/>
      <c r="P394" s="2"/>
      <c r="Q394" s="2"/>
      <c r="R394" s="2"/>
      <c r="S394" s="2"/>
      <c r="T394" s="2"/>
      <c r="U394" s="2"/>
      <c r="V394" s="2"/>
      <c r="W394" s="2"/>
      <c r="X394" s="2"/>
      <c r="Y394" s="2"/>
      <c r="Z394" s="2"/>
      <c r="AA394" s="2"/>
      <c r="AB394" s="2"/>
      <c r="AC394" s="2"/>
      <c r="AD394" s="2"/>
      <c r="AE394" s="2"/>
      <c r="AF394" s="2"/>
      <c r="AG394" s="2"/>
      <c r="AH394" s="2"/>
      <c r="AI394" s="17"/>
      <c r="AJ394" s="17"/>
      <c r="AK394" s="17"/>
      <c r="AL394" s="17"/>
      <c r="AM394" s="8"/>
      <c r="AN394" s="18"/>
      <c r="AO394" s="2"/>
      <c r="AP394" s="2"/>
      <c r="AQ394" s="6"/>
      <c r="AR394" s="6"/>
      <c r="AS394" s="7"/>
      <c r="AT394" s="7"/>
      <c r="AU394" s="4"/>
      <c r="AV394" s="2"/>
    </row>
    <row r="395" spans="1:48" s="27" customFormat="1" x14ac:dyDescent="0.2">
      <c r="A395" s="194">
        <v>203</v>
      </c>
      <c r="B395" s="106"/>
      <c r="C395" s="55"/>
      <c r="D395" s="47"/>
      <c r="E395" s="193">
        <v>145</v>
      </c>
      <c r="F395" s="43" t="str">
        <f t="shared" si="41"/>
        <v>145</v>
      </c>
      <c r="G395" s="18"/>
      <c r="H395" s="2"/>
      <c r="I395" s="200"/>
      <c r="J395" s="41"/>
      <c r="K395" s="41"/>
      <c r="L395" s="41"/>
      <c r="M395" s="41"/>
      <c r="N395" s="41"/>
      <c r="O395" s="42"/>
      <c r="P395" s="2"/>
      <c r="Q395" s="2"/>
      <c r="R395" s="2"/>
      <c r="S395" s="2"/>
      <c r="T395" s="2"/>
      <c r="U395" s="2"/>
      <c r="V395" s="2"/>
      <c r="W395" s="2"/>
      <c r="X395" s="2"/>
      <c r="Y395" s="2"/>
      <c r="Z395" s="2"/>
      <c r="AA395" s="2"/>
      <c r="AB395" s="2"/>
      <c r="AC395" s="2"/>
      <c r="AD395" s="2"/>
      <c r="AE395" s="2"/>
      <c r="AF395" s="2"/>
      <c r="AG395" s="2"/>
      <c r="AH395" s="2"/>
      <c r="AI395" s="17"/>
      <c r="AJ395" s="17"/>
      <c r="AK395" s="17"/>
      <c r="AL395" s="17"/>
      <c r="AM395" s="8"/>
      <c r="AN395" s="18"/>
      <c r="AO395" s="2"/>
      <c r="AP395" s="2"/>
      <c r="AQ395" s="6"/>
      <c r="AR395" s="6"/>
      <c r="AS395" s="7"/>
      <c r="AT395" s="7"/>
      <c r="AU395" s="4"/>
      <c r="AV395" s="2"/>
    </row>
    <row r="396" spans="1:48" s="27" customFormat="1" x14ac:dyDescent="0.2">
      <c r="A396" s="194">
        <v>203</v>
      </c>
      <c r="B396" s="106"/>
      <c r="C396" s="55"/>
      <c r="D396" s="47"/>
      <c r="E396" s="193">
        <v>145</v>
      </c>
      <c r="F396" s="43" t="str">
        <f t="shared" si="41"/>
        <v>145</v>
      </c>
      <c r="G396" s="18"/>
      <c r="H396" s="2"/>
      <c r="I396" s="200"/>
      <c r="J396" s="41"/>
      <c r="K396" s="41"/>
      <c r="L396" s="41"/>
      <c r="M396" s="41"/>
      <c r="N396" s="41"/>
      <c r="O396" s="42"/>
      <c r="P396" s="2"/>
      <c r="Q396" s="2"/>
      <c r="R396" s="2"/>
      <c r="S396" s="2"/>
      <c r="T396" s="2"/>
      <c r="U396" s="2"/>
      <c r="V396" s="2"/>
      <c r="W396" s="2"/>
      <c r="X396" s="2"/>
      <c r="Y396" s="2"/>
      <c r="Z396" s="2"/>
      <c r="AA396" s="2"/>
      <c r="AB396" s="2"/>
      <c r="AC396" s="2"/>
      <c r="AD396" s="2"/>
      <c r="AE396" s="2"/>
      <c r="AF396" s="2"/>
      <c r="AG396" s="2"/>
      <c r="AH396" s="2"/>
      <c r="AI396" s="17"/>
      <c r="AJ396" s="17"/>
      <c r="AK396" s="17"/>
      <c r="AL396" s="17"/>
      <c r="AM396" s="8"/>
      <c r="AN396" s="18"/>
      <c r="AO396" s="2"/>
      <c r="AP396" s="2"/>
      <c r="AQ396" s="6"/>
      <c r="AR396" s="6"/>
      <c r="AS396" s="7"/>
      <c r="AT396" s="7"/>
      <c r="AU396" s="4"/>
      <c r="AV396" s="2"/>
    </row>
    <row r="397" spans="1:48" s="27" customFormat="1" x14ac:dyDescent="0.2">
      <c r="A397" s="194">
        <v>203</v>
      </c>
      <c r="B397" s="106"/>
      <c r="C397" s="55"/>
      <c r="D397" s="47"/>
      <c r="E397" s="193">
        <v>145</v>
      </c>
      <c r="F397" s="43" t="str">
        <f t="shared" si="41"/>
        <v>145</v>
      </c>
      <c r="G397" s="18"/>
      <c r="H397" s="2"/>
      <c r="I397" s="200"/>
      <c r="J397" s="41"/>
      <c r="K397" s="41"/>
      <c r="L397" s="41"/>
      <c r="M397" s="41"/>
      <c r="N397" s="41"/>
      <c r="O397" s="42"/>
      <c r="P397" s="2"/>
      <c r="Q397" s="2"/>
      <c r="R397" s="2"/>
      <c r="S397" s="2"/>
      <c r="T397" s="2"/>
      <c r="U397" s="2"/>
      <c r="V397" s="2"/>
      <c r="W397" s="2"/>
      <c r="X397" s="2"/>
      <c r="Y397" s="2"/>
      <c r="Z397" s="2"/>
      <c r="AA397" s="2"/>
      <c r="AB397" s="2"/>
      <c r="AC397" s="2"/>
      <c r="AD397" s="2"/>
      <c r="AE397" s="2"/>
      <c r="AF397" s="2"/>
      <c r="AG397" s="2"/>
      <c r="AH397" s="2"/>
      <c r="AI397" s="17"/>
      <c r="AJ397" s="17"/>
      <c r="AK397" s="17"/>
      <c r="AL397" s="17"/>
      <c r="AM397" s="8"/>
      <c r="AN397" s="18"/>
      <c r="AO397" s="2"/>
      <c r="AP397" s="2"/>
      <c r="AQ397" s="6"/>
      <c r="AR397" s="6"/>
      <c r="AS397" s="7"/>
      <c r="AT397" s="7"/>
      <c r="AU397" s="4"/>
      <c r="AV397" s="2"/>
    </row>
    <row r="398" spans="1:48" s="27" customFormat="1" x14ac:dyDescent="0.2">
      <c r="A398" s="194">
        <v>203</v>
      </c>
      <c r="B398" s="106"/>
      <c r="C398" s="55"/>
      <c r="D398" s="47"/>
      <c r="E398" s="193">
        <v>145</v>
      </c>
      <c r="F398" s="43" t="str">
        <f t="shared" si="41"/>
        <v>145</v>
      </c>
      <c r="G398" s="18"/>
      <c r="H398" s="2"/>
      <c r="I398" s="200"/>
      <c r="J398" s="41"/>
      <c r="K398" s="41"/>
      <c r="L398" s="41"/>
      <c r="M398" s="41"/>
      <c r="N398" s="41"/>
      <c r="O398" s="42"/>
      <c r="P398" s="2"/>
      <c r="Q398" s="2"/>
      <c r="R398" s="2"/>
      <c r="S398" s="2"/>
      <c r="T398" s="2"/>
      <c r="U398" s="2"/>
      <c r="V398" s="2"/>
      <c r="W398" s="2"/>
      <c r="X398" s="2"/>
      <c r="Y398" s="2"/>
      <c r="Z398" s="2"/>
      <c r="AA398" s="2"/>
      <c r="AB398" s="2"/>
      <c r="AC398" s="2"/>
      <c r="AD398" s="2"/>
      <c r="AE398" s="2"/>
      <c r="AF398" s="2"/>
      <c r="AG398" s="2"/>
      <c r="AH398" s="2"/>
      <c r="AI398" s="17"/>
      <c r="AJ398" s="17"/>
      <c r="AK398" s="17"/>
      <c r="AL398" s="17"/>
      <c r="AM398" s="8"/>
      <c r="AN398" s="18"/>
      <c r="AO398" s="2"/>
      <c r="AP398" s="2"/>
      <c r="AQ398" s="6"/>
      <c r="AR398" s="6"/>
      <c r="AS398" s="7"/>
      <c r="AT398" s="7"/>
      <c r="AU398" s="4"/>
      <c r="AV398" s="2"/>
    </row>
    <row r="399" spans="1:48" s="27" customFormat="1" x14ac:dyDescent="0.2">
      <c r="A399" s="194">
        <v>203</v>
      </c>
      <c r="B399" s="106"/>
      <c r="C399" s="55"/>
      <c r="D399" s="47"/>
      <c r="E399" s="193">
        <v>145</v>
      </c>
      <c r="F399" s="43" t="str">
        <f t="shared" si="41"/>
        <v>145</v>
      </c>
      <c r="G399" s="18"/>
      <c r="H399" s="2"/>
      <c r="I399" s="200"/>
      <c r="J399" s="41"/>
      <c r="K399" s="41"/>
      <c r="L399" s="41"/>
      <c r="M399" s="41"/>
      <c r="N399" s="41"/>
      <c r="O399" s="42"/>
      <c r="P399" s="2"/>
      <c r="Q399" s="2"/>
      <c r="R399" s="2"/>
      <c r="S399" s="2"/>
      <c r="T399" s="2"/>
      <c r="U399" s="2"/>
      <c r="V399" s="2"/>
      <c r="W399" s="2"/>
      <c r="X399" s="2"/>
      <c r="Y399" s="2"/>
      <c r="Z399" s="2"/>
      <c r="AA399" s="2"/>
      <c r="AB399" s="2"/>
      <c r="AC399" s="2"/>
      <c r="AD399" s="2"/>
      <c r="AE399" s="2"/>
      <c r="AF399" s="2"/>
      <c r="AG399" s="2"/>
      <c r="AH399" s="2"/>
      <c r="AI399" s="17"/>
      <c r="AJ399" s="17"/>
      <c r="AK399" s="17"/>
      <c r="AL399" s="17"/>
      <c r="AM399" s="8"/>
      <c r="AN399" s="18"/>
      <c r="AO399" s="2"/>
      <c r="AP399" s="2"/>
      <c r="AQ399" s="6"/>
      <c r="AR399" s="6"/>
      <c r="AS399" s="7"/>
      <c r="AT399" s="7"/>
      <c r="AU399" s="4"/>
      <c r="AV399" s="2"/>
    </row>
    <row r="400" spans="1:48" s="27" customFormat="1" x14ac:dyDescent="0.2">
      <c r="A400" s="194">
        <v>203</v>
      </c>
      <c r="B400" s="106"/>
      <c r="C400" s="55"/>
      <c r="D400" s="47"/>
      <c r="E400" s="193">
        <v>145</v>
      </c>
      <c r="F400" s="43" t="str">
        <f t="shared" si="41"/>
        <v>145</v>
      </c>
      <c r="G400" s="18"/>
      <c r="H400" s="2"/>
      <c r="I400" s="200"/>
      <c r="J400" s="41"/>
      <c r="K400" s="41"/>
      <c r="L400" s="41"/>
      <c r="M400" s="41"/>
      <c r="N400" s="41"/>
      <c r="O400" s="42"/>
      <c r="P400" s="2"/>
      <c r="Q400" s="2"/>
      <c r="R400" s="2"/>
      <c r="S400" s="2"/>
      <c r="T400" s="2"/>
      <c r="U400" s="2"/>
      <c r="V400" s="2"/>
      <c r="W400" s="2"/>
      <c r="X400" s="2"/>
      <c r="Y400" s="2"/>
      <c r="Z400" s="2"/>
      <c r="AA400" s="2"/>
      <c r="AB400" s="2"/>
      <c r="AC400" s="2"/>
      <c r="AD400" s="2"/>
      <c r="AE400" s="2"/>
      <c r="AF400" s="2"/>
      <c r="AG400" s="2"/>
      <c r="AH400" s="2"/>
      <c r="AI400" s="17"/>
      <c r="AJ400" s="17"/>
      <c r="AK400" s="17"/>
      <c r="AL400" s="17"/>
      <c r="AM400" s="8"/>
      <c r="AN400" s="18"/>
      <c r="AO400" s="2"/>
      <c r="AP400" s="2"/>
      <c r="AQ400" s="6"/>
      <c r="AR400" s="6"/>
      <c r="AS400" s="7"/>
      <c r="AT400" s="7"/>
      <c r="AU400" s="4"/>
      <c r="AV400" s="2"/>
    </row>
    <row r="401" spans="1:48" s="27" customFormat="1" x14ac:dyDescent="0.2">
      <c r="A401" s="194">
        <v>203</v>
      </c>
      <c r="B401" s="106"/>
      <c r="C401" s="55"/>
      <c r="D401" s="47"/>
      <c r="E401" s="193">
        <v>145</v>
      </c>
      <c r="F401" s="43" t="str">
        <f t="shared" si="41"/>
        <v>145</v>
      </c>
      <c r="G401" s="18"/>
      <c r="H401" s="2"/>
      <c r="I401" s="200"/>
      <c r="J401" s="41"/>
      <c r="K401" s="41"/>
      <c r="L401" s="41"/>
      <c r="M401" s="41"/>
      <c r="N401" s="41"/>
      <c r="O401" s="42"/>
      <c r="P401" s="2"/>
      <c r="Q401" s="2"/>
      <c r="R401" s="2"/>
      <c r="S401" s="2"/>
      <c r="T401" s="2"/>
      <c r="U401" s="2"/>
      <c r="V401" s="2"/>
      <c r="W401" s="2"/>
      <c r="X401" s="2"/>
      <c r="Y401" s="2"/>
      <c r="Z401" s="2"/>
      <c r="AA401" s="2"/>
      <c r="AB401" s="2"/>
      <c r="AC401" s="2"/>
      <c r="AD401" s="2"/>
      <c r="AE401" s="2"/>
      <c r="AF401" s="2"/>
      <c r="AG401" s="2"/>
      <c r="AH401" s="2"/>
      <c r="AI401" s="17"/>
      <c r="AJ401" s="17"/>
      <c r="AK401" s="17"/>
      <c r="AL401" s="17"/>
      <c r="AM401" s="8"/>
      <c r="AN401" s="18"/>
      <c r="AO401" s="2"/>
      <c r="AP401" s="2"/>
      <c r="AQ401" s="6"/>
      <c r="AR401" s="6"/>
      <c r="AS401" s="7"/>
      <c r="AT401" s="7"/>
      <c r="AU401" s="4"/>
      <c r="AV401" s="2"/>
    </row>
    <row r="402" spans="1:48" s="27" customFormat="1" x14ac:dyDescent="0.2">
      <c r="A402" s="194">
        <v>203</v>
      </c>
      <c r="B402" s="106"/>
      <c r="C402" s="55"/>
      <c r="D402" s="47"/>
      <c r="E402" s="193">
        <v>145</v>
      </c>
      <c r="F402" s="43" t="str">
        <f t="shared" si="41"/>
        <v>145</v>
      </c>
      <c r="G402" s="18"/>
      <c r="H402" s="2"/>
      <c r="I402" s="200"/>
      <c r="J402" s="41"/>
      <c r="K402" s="41"/>
      <c r="L402" s="41"/>
      <c r="M402" s="41"/>
      <c r="N402" s="41"/>
      <c r="O402" s="42"/>
      <c r="P402" s="2"/>
      <c r="Q402" s="2"/>
      <c r="R402" s="2"/>
      <c r="S402" s="2"/>
      <c r="T402" s="2"/>
      <c r="U402" s="2"/>
      <c r="V402" s="2"/>
      <c r="W402" s="2"/>
      <c r="X402" s="2"/>
      <c r="Y402" s="2"/>
      <c r="Z402" s="2"/>
      <c r="AA402" s="2"/>
      <c r="AB402" s="2"/>
      <c r="AC402" s="2"/>
      <c r="AD402" s="2"/>
      <c r="AE402" s="2"/>
      <c r="AF402" s="2"/>
      <c r="AG402" s="2"/>
      <c r="AH402" s="2"/>
      <c r="AI402" s="17"/>
      <c r="AJ402" s="17"/>
      <c r="AK402" s="17"/>
      <c r="AL402" s="17"/>
      <c r="AM402" s="8"/>
      <c r="AN402" s="18"/>
      <c r="AO402" s="2"/>
      <c r="AP402" s="2"/>
      <c r="AQ402" s="6"/>
      <c r="AR402" s="6"/>
      <c r="AS402" s="7"/>
      <c r="AT402" s="7"/>
      <c r="AU402" s="4"/>
      <c r="AV402" s="2"/>
    </row>
    <row r="403" spans="1:48" s="27" customFormat="1" x14ac:dyDescent="0.2">
      <c r="A403" s="194">
        <v>203</v>
      </c>
      <c r="B403" s="106"/>
      <c r="C403" s="55"/>
      <c r="D403" s="47"/>
      <c r="E403" s="193">
        <v>145</v>
      </c>
      <c r="F403" s="43" t="str">
        <f t="shared" si="41"/>
        <v>145</v>
      </c>
      <c r="G403" s="18"/>
      <c r="H403" s="2"/>
      <c r="I403" s="200"/>
      <c r="J403" s="41"/>
      <c r="K403" s="41"/>
      <c r="L403" s="41"/>
      <c r="M403" s="41"/>
      <c r="N403" s="41"/>
      <c r="O403" s="42"/>
      <c r="P403" s="2"/>
      <c r="Q403" s="2"/>
      <c r="R403" s="2"/>
      <c r="S403" s="2"/>
      <c r="T403" s="2"/>
      <c r="U403" s="2"/>
      <c r="V403" s="2"/>
      <c r="W403" s="2"/>
      <c r="X403" s="2"/>
      <c r="Y403" s="2"/>
      <c r="Z403" s="2"/>
      <c r="AA403" s="2"/>
      <c r="AB403" s="2"/>
      <c r="AC403" s="2"/>
      <c r="AD403" s="2"/>
      <c r="AE403" s="2"/>
      <c r="AF403" s="2"/>
      <c r="AG403" s="2"/>
      <c r="AH403" s="2"/>
      <c r="AI403" s="17"/>
      <c r="AJ403" s="17"/>
      <c r="AK403" s="17"/>
      <c r="AL403" s="17"/>
      <c r="AM403" s="8"/>
      <c r="AN403" s="18"/>
      <c r="AO403" s="2"/>
      <c r="AP403" s="2"/>
      <c r="AQ403" s="6"/>
      <c r="AR403" s="6"/>
      <c r="AS403" s="7"/>
      <c r="AT403" s="7"/>
      <c r="AU403" s="4"/>
      <c r="AV403" s="2"/>
    </row>
    <row r="404" spans="1:48" s="27" customFormat="1" x14ac:dyDescent="0.2">
      <c r="A404" s="194">
        <v>203</v>
      </c>
      <c r="B404" s="106"/>
      <c r="C404" s="55"/>
      <c r="D404" s="47"/>
      <c r="E404" s="193">
        <v>145</v>
      </c>
      <c r="F404" s="43" t="str">
        <f t="shared" si="41"/>
        <v>145</v>
      </c>
      <c r="G404" s="18"/>
      <c r="H404" s="2"/>
      <c r="I404" s="200"/>
      <c r="J404" s="41"/>
      <c r="K404" s="41"/>
      <c r="L404" s="41"/>
      <c r="M404" s="41"/>
      <c r="N404" s="41"/>
      <c r="O404" s="42"/>
      <c r="P404" s="2"/>
      <c r="Q404" s="2"/>
      <c r="R404" s="2"/>
      <c r="S404" s="2"/>
      <c r="T404" s="2"/>
      <c r="U404" s="2"/>
      <c r="V404" s="2"/>
      <c r="W404" s="2"/>
      <c r="X404" s="2"/>
      <c r="Y404" s="2"/>
      <c r="Z404" s="2"/>
      <c r="AA404" s="2"/>
      <c r="AB404" s="2"/>
      <c r="AC404" s="2"/>
      <c r="AD404" s="2"/>
      <c r="AE404" s="2"/>
      <c r="AF404" s="2"/>
      <c r="AG404" s="2"/>
      <c r="AH404" s="2"/>
      <c r="AI404" s="17"/>
      <c r="AJ404" s="17"/>
      <c r="AK404" s="17"/>
      <c r="AL404" s="17"/>
      <c r="AM404" s="8"/>
      <c r="AN404" s="18"/>
      <c r="AO404" s="2"/>
      <c r="AP404" s="2"/>
      <c r="AQ404" s="6"/>
      <c r="AR404" s="6"/>
      <c r="AS404" s="7"/>
      <c r="AT404" s="7"/>
      <c r="AU404" s="4"/>
      <c r="AV404" s="2"/>
    </row>
    <row r="405" spans="1:48" s="27" customFormat="1" x14ac:dyDescent="0.2">
      <c r="A405" s="194">
        <v>203</v>
      </c>
      <c r="B405" s="106"/>
      <c r="C405" s="55"/>
      <c r="D405" s="47"/>
      <c r="E405" s="193">
        <v>145</v>
      </c>
      <c r="F405" s="43" t="str">
        <f t="shared" si="41"/>
        <v>145</v>
      </c>
      <c r="G405" s="18"/>
      <c r="H405" s="2"/>
      <c r="I405" s="200"/>
      <c r="J405" s="41"/>
      <c r="K405" s="41"/>
      <c r="L405" s="41"/>
      <c r="M405" s="41"/>
      <c r="N405" s="41"/>
      <c r="O405" s="42"/>
      <c r="P405" s="2"/>
      <c r="Q405" s="2"/>
      <c r="R405" s="2"/>
      <c r="S405" s="2"/>
      <c r="T405" s="2"/>
      <c r="U405" s="2"/>
      <c r="V405" s="2"/>
      <c r="W405" s="2"/>
      <c r="X405" s="2"/>
      <c r="Y405" s="2"/>
      <c r="Z405" s="2"/>
      <c r="AA405" s="2"/>
      <c r="AB405" s="2"/>
      <c r="AC405" s="2"/>
      <c r="AD405" s="2"/>
      <c r="AE405" s="2"/>
      <c r="AF405" s="2"/>
      <c r="AG405" s="2"/>
      <c r="AH405" s="2"/>
      <c r="AI405" s="17"/>
      <c r="AJ405" s="17"/>
      <c r="AK405" s="17"/>
      <c r="AL405" s="17"/>
      <c r="AM405" s="8"/>
      <c r="AN405" s="18"/>
      <c r="AO405" s="2"/>
      <c r="AP405" s="2"/>
      <c r="AQ405" s="6"/>
      <c r="AR405" s="6"/>
      <c r="AS405" s="7"/>
      <c r="AT405" s="7"/>
      <c r="AU405" s="4"/>
      <c r="AV405" s="2"/>
    </row>
    <row r="406" spans="1:48" s="27" customFormat="1" x14ac:dyDescent="0.2">
      <c r="A406" s="194">
        <v>203</v>
      </c>
      <c r="B406" s="106"/>
      <c r="C406" s="55"/>
      <c r="D406" s="47"/>
      <c r="E406" s="193">
        <v>145</v>
      </c>
      <c r="F406" s="43" t="str">
        <f t="shared" si="41"/>
        <v>145</v>
      </c>
      <c r="G406" s="18"/>
      <c r="H406" s="2"/>
      <c r="I406" s="200"/>
      <c r="J406" s="41"/>
      <c r="K406" s="41"/>
      <c r="L406" s="41"/>
      <c r="M406" s="41"/>
      <c r="N406" s="41"/>
      <c r="O406" s="42"/>
      <c r="P406" s="2"/>
      <c r="Q406" s="2"/>
      <c r="R406" s="2"/>
      <c r="S406" s="2"/>
      <c r="T406" s="2"/>
      <c r="U406" s="2"/>
      <c r="V406" s="2"/>
      <c r="W406" s="2"/>
      <c r="X406" s="2"/>
      <c r="Y406" s="2"/>
      <c r="Z406" s="2"/>
      <c r="AA406" s="2"/>
      <c r="AB406" s="2"/>
      <c r="AC406" s="2"/>
      <c r="AD406" s="2"/>
      <c r="AE406" s="2"/>
      <c r="AF406" s="2"/>
      <c r="AG406" s="2"/>
      <c r="AH406" s="2"/>
      <c r="AI406" s="17"/>
      <c r="AJ406" s="17"/>
      <c r="AK406" s="17"/>
      <c r="AL406" s="17"/>
      <c r="AM406" s="8"/>
      <c r="AN406" s="18"/>
      <c r="AO406" s="2"/>
      <c r="AP406" s="2"/>
      <c r="AQ406" s="6"/>
      <c r="AR406" s="6"/>
      <c r="AS406" s="7"/>
      <c r="AT406" s="7"/>
      <c r="AU406" s="4"/>
      <c r="AV406" s="2"/>
    </row>
    <row r="407" spans="1:48" s="27" customFormat="1" x14ac:dyDescent="0.2">
      <c r="A407" s="194">
        <v>203</v>
      </c>
      <c r="B407" s="106"/>
      <c r="C407" s="55"/>
      <c r="D407" s="47"/>
      <c r="E407" s="193">
        <v>145</v>
      </c>
      <c r="F407" s="43" t="str">
        <f t="shared" si="41"/>
        <v>145</v>
      </c>
      <c r="G407" s="18"/>
      <c r="H407" s="2"/>
      <c r="I407" s="200"/>
      <c r="J407" s="41"/>
      <c r="K407" s="41"/>
      <c r="L407" s="41"/>
      <c r="M407" s="41"/>
      <c r="N407" s="41"/>
      <c r="O407" s="42"/>
      <c r="P407" s="2"/>
      <c r="Q407" s="2"/>
      <c r="R407" s="2"/>
      <c r="S407" s="2"/>
      <c r="T407" s="2"/>
      <c r="U407" s="2"/>
      <c r="V407" s="2"/>
      <c r="W407" s="2"/>
      <c r="X407" s="2"/>
      <c r="Y407" s="2"/>
      <c r="Z407" s="2"/>
      <c r="AA407" s="2"/>
      <c r="AB407" s="2"/>
      <c r="AC407" s="2"/>
      <c r="AD407" s="2"/>
      <c r="AE407" s="2"/>
      <c r="AF407" s="2"/>
      <c r="AG407" s="2"/>
      <c r="AH407" s="2"/>
      <c r="AI407" s="17"/>
      <c r="AJ407" s="17"/>
      <c r="AK407" s="17"/>
      <c r="AL407" s="17"/>
      <c r="AM407" s="8"/>
      <c r="AN407" s="18"/>
      <c r="AO407" s="2"/>
      <c r="AP407" s="2"/>
      <c r="AQ407" s="6"/>
      <c r="AR407" s="6"/>
      <c r="AS407" s="7"/>
      <c r="AT407" s="7"/>
      <c r="AU407" s="4"/>
      <c r="AV407" s="2"/>
    </row>
    <row r="408" spans="1:48" s="27" customFormat="1" x14ac:dyDescent="0.2">
      <c r="A408" s="194">
        <v>203</v>
      </c>
      <c r="B408" s="106"/>
      <c r="C408" s="55"/>
      <c r="D408" s="47"/>
      <c r="E408" s="193">
        <v>145</v>
      </c>
      <c r="F408" s="43" t="str">
        <f t="shared" si="41"/>
        <v>145</v>
      </c>
      <c r="G408" s="18"/>
      <c r="H408" s="2"/>
      <c r="I408" s="200"/>
      <c r="J408" s="41"/>
      <c r="K408" s="41"/>
      <c r="L408" s="41"/>
      <c r="M408" s="41"/>
      <c r="N408" s="41"/>
      <c r="O408" s="42"/>
      <c r="P408" s="2"/>
      <c r="Q408" s="2"/>
      <c r="R408" s="2"/>
      <c r="S408" s="2"/>
      <c r="T408" s="2"/>
      <c r="U408" s="2"/>
      <c r="V408" s="2"/>
      <c r="W408" s="2"/>
      <c r="X408" s="2"/>
      <c r="Y408" s="2"/>
      <c r="Z408" s="2"/>
      <c r="AA408" s="2"/>
      <c r="AB408" s="2"/>
      <c r="AC408" s="2"/>
      <c r="AD408" s="2"/>
      <c r="AE408" s="2"/>
      <c r="AF408" s="2"/>
      <c r="AG408" s="2"/>
      <c r="AH408" s="2"/>
      <c r="AI408" s="17"/>
      <c r="AJ408" s="17"/>
      <c r="AK408" s="17"/>
      <c r="AL408" s="17"/>
      <c r="AM408" s="8"/>
      <c r="AN408" s="18"/>
      <c r="AO408" s="2"/>
      <c r="AP408" s="2"/>
      <c r="AQ408" s="6"/>
      <c r="AR408" s="6"/>
      <c r="AS408" s="7"/>
      <c r="AT408" s="7"/>
      <c r="AU408" s="4"/>
      <c r="AV408" s="2"/>
    </row>
    <row r="409" spans="1:48" s="27" customFormat="1" x14ac:dyDescent="0.2">
      <c r="A409" s="194">
        <v>203</v>
      </c>
      <c r="B409" s="106"/>
      <c r="C409" s="55"/>
      <c r="D409" s="47"/>
      <c r="E409" s="193">
        <v>145</v>
      </c>
      <c r="F409" s="43" t="str">
        <f t="shared" si="41"/>
        <v>145</v>
      </c>
      <c r="G409" s="18"/>
      <c r="H409" s="2"/>
      <c r="I409" s="200"/>
      <c r="J409" s="41"/>
      <c r="K409" s="41"/>
      <c r="L409" s="41"/>
      <c r="M409" s="41"/>
      <c r="N409" s="41"/>
      <c r="O409" s="42"/>
      <c r="P409" s="2"/>
      <c r="Q409" s="2"/>
      <c r="R409" s="2"/>
      <c r="S409" s="2"/>
      <c r="T409" s="2"/>
      <c r="U409" s="2"/>
      <c r="V409" s="2"/>
      <c r="W409" s="2"/>
      <c r="X409" s="2"/>
      <c r="Y409" s="2"/>
      <c r="Z409" s="2"/>
      <c r="AA409" s="2"/>
      <c r="AB409" s="2"/>
      <c r="AC409" s="2"/>
      <c r="AD409" s="2"/>
      <c r="AE409" s="2"/>
      <c r="AF409" s="2"/>
      <c r="AG409" s="2"/>
      <c r="AH409" s="2"/>
      <c r="AI409" s="17"/>
      <c r="AJ409" s="17"/>
      <c r="AK409" s="17"/>
      <c r="AL409" s="17"/>
      <c r="AM409" s="8"/>
      <c r="AN409" s="18"/>
      <c r="AO409" s="2"/>
      <c r="AP409" s="2"/>
      <c r="AQ409" s="6"/>
      <c r="AR409" s="6"/>
      <c r="AS409" s="7"/>
      <c r="AT409" s="7"/>
      <c r="AU409" s="4"/>
      <c r="AV409" s="2"/>
    </row>
    <row r="410" spans="1:48" s="27" customFormat="1" x14ac:dyDescent="0.2">
      <c r="A410" s="194">
        <v>203</v>
      </c>
      <c r="B410" s="106"/>
      <c r="C410" s="55"/>
      <c r="D410" s="47"/>
      <c r="E410" s="193">
        <v>145</v>
      </c>
      <c r="F410" s="43" t="str">
        <f t="shared" si="41"/>
        <v>145</v>
      </c>
      <c r="G410" s="18"/>
      <c r="H410" s="2"/>
      <c r="I410" s="200"/>
      <c r="J410" s="41"/>
      <c r="K410" s="41"/>
      <c r="L410" s="41"/>
      <c r="M410" s="41"/>
      <c r="N410" s="41"/>
      <c r="O410" s="42"/>
      <c r="P410" s="2"/>
      <c r="Q410" s="2"/>
      <c r="R410" s="2"/>
      <c r="S410" s="2"/>
      <c r="T410" s="2"/>
      <c r="U410" s="2"/>
      <c r="V410" s="2"/>
      <c r="W410" s="2"/>
      <c r="X410" s="2"/>
      <c r="Y410" s="2"/>
      <c r="Z410" s="2"/>
      <c r="AA410" s="2"/>
      <c r="AB410" s="2"/>
      <c r="AC410" s="2"/>
      <c r="AD410" s="2"/>
      <c r="AE410" s="2"/>
      <c r="AF410" s="2"/>
      <c r="AG410" s="2"/>
      <c r="AH410" s="2"/>
      <c r="AI410" s="17"/>
      <c r="AJ410" s="17"/>
      <c r="AK410" s="17"/>
      <c r="AL410" s="17"/>
      <c r="AM410" s="8"/>
      <c r="AN410" s="18"/>
      <c r="AO410" s="2"/>
      <c r="AP410" s="2"/>
      <c r="AQ410" s="6"/>
      <c r="AR410" s="6"/>
      <c r="AS410" s="7"/>
      <c r="AT410" s="7"/>
      <c r="AU410" s="4"/>
      <c r="AV410" s="2"/>
    </row>
    <row r="411" spans="1:48" s="27" customFormat="1" x14ac:dyDescent="0.2">
      <c r="A411" s="194">
        <v>203</v>
      </c>
      <c r="B411" s="106"/>
      <c r="C411" s="55"/>
      <c r="D411" s="47"/>
      <c r="E411" s="193">
        <v>145</v>
      </c>
      <c r="F411" s="43" t="str">
        <f t="shared" si="41"/>
        <v>145</v>
      </c>
      <c r="G411" s="18"/>
      <c r="H411" s="2"/>
      <c r="I411" s="200"/>
      <c r="J411" s="41"/>
      <c r="K411" s="41"/>
      <c r="L411" s="41"/>
      <c r="M411" s="41"/>
      <c r="N411" s="41"/>
      <c r="O411" s="42"/>
      <c r="P411" s="2"/>
      <c r="Q411" s="2"/>
      <c r="R411" s="2"/>
      <c r="S411" s="2"/>
      <c r="T411" s="2"/>
      <c r="U411" s="2"/>
      <c r="V411" s="2"/>
      <c r="W411" s="2"/>
      <c r="X411" s="2"/>
      <c r="Y411" s="2"/>
      <c r="Z411" s="2"/>
      <c r="AA411" s="2"/>
      <c r="AB411" s="2"/>
      <c r="AC411" s="2"/>
      <c r="AD411" s="2"/>
      <c r="AE411" s="2"/>
      <c r="AF411" s="2"/>
      <c r="AG411" s="2"/>
      <c r="AH411" s="2"/>
      <c r="AI411" s="17"/>
      <c r="AJ411" s="17"/>
      <c r="AK411" s="17"/>
      <c r="AL411" s="17"/>
      <c r="AM411" s="8"/>
      <c r="AN411" s="18"/>
      <c r="AO411" s="2"/>
      <c r="AP411" s="2"/>
      <c r="AQ411" s="6"/>
      <c r="AR411" s="6"/>
      <c r="AS411" s="7"/>
      <c r="AT411" s="7"/>
      <c r="AU411" s="4"/>
      <c r="AV411" s="2"/>
    </row>
    <row r="412" spans="1:48" s="27" customFormat="1" x14ac:dyDescent="0.2">
      <c r="A412" s="194">
        <v>203</v>
      </c>
      <c r="B412" s="106"/>
      <c r="C412" s="55"/>
      <c r="D412" s="47"/>
      <c r="E412" s="193">
        <v>145</v>
      </c>
      <c r="F412" s="43" t="str">
        <f t="shared" si="41"/>
        <v>145</v>
      </c>
      <c r="G412" s="18"/>
      <c r="H412" s="2"/>
      <c r="I412" s="200"/>
      <c r="J412" s="41"/>
      <c r="K412" s="41"/>
      <c r="L412" s="41"/>
      <c r="M412" s="41"/>
      <c r="N412" s="41"/>
      <c r="O412" s="42"/>
      <c r="P412" s="2"/>
      <c r="Q412" s="2"/>
      <c r="R412" s="2"/>
      <c r="S412" s="2"/>
      <c r="T412" s="2"/>
      <c r="U412" s="2"/>
      <c r="V412" s="2"/>
      <c r="W412" s="2"/>
      <c r="X412" s="2"/>
      <c r="Y412" s="2"/>
      <c r="Z412" s="2"/>
      <c r="AA412" s="2"/>
      <c r="AB412" s="2"/>
      <c r="AC412" s="2"/>
      <c r="AD412" s="2"/>
      <c r="AE412" s="2"/>
      <c r="AF412" s="2"/>
      <c r="AG412" s="2"/>
      <c r="AH412" s="2"/>
      <c r="AI412" s="17"/>
      <c r="AJ412" s="17"/>
      <c r="AK412" s="17"/>
      <c r="AL412" s="17"/>
      <c r="AM412" s="8"/>
      <c r="AN412" s="18"/>
      <c r="AO412" s="2"/>
      <c r="AP412" s="2"/>
      <c r="AQ412" s="6"/>
      <c r="AR412" s="6"/>
      <c r="AS412" s="7"/>
      <c r="AT412" s="7"/>
      <c r="AU412" s="4"/>
      <c r="AV412" s="2"/>
    </row>
    <row r="413" spans="1:48" s="27" customFormat="1" x14ac:dyDescent="0.2">
      <c r="A413" s="194">
        <v>203</v>
      </c>
      <c r="B413" s="106"/>
      <c r="C413" s="55"/>
      <c r="D413" s="47"/>
      <c r="E413" s="193">
        <v>145</v>
      </c>
      <c r="F413" s="43" t="str">
        <f t="shared" si="41"/>
        <v>145</v>
      </c>
      <c r="G413" s="18"/>
      <c r="H413" s="2"/>
      <c r="I413" s="200"/>
      <c r="J413" s="41"/>
      <c r="K413" s="41"/>
      <c r="L413" s="41"/>
      <c r="M413" s="41"/>
      <c r="N413" s="41"/>
      <c r="O413" s="42"/>
      <c r="P413" s="2"/>
      <c r="Q413" s="2"/>
      <c r="R413" s="2"/>
      <c r="S413" s="2"/>
      <c r="T413" s="2"/>
      <c r="U413" s="2"/>
      <c r="V413" s="2"/>
      <c r="W413" s="2"/>
      <c r="X413" s="2"/>
      <c r="Y413" s="2"/>
      <c r="Z413" s="2"/>
      <c r="AA413" s="2"/>
      <c r="AB413" s="2"/>
      <c r="AC413" s="2"/>
      <c r="AD413" s="2"/>
      <c r="AE413" s="2"/>
      <c r="AF413" s="2"/>
      <c r="AG413" s="2"/>
      <c r="AH413" s="2"/>
      <c r="AI413" s="17"/>
      <c r="AJ413" s="17"/>
      <c r="AK413" s="17"/>
      <c r="AL413" s="17"/>
      <c r="AM413" s="8"/>
      <c r="AN413" s="18"/>
      <c r="AO413" s="2"/>
      <c r="AP413" s="2"/>
      <c r="AQ413" s="6"/>
      <c r="AR413" s="6"/>
      <c r="AS413" s="7"/>
      <c r="AT413" s="7"/>
      <c r="AU413" s="4"/>
      <c r="AV413" s="2"/>
    </row>
    <row r="414" spans="1:48" s="27" customFormat="1" x14ac:dyDescent="0.2">
      <c r="A414" s="194">
        <v>203</v>
      </c>
      <c r="B414" s="106"/>
      <c r="C414" s="55"/>
      <c r="D414" s="47"/>
      <c r="E414" s="193">
        <v>145</v>
      </c>
      <c r="F414" s="43" t="str">
        <f t="shared" si="41"/>
        <v>145</v>
      </c>
      <c r="G414" s="18"/>
      <c r="H414" s="2"/>
      <c r="I414" s="200"/>
      <c r="J414" s="41"/>
      <c r="K414" s="41"/>
      <c r="L414" s="41"/>
      <c r="M414" s="41"/>
      <c r="N414" s="41"/>
      <c r="O414" s="42"/>
      <c r="P414" s="2"/>
      <c r="Q414" s="2"/>
      <c r="R414" s="2"/>
      <c r="S414" s="2"/>
      <c r="T414" s="2"/>
      <c r="U414" s="2"/>
      <c r="V414" s="2"/>
      <c r="W414" s="2"/>
      <c r="X414" s="2"/>
      <c r="Y414" s="2"/>
      <c r="Z414" s="2"/>
      <c r="AA414" s="2"/>
      <c r="AB414" s="2"/>
      <c r="AC414" s="2"/>
      <c r="AD414" s="2"/>
      <c r="AE414" s="2"/>
      <c r="AF414" s="2"/>
      <c r="AG414" s="2"/>
      <c r="AH414" s="2"/>
      <c r="AI414" s="17"/>
      <c r="AJ414" s="17"/>
      <c r="AK414" s="17"/>
      <c r="AL414" s="17"/>
      <c r="AM414" s="8"/>
      <c r="AN414" s="18"/>
      <c r="AO414" s="2"/>
      <c r="AP414" s="2"/>
      <c r="AQ414" s="6"/>
      <c r="AR414" s="6"/>
      <c r="AS414" s="7"/>
      <c r="AT414" s="7"/>
      <c r="AU414" s="4"/>
      <c r="AV414" s="2"/>
    </row>
    <row r="415" spans="1:48" s="27" customFormat="1" x14ac:dyDescent="0.2">
      <c r="A415" s="194">
        <v>203</v>
      </c>
      <c r="B415" s="106"/>
      <c r="C415" s="55"/>
      <c r="D415" s="47"/>
      <c r="E415" s="193">
        <v>145</v>
      </c>
      <c r="F415" s="43" t="str">
        <f t="shared" si="41"/>
        <v>145</v>
      </c>
      <c r="G415" s="18"/>
      <c r="H415" s="2"/>
      <c r="I415" s="200"/>
      <c r="J415" s="41"/>
      <c r="K415" s="41"/>
      <c r="L415" s="41"/>
      <c r="M415" s="41"/>
      <c r="N415" s="41"/>
      <c r="O415" s="42"/>
      <c r="P415" s="2"/>
      <c r="Q415" s="2"/>
      <c r="R415" s="2"/>
      <c r="S415" s="2"/>
      <c r="T415" s="2"/>
      <c r="U415" s="2"/>
      <c r="V415" s="2"/>
      <c r="W415" s="2"/>
      <c r="X415" s="2"/>
      <c r="Y415" s="2"/>
      <c r="Z415" s="2"/>
      <c r="AA415" s="2"/>
      <c r="AB415" s="2"/>
      <c r="AC415" s="2"/>
      <c r="AD415" s="2"/>
      <c r="AE415" s="2"/>
      <c r="AF415" s="2"/>
      <c r="AG415" s="2"/>
      <c r="AH415" s="2"/>
      <c r="AI415" s="17"/>
      <c r="AJ415" s="17"/>
      <c r="AK415" s="17"/>
      <c r="AL415" s="17"/>
      <c r="AM415" s="8"/>
      <c r="AN415" s="18"/>
      <c r="AO415" s="2"/>
      <c r="AP415" s="2"/>
      <c r="AQ415" s="6"/>
      <c r="AR415" s="6"/>
      <c r="AS415" s="7"/>
      <c r="AT415" s="7"/>
      <c r="AU415" s="4"/>
      <c r="AV415" s="2"/>
    </row>
    <row r="416" spans="1:48" s="27" customFormat="1" x14ac:dyDescent="0.2">
      <c r="A416" s="194">
        <v>203</v>
      </c>
      <c r="B416" s="106"/>
      <c r="C416" s="55"/>
      <c r="D416" s="47"/>
      <c r="E416" s="193">
        <v>145</v>
      </c>
      <c r="F416" s="43" t="str">
        <f t="shared" si="41"/>
        <v>145</v>
      </c>
      <c r="G416" s="18"/>
      <c r="H416" s="2"/>
      <c r="I416" s="200"/>
      <c r="J416" s="41"/>
      <c r="K416" s="41"/>
      <c r="L416" s="41"/>
      <c r="M416" s="41"/>
      <c r="N416" s="41"/>
      <c r="O416" s="42"/>
      <c r="P416" s="2"/>
      <c r="Q416" s="2"/>
      <c r="R416" s="2"/>
      <c r="S416" s="2"/>
      <c r="T416" s="2"/>
      <c r="U416" s="2"/>
      <c r="V416" s="2"/>
      <c r="W416" s="2"/>
      <c r="X416" s="2"/>
      <c r="Y416" s="2"/>
      <c r="Z416" s="2"/>
      <c r="AA416" s="2"/>
      <c r="AB416" s="2"/>
      <c r="AC416" s="2"/>
      <c r="AD416" s="2"/>
      <c r="AE416" s="2"/>
      <c r="AF416" s="2"/>
      <c r="AG416" s="2"/>
      <c r="AH416" s="2"/>
      <c r="AI416" s="17"/>
      <c r="AJ416" s="17"/>
      <c r="AK416" s="17"/>
      <c r="AL416" s="17"/>
      <c r="AM416" s="8"/>
      <c r="AN416" s="18"/>
      <c r="AO416" s="2"/>
      <c r="AP416" s="2"/>
      <c r="AQ416" s="6"/>
      <c r="AR416" s="6"/>
      <c r="AS416" s="7"/>
      <c r="AT416" s="7"/>
      <c r="AU416" s="4"/>
      <c r="AV416" s="2"/>
    </row>
    <row r="417" spans="1:48" s="27" customFormat="1" x14ac:dyDescent="0.2">
      <c r="A417" s="194">
        <v>203</v>
      </c>
      <c r="B417" s="106"/>
      <c r="C417" s="55"/>
      <c r="D417" s="47"/>
      <c r="E417" s="193">
        <v>145</v>
      </c>
      <c r="F417" s="43" t="str">
        <f t="shared" si="41"/>
        <v>145</v>
      </c>
      <c r="G417" s="18"/>
      <c r="H417" s="2"/>
      <c r="I417" s="200"/>
      <c r="J417" s="41"/>
      <c r="K417" s="41"/>
      <c r="L417" s="41"/>
      <c r="M417" s="41"/>
      <c r="N417" s="41"/>
      <c r="O417" s="42"/>
      <c r="P417" s="2"/>
      <c r="Q417" s="2"/>
      <c r="R417" s="2"/>
      <c r="S417" s="2"/>
      <c r="T417" s="2"/>
      <c r="U417" s="2"/>
      <c r="V417" s="2"/>
      <c r="W417" s="2"/>
      <c r="X417" s="2"/>
      <c r="Y417" s="2"/>
      <c r="Z417" s="2"/>
      <c r="AA417" s="2"/>
      <c r="AB417" s="2"/>
      <c r="AC417" s="2"/>
      <c r="AD417" s="2"/>
      <c r="AE417" s="2"/>
      <c r="AF417" s="2"/>
      <c r="AG417" s="2"/>
      <c r="AH417" s="2"/>
      <c r="AI417" s="17"/>
      <c r="AJ417" s="17"/>
      <c r="AK417" s="17"/>
      <c r="AL417" s="17"/>
      <c r="AM417" s="8"/>
      <c r="AN417" s="18"/>
      <c r="AO417" s="2"/>
      <c r="AP417" s="2"/>
      <c r="AQ417" s="6"/>
      <c r="AR417" s="6"/>
      <c r="AS417" s="7"/>
      <c r="AT417" s="7"/>
      <c r="AU417" s="4"/>
      <c r="AV417" s="2"/>
    </row>
    <row r="418" spans="1:48" s="27" customFormat="1" x14ac:dyDescent="0.2">
      <c r="A418" s="194">
        <v>203</v>
      </c>
      <c r="B418" s="106"/>
      <c r="C418" s="55"/>
      <c r="D418" s="47"/>
      <c r="E418" s="193">
        <v>145</v>
      </c>
      <c r="F418" s="43" t="str">
        <f t="shared" si="41"/>
        <v>145</v>
      </c>
      <c r="G418" s="18"/>
      <c r="H418" s="2"/>
      <c r="I418" s="200"/>
      <c r="J418" s="41"/>
      <c r="K418" s="41"/>
      <c r="L418" s="41"/>
      <c r="M418" s="41"/>
      <c r="N418" s="41"/>
      <c r="O418" s="42"/>
      <c r="P418" s="2"/>
      <c r="Q418" s="2"/>
      <c r="R418" s="2"/>
      <c r="S418" s="2"/>
      <c r="T418" s="2"/>
      <c r="U418" s="2"/>
      <c r="V418" s="2"/>
      <c r="W418" s="2"/>
      <c r="X418" s="2"/>
      <c r="Y418" s="2"/>
      <c r="Z418" s="2"/>
      <c r="AA418" s="2"/>
      <c r="AB418" s="2"/>
      <c r="AC418" s="2"/>
      <c r="AD418" s="2"/>
      <c r="AE418" s="2"/>
      <c r="AF418" s="2"/>
      <c r="AG418" s="2"/>
      <c r="AH418" s="2"/>
      <c r="AI418" s="17"/>
      <c r="AJ418" s="17"/>
      <c r="AK418" s="17"/>
      <c r="AL418" s="17"/>
      <c r="AM418" s="8"/>
      <c r="AN418" s="18"/>
      <c r="AO418" s="2"/>
      <c r="AP418" s="2"/>
      <c r="AQ418" s="6"/>
      <c r="AR418" s="6"/>
      <c r="AS418" s="7"/>
      <c r="AT418" s="7"/>
      <c r="AU418" s="4"/>
      <c r="AV418" s="2"/>
    </row>
    <row r="419" spans="1:48" s="27" customFormat="1" x14ac:dyDescent="0.2">
      <c r="A419" s="194">
        <v>203</v>
      </c>
      <c r="B419" s="106"/>
      <c r="C419" s="55"/>
      <c r="D419" s="47"/>
      <c r="E419" s="193">
        <v>145</v>
      </c>
      <c r="F419" s="43" t="str">
        <f t="shared" si="41"/>
        <v>145</v>
      </c>
      <c r="G419" s="18"/>
      <c r="H419" s="2"/>
      <c r="I419" s="200"/>
      <c r="J419" s="41"/>
      <c r="K419" s="41"/>
      <c r="L419" s="41"/>
      <c r="M419" s="41"/>
      <c r="N419" s="41"/>
      <c r="O419" s="42"/>
      <c r="P419" s="2"/>
      <c r="Q419" s="2"/>
      <c r="R419" s="2"/>
      <c r="S419" s="2"/>
      <c r="T419" s="2"/>
      <c r="U419" s="2"/>
      <c r="V419" s="2"/>
      <c r="W419" s="2"/>
      <c r="X419" s="2"/>
      <c r="Y419" s="2"/>
      <c r="Z419" s="2"/>
      <c r="AA419" s="2"/>
      <c r="AB419" s="2"/>
      <c r="AC419" s="2"/>
      <c r="AD419" s="2"/>
      <c r="AE419" s="2"/>
      <c r="AF419" s="2"/>
      <c r="AG419" s="2"/>
      <c r="AH419" s="2"/>
      <c r="AI419" s="17"/>
      <c r="AJ419" s="17"/>
      <c r="AK419" s="17"/>
      <c r="AL419" s="17"/>
      <c r="AM419" s="8"/>
      <c r="AN419" s="18"/>
      <c r="AO419" s="2"/>
      <c r="AP419" s="2"/>
      <c r="AQ419" s="6"/>
      <c r="AR419" s="6"/>
      <c r="AS419" s="7"/>
      <c r="AT419" s="7"/>
      <c r="AU419" s="4"/>
      <c r="AV419" s="2"/>
    </row>
    <row r="420" spans="1:48" s="27" customFormat="1" x14ac:dyDescent="0.2">
      <c r="A420" s="194">
        <v>203</v>
      </c>
      <c r="B420" s="106"/>
      <c r="C420" s="55"/>
      <c r="D420" s="47"/>
      <c r="E420" s="193">
        <v>145</v>
      </c>
      <c r="F420" s="43" t="str">
        <f t="shared" si="41"/>
        <v>145</v>
      </c>
      <c r="G420" s="18"/>
      <c r="H420" s="2"/>
      <c r="I420" s="200"/>
      <c r="J420" s="41"/>
      <c r="K420" s="41"/>
      <c r="L420" s="41"/>
      <c r="M420" s="41"/>
      <c r="N420" s="41"/>
      <c r="O420" s="42"/>
      <c r="P420" s="2"/>
      <c r="Q420" s="2"/>
      <c r="R420" s="2"/>
      <c r="S420" s="2"/>
      <c r="T420" s="2"/>
      <c r="U420" s="2"/>
      <c r="V420" s="2"/>
      <c r="W420" s="2"/>
      <c r="X420" s="2"/>
      <c r="Y420" s="2"/>
      <c r="Z420" s="2"/>
      <c r="AA420" s="2"/>
      <c r="AB420" s="2"/>
      <c r="AC420" s="2"/>
      <c r="AD420" s="2"/>
      <c r="AE420" s="2"/>
      <c r="AF420" s="2"/>
      <c r="AG420" s="2"/>
      <c r="AH420" s="2"/>
      <c r="AI420" s="17"/>
      <c r="AJ420" s="17"/>
      <c r="AK420" s="17"/>
      <c r="AL420" s="17"/>
      <c r="AM420" s="8"/>
      <c r="AN420" s="18"/>
      <c r="AO420" s="2"/>
      <c r="AP420" s="2"/>
      <c r="AQ420" s="6"/>
      <c r="AR420" s="6"/>
      <c r="AS420" s="7"/>
      <c r="AT420" s="7"/>
      <c r="AU420" s="4"/>
      <c r="AV420" s="2"/>
    </row>
    <row r="421" spans="1:48" s="27" customFormat="1" x14ac:dyDescent="0.2">
      <c r="A421" s="194">
        <v>203</v>
      </c>
      <c r="B421" s="106"/>
      <c r="C421" s="55"/>
      <c r="D421" s="47"/>
      <c r="E421" s="193">
        <v>145</v>
      </c>
      <c r="F421" s="43" t="str">
        <f t="shared" si="41"/>
        <v>145</v>
      </c>
      <c r="G421" s="18"/>
      <c r="H421" s="2"/>
      <c r="I421" s="200"/>
      <c r="J421" s="41"/>
      <c r="K421" s="41"/>
      <c r="L421" s="41"/>
      <c r="M421" s="41"/>
      <c r="N421" s="41"/>
      <c r="O421" s="42"/>
      <c r="P421" s="2"/>
      <c r="Q421" s="2"/>
      <c r="R421" s="2"/>
      <c r="S421" s="2"/>
      <c r="T421" s="2"/>
      <c r="U421" s="2"/>
      <c r="V421" s="2"/>
      <c r="W421" s="2"/>
      <c r="X421" s="2"/>
      <c r="Y421" s="2"/>
      <c r="Z421" s="2"/>
      <c r="AA421" s="2"/>
      <c r="AB421" s="2"/>
      <c r="AC421" s="2"/>
      <c r="AD421" s="2"/>
      <c r="AE421" s="2"/>
      <c r="AF421" s="2"/>
      <c r="AG421" s="2"/>
      <c r="AH421" s="2"/>
      <c r="AI421" s="17"/>
      <c r="AJ421" s="17"/>
      <c r="AK421" s="17"/>
      <c r="AL421" s="17"/>
      <c r="AM421" s="8"/>
      <c r="AN421" s="18"/>
      <c r="AO421" s="2"/>
      <c r="AP421" s="2"/>
      <c r="AQ421" s="6"/>
      <c r="AR421" s="6"/>
      <c r="AS421" s="7"/>
      <c r="AT421" s="7"/>
      <c r="AU421" s="4"/>
      <c r="AV421" s="2"/>
    </row>
    <row r="422" spans="1:48" s="27" customFormat="1" x14ac:dyDescent="0.2">
      <c r="A422" s="194">
        <v>203</v>
      </c>
      <c r="B422" s="106"/>
      <c r="C422" s="55"/>
      <c r="D422" s="47"/>
      <c r="E422" s="193">
        <v>145</v>
      </c>
      <c r="F422" s="43" t="str">
        <f t="shared" si="41"/>
        <v>145</v>
      </c>
      <c r="G422" s="18"/>
      <c r="H422" s="2"/>
      <c r="I422" s="200"/>
      <c r="J422" s="41"/>
      <c r="K422" s="41"/>
      <c r="L422" s="41"/>
      <c r="M422" s="41"/>
      <c r="N422" s="41"/>
      <c r="O422" s="42"/>
      <c r="P422" s="2"/>
      <c r="Q422" s="2"/>
      <c r="R422" s="2"/>
      <c r="S422" s="2"/>
      <c r="T422" s="2"/>
      <c r="U422" s="2"/>
      <c r="V422" s="2"/>
      <c r="W422" s="2"/>
      <c r="X422" s="2"/>
      <c r="Y422" s="2"/>
      <c r="Z422" s="2"/>
      <c r="AA422" s="2"/>
      <c r="AB422" s="2"/>
      <c r="AC422" s="2"/>
      <c r="AD422" s="2"/>
      <c r="AE422" s="2"/>
      <c r="AF422" s="2"/>
      <c r="AG422" s="2"/>
      <c r="AH422" s="2"/>
      <c r="AI422" s="17"/>
      <c r="AJ422" s="17"/>
      <c r="AK422" s="17"/>
      <c r="AL422" s="17"/>
      <c r="AM422" s="8"/>
      <c r="AN422" s="18"/>
      <c r="AO422" s="2"/>
      <c r="AP422" s="2"/>
      <c r="AQ422" s="6"/>
      <c r="AR422" s="6"/>
      <c r="AS422" s="7"/>
      <c r="AT422" s="7"/>
      <c r="AU422" s="4"/>
      <c r="AV422" s="2"/>
    </row>
    <row r="423" spans="1:48" s="27" customFormat="1" x14ac:dyDescent="0.2">
      <c r="A423" s="194">
        <v>203</v>
      </c>
      <c r="B423" s="106"/>
      <c r="C423" s="55"/>
      <c r="D423" s="47"/>
      <c r="E423" s="193">
        <v>145</v>
      </c>
      <c r="F423" s="43" t="str">
        <f t="shared" si="41"/>
        <v>145</v>
      </c>
      <c r="G423" s="18"/>
      <c r="H423" s="2"/>
      <c r="I423" s="200"/>
      <c r="J423" s="41"/>
      <c r="K423" s="41"/>
      <c r="L423" s="41"/>
      <c r="M423" s="41"/>
      <c r="N423" s="41"/>
      <c r="O423" s="42"/>
      <c r="P423" s="2"/>
      <c r="Q423" s="2"/>
      <c r="R423" s="2"/>
      <c r="S423" s="2"/>
      <c r="T423" s="2"/>
      <c r="U423" s="2"/>
      <c r="V423" s="2"/>
      <c r="W423" s="2"/>
      <c r="X423" s="2"/>
      <c r="Y423" s="2"/>
      <c r="Z423" s="2"/>
      <c r="AA423" s="2"/>
      <c r="AB423" s="2"/>
      <c r="AC423" s="2"/>
      <c r="AD423" s="2"/>
      <c r="AE423" s="2"/>
      <c r="AF423" s="2"/>
      <c r="AG423" s="2"/>
      <c r="AH423" s="2"/>
      <c r="AI423" s="17"/>
      <c r="AJ423" s="17"/>
      <c r="AK423" s="17"/>
      <c r="AL423" s="17"/>
      <c r="AM423" s="8"/>
      <c r="AN423" s="18"/>
      <c r="AO423" s="2"/>
      <c r="AP423" s="2"/>
      <c r="AQ423" s="6"/>
      <c r="AR423" s="6"/>
      <c r="AS423" s="7"/>
      <c r="AT423" s="7"/>
      <c r="AU423" s="4"/>
      <c r="AV423" s="2"/>
    </row>
    <row r="424" spans="1:48" s="27" customFormat="1" x14ac:dyDescent="0.2">
      <c r="A424" s="194">
        <v>203</v>
      </c>
      <c r="B424" s="106"/>
      <c r="C424" s="55"/>
      <c r="D424" s="47"/>
      <c r="E424" s="193">
        <v>145</v>
      </c>
      <c r="F424" s="43" t="str">
        <f t="shared" si="41"/>
        <v>145</v>
      </c>
      <c r="G424" s="18"/>
      <c r="H424" s="2"/>
      <c r="I424" s="200"/>
      <c r="J424" s="41"/>
      <c r="K424" s="41"/>
      <c r="L424" s="41"/>
      <c r="M424" s="41"/>
      <c r="N424" s="41"/>
      <c r="O424" s="42"/>
      <c r="P424" s="2"/>
      <c r="Q424" s="2"/>
      <c r="R424" s="2"/>
      <c r="S424" s="2"/>
      <c r="T424" s="2"/>
      <c r="U424" s="2"/>
      <c r="V424" s="2"/>
      <c r="W424" s="2"/>
      <c r="X424" s="2"/>
      <c r="Y424" s="2"/>
      <c r="Z424" s="2"/>
      <c r="AA424" s="2"/>
      <c r="AB424" s="2"/>
      <c r="AC424" s="2"/>
      <c r="AD424" s="2"/>
      <c r="AE424" s="2"/>
      <c r="AF424" s="2"/>
      <c r="AG424" s="2"/>
      <c r="AH424" s="2"/>
      <c r="AI424" s="17"/>
      <c r="AJ424" s="17"/>
      <c r="AK424" s="17"/>
      <c r="AL424" s="17"/>
      <c r="AM424" s="8"/>
      <c r="AN424" s="18"/>
      <c r="AO424" s="2"/>
      <c r="AP424" s="2"/>
      <c r="AQ424" s="6"/>
      <c r="AR424" s="6"/>
      <c r="AS424" s="7"/>
      <c r="AT424" s="7"/>
      <c r="AU424" s="4"/>
      <c r="AV424" s="2"/>
    </row>
    <row r="425" spans="1:48" s="27" customFormat="1" x14ac:dyDescent="0.2">
      <c r="A425" s="194">
        <v>203</v>
      </c>
      <c r="B425" s="106"/>
      <c r="C425" s="55"/>
      <c r="D425" s="47"/>
      <c r="E425" s="193">
        <v>145</v>
      </c>
      <c r="F425" s="43" t="str">
        <f t="shared" si="41"/>
        <v>145</v>
      </c>
      <c r="G425" s="18"/>
      <c r="H425" s="2"/>
      <c r="I425" s="200"/>
      <c r="J425" s="41"/>
      <c r="K425" s="41"/>
      <c r="L425" s="41"/>
      <c r="M425" s="41"/>
      <c r="N425" s="41"/>
      <c r="O425" s="42"/>
      <c r="P425" s="2"/>
      <c r="Q425" s="2"/>
      <c r="R425" s="2"/>
      <c r="S425" s="2"/>
      <c r="T425" s="2"/>
      <c r="U425" s="2"/>
      <c r="V425" s="2"/>
      <c r="W425" s="2"/>
      <c r="X425" s="2"/>
      <c r="Y425" s="2"/>
      <c r="Z425" s="2"/>
      <c r="AA425" s="2"/>
      <c r="AB425" s="2"/>
      <c r="AC425" s="2"/>
      <c r="AD425" s="2"/>
      <c r="AE425" s="2"/>
      <c r="AF425" s="2"/>
      <c r="AG425" s="2"/>
      <c r="AH425" s="2"/>
      <c r="AI425" s="17"/>
      <c r="AJ425" s="17"/>
      <c r="AK425" s="17"/>
      <c r="AL425" s="17"/>
      <c r="AM425" s="8"/>
      <c r="AN425" s="18"/>
      <c r="AO425" s="2"/>
      <c r="AP425" s="2"/>
      <c r="AQ425" s="6"/>
      <c r="AR425" s="6"/>
      <c r="AS425" s="7"/>
      <c r="AT425" s="7"/>
      <c r="AU425" s="4"/>
      <c r="AV425" s="2"/>
    </row>
    <row r="426" spans="1:48" s="27" customFormat="1" x14ac:dyDescent="0.2">
      <c r="A426" s="194">
        <v>203</v>
      </c>
      <c r="B426" s="106"/>
      <c r="C426" s="55"/>
      <c r="D426" s="47"/>
      <c r="E426" s="193">
        <v>145</v>
      </c>
      <c r="F426" s="43" t="str">
        <f t="shared" si="41"/>
        <v>145</v>
      </c>
      <c r="G426" s="18"/>
      <c r="H426" s="2"/>
      <c r="I426" s="200"/>
      <c r="J426" s="41"/>
      <c r="K426" s="41"/>
      <c r="L426" s="41"/>
      <c r="M426" s="41"/>
      <c r="N426" s="41"/>
      <c r="O426" s="42"/>
      <c r="P426" s="2"/>
      <c r="Q426" s="2"/>
      <c r="R426" s="2"/>
      <c r="S426" s="2"/>
      <c r="T426" s="2"/>
      <c r="U426" s="2"/>
      <c r="V426" s="2"/>
      <c r="W426" s="2"/>
      <c r="X426" s="2"/>
      <c r="Y426" s="2"/>
      <c r="Z426" s="2"/>
      <c r="AA426" s="2"/>
      <c r="AB426" s="2"/>
      <c r="AC426" s="2"/>
      <c r="AD426" s="2"/>
      <c r="AE426" s="2"/>
      <c r="AF426" s="2"/>
      <c r="AG426" s="2"/>
      <c r="AH426" s="2"/>
      <c r="AI426" s="17"/>
      <c r="AJ426" s="17"/>
      <c r="AK426" s="17"/>
      <c r="AL426" s="17"/>
      <c r="AM426" s="8"/>
      <c r="AN426" s="18"/>
      <c r="AO426" s="2"/>
      <c r="AP426" s="2"/>
      <c r="AQ426" s="6"/>
      <c r="AR426" s="6"/>
      <c r="AS426" s="7"/>
      <c r="AT426" s="7"/>
      <c r="AU426" s="4"/>
      <c r="AV426" s="2"/>
    </row>
    <row r="427" spans="1:48" s="27" customFormat="1" x14ac:dyDescent="0.2">
      <c r="A427" s="194">
        <v>203</v>
      </c>
      <c r="B427" s="106"/>
      <c r="C427" s="55"/>
      <c r="D427" s="47"/>
      <c r="E427" s="193">
        <v>145</v>
      </c>
      <c r="F427" s="43" t="str">
        <f t="shared" si="41"/>
        <v>145</v>
      </c>
      <c r="G427" s="18"/>
      <c r="H427" s="2"/>
      <c r="I427" s="200"/>
      <c r="J427" s="41"/>
      <c r="K427" s="41"/>
      <c r="L427" s="41"/>
      <c r="M427" s="41"/>
      <c r="N427" s="41"/>
      <c r="O427" s="42"/>
      <c r="P427" s="2"/>
      <c r="Q427" s="2"/>
      <c r="R427" s="2"/>
      <c r="S427" s="2"/>
      <c r="T427" s="2"/>
      <c r="U427" s="2"/>
      <c r="V427" s="2"/>
      <c r="W427" s="2"/>
      <c r="X427" s="2"/>
      <c r="Y427" s="2"/>
      <c r="Z427" s="2"/>
      <c r="AA427" s="2"/>
      <c r="AB427" s="2"/>
      <c r="AC427" s="2"/>
      <c r="AD427" s="2"/>
      <c r="AE427" s="2"/>
      <c r="AF427" s="2"/>
      <c r="AG427" s="2"/>
      <c r="AH427" s="2"/>
      <c r="AI427" s="17"/>
      <c r="AJ427" s="17"/>
      <c r="AK427" s="17"/>
      <c r="AL427" s="17"/>
      <c r="AM427" s="8"/>
      <c r="AN427" s="18"/>
      <c r="AO427" s="2"/>
      <c r="AP427" s="2"/>
      <c r="AQ427" s="6"/>
      <c r="AR427" s="6"/>
      <c r="AS427" s="7"/>
      <c r="AT427" s="7"/>
      <c r="AU427" s="4"/>
      <c r="AV427" s="2"/>
    </row>
    <row r="428" spans="1:48" s="27" customFormat="1" x14ac:dyDescent="0.2">
      <c r="A428" s="194">
        <v>203</v>
      </c>
      <c r="B428" s="106"/>
      <c r="C428" s="55"/>
      <c r="D428" s="47"/>
      <c r="E428" s="193">
        <v>145</v>
      </c>
      <c r="F428" s="43" t="str">
        <f t="shared" si="41"/>
        <v>145</v>
      </c>
      <c r="G428" s="18"/>
      <c r="H428" s="2"/>
      <c r="I428" s="200"/>
      <c r="J428" s="41"/>
      <c r="K428" s="41"/>
      <c r="L428" s="41"/>
      <c r="M428" s="41"/>
      <c r="N428" s="41"/>
      <c r="O428" s="42"/>
      <c r="P428" s="2"/>
      <c r="Q428" s="2"/>
      <c r="R428" s="2"/>
      <c r="S428" s="2"/>
      <c r="T428" s="2"/>
      <c r="U428" s="2"/>
      <c r="V428" s="2"/>
      <c r="W428" s="2"/>
      <c r="X428" s="2"/>
      <c r="Y428" s="2"/>
      <c r="Z428" s="2"/>
      <c r="AA428" s="2"/>
      <c r="AB428" s="2"/>
      <c r="AC428" s="2"/>
      <c r="AD428" s="2"/>
      <c r="AE428" s="2"/>
      <c r="AF428" s="2"/>
      <c r="AG428" s="2"/>
      <c r="AH428" s="2"/>
      <c r="AI428" s="17"/>
      <c r="AJ428" s="17"/>
      <c r="AK428" s="17"/>
      <c r="AL428" s="17"/>
      <c r="AM428" s="8"/>
      <c r="AN428" s="18"/>
      <c r="AO428" s="2"/>
      <c r="AP428" s="2"/>
      <c r="AQ428" s="6"/>
      <c r="AR428" s="6"/>
      <c r="AS428" s="7"/>
      <c r="AT428" s="7"/>
      <c r="AU428" s="4"/>
      <c r="AV428" s="2"/>
    </row>
    <row r="429" spans="1:48" s="27" customFormat="1" x14ac:dyDescent="0.2">
      <c r="A429" s="194">
        <v>203</v>
      </c>
      <c r="B429" s="106"/>
      <c r="C429" s="55"/>
      <c r="D429" s="47"/>
      <c r="E429" s="193">
        <v>145</v>
      </c>
      <c r="F429" s="43" t="str">
        <f t="shared" si="41"/>
        <v>145</v>
      </c>
      <c r="G429" s="18"/>
      <c r="H429" s="2"/>
      <c r="I429" s="200"/>
      <c r="J429" s="41"/>
      <c r="K429" s="41"/>
      <c r="L429" s="41"/>
      <c r="M429" s="41"/>
      <c r="N429" s="41"/>
      <c r="O429" s="42"/>
      <c r="P429" s="2"/>
      <c r="Q429" s="2"/>
      <c r="R429" s="2"/>
      <c r="S429" s="2"/>
      <c r="T429" s="2"/>
      <c r="U429" s="2"/>
      <c r="V429" s="2"/>
      <c r="W429" s="2"/>
      <c r="X429" s="2"/>
      <c r="Y429" s="2"/>
      <c r="Z429" s="2"/>
      <c r="AA429" s="2"/>
      <c r="AB429" s="2"/>
      <c r="AC429" s="2"/>
      <c r="AD429" s="2"/>
      <c r="AE429" s="2"/>
      <c r="AF429" s="2"/>
      <c r="AG429" s="2"/>
      <c r="AH429" s="2"/>
      <c r="AI429" s="17"/>
      <c r="AJ429" s="17"/>
      <c r="AK429" s="17"/>
      <c r="AL429" s="17"/>
      <c r="AM429" s="8"/>
      <c r="AN429" s="18"/>
      <c r="AO429" s="2"/>
      <c r="AP429" s="2"/>
      <c r="AQ429" s="6"/>
      <c r="AR429" s="6"/>
      <c r="AS429" s="7"/>
      <c r="AT429" s="7"/>
      <c r="AU429" s="4"/>
      <c r="AV429" s="2"/>
    </row>
    <row r="430" spans="1:48" s="27" customFormat="1" x14ac:dyDescent="0.2">
      <c r="A430" s="194">
        <v>203</v>
      </c>
      <c r="B430" s="106"/>
      <c r="C430" s="55"/>
      <c r="D430" s="47"/>
      <c r="E430" s="193">
        <v>145</v>
      </c>
      <c r="F430" s="43" t="str">
        <f t="shared" si="41"/>
        <v>145</v>
      </c>
      <c r="G430" s="18"/>
      <c r="H430" s="2"/>
      <c r="I430" s="200"/>
      <c r="J430" s="41"/>
      <c r="K430" s="41"/>
      <c r="L430" s="41"/>
      <c r="M430" s="41"/>
      <c r="N430" s="41"/>
      <c r="O430" s="42"/>
      <c r="P430" s="2"/>
      <c r="Q430" s="2"/>
      <c r="R430" s="2"/>
      <c r="S430" s="2"/>
      <c r="T430" s="2"/>
      <c r="U430" s="2"/>
      <c r="V430" s="2"/>
      <c r="W430" s="2"/>
      <c r="X430" s="2"/>
      <c r="Y430" s="2"/>
      <c r="Z430" s="2"/>
      <c r="AA430" s="2"/>
      <c r="AB430" s="2"/>
      <c r="AC430" s="2"/>
      <c r="AD430" s="2"/>
      <c r="AE430" s="2"/>
      <c r="AF430" s="2"/>
      <c r="AG430" s="2"/>
      <c r="AH430" s="2"/>
      <c r="AI430" s="17"/>
      <c r="AJ430" s="17"/>
      <c r="AK430" s="17"/>
      <c r="AL430" s="17"/>
      <c r="AM430" s="8"/>
      <c r="AN430" s="18"/>
      <c r="AO430" s="2"/>
      <c r="AP430" s="2"/>
      <c r="AQ430" s="6"/>
      <c r="AR430" s="6"/>
      <c r="AS430" s="7"/>
      <c r="AT430" s="7"/>
      <c r="AU430" s="4"/>
      <c r="AV430" s="2"/>
    </row>
    <row r="431" spans="1:48" s="27" customFormat="1" x14ac:dyDescent="0.2">
      <c r="A431" s="194">
        <v>203</v>
      </c>
      <c r="B431" s="106"/>
      <c r="C431" s="55"/>
      <c r="D431" s="47"/>
      <c r="E431" s="193">
        <v>145</v>
      </c>
      <c r="F431" s="43" t="str">
        <f t="shared" si="41"/>
        <v>145</v>
      </c>
      <c r="G431" s="18"/>
      <c r="H431" s="2"/>
      <c r="I431" s="200"/>
      <c r="J431" s="41"/>
      <c r="K431" s="41"/>
      <c r="L431" s="41"/>
      <c r="M431" s="41"/>
      <c r="N431" s="41"/>
      <c r="O431" s="42"/>
      <c r="P431" s="2"/>
      <c r="Q431" s="2"/>
      <c r="R431" s="2"/>
      <c r="S431" s="2"/>
      <c r="T431" s="2"/>
      <c r="U431" s="2"/>
      <c r="V431" s="2"/>
      <c r="W431" s="2"/>
      <c r="X431" s="2"/>
      <c r="Y431" s="2"/>
      <c r="Z431" s="2"/>
      <c r="AA431" s="2"/>
      <c r="AB431" s="2"/>
      <c r="AC431" s="2"/>
      <c r="AD431" s="2"/>
      <c r="AE431" s="2"/>
      <c r="AF431" s="2"/>
      <c r="AG431" s="2"/>
      <c r="AH431" s="2"/>
      <c r="AI431" s="17"/>
      <c r="AJ431" s="17"/>
      <c r="AK431" s="17"/>
      <c r="AL431" s="17"/>
      <c r="AM431" s="8"/>
      <c r="AN431" s="18"/>
      <c r="AO431" s="2"/>
      <c r="AP431" s="2"/>
      <c r="AQ431" s="6"/>
      <c r="AR431" s="6"/>
      <c r="AS431" s="7"/>
      <c r="AT431" s="7"/>
      <c r="AU431" s="4"/>
      <c r="AV431" s="2"/>
    </row>
    <row r="432" spans="1:48" s="27" customFormat="1" x14ac:dyDescent="0.2">
      <c r="A432" s="194">
        <v>203</v>
      </c>
      <c r="B432" s="106"/>
      <c r="C432" s="55"/>
      <c r="D432" s="47"/>
      <c r="E432" s="193">
        <v>145</v>
      </c>
      <c r="F432" s="43" t="str">
        <f t="shared" si="41"/>
        <v>145</v>
      </c>
      <c r="G432" s="18"/>
      <c r="H432" s="2"/>
      <c r="I432" s="200"/>
      <c r="J432" s="41"/>
      <c r="K432" s="41"/>
      <c r="L432" s="41"/>
      <c r="M432" s="41"/>
      <c r="N432" s="41"/>
      <c r="O432" s="42"/>
      <c r="P432" s="2"/>
      <c r="Q432" s="2"/>
      <c r="R432" s="2"/>
      <c r="S432" s="2"/>
      <c r="T432" s="2"/>
      <c r="U432" s="2"/>
      <c r="V432" s="2"/>
      <c r="W432" s="2"/>
      <c r="X432" s="2"/>
      <c r="Y432" s="2"/>
      <c r="Z432" s="2"/>
      <c r="AA432" s="2"/>
      <c r="AB432" s="2"/>
      <c r="AC432" s="2"/>
      <c r="AD432" s="2"/>
      <c r="AE432" s="2"/>
      <c r="AF432" s="2"/>
      <c r="AG432" s="2"/>
      <c r="AH432" s="2"/>
      <c r="AI432" s="17"/>
      <c r="AJ432" s="17"/>
      <c r="AK432" s="17"/>
      <c r="AL432" s="17"/>
      <c r="AM432" s="8"/>
      <c r="AN432" s="18"/>
      <c r="AO432" s="2"/>
      <c r="AP432" s="2"/>
      <c r="AQ432" s="6"/>
      <c r="AR432" s="6"/>
      <c r="AS432" s="7"/>
      <c r="AT432" s="7"/>
      <c r="AU432" s="4"/>
      <c r="AV432" s="2"/>
    </row>
    <row r="433" spans="1:48" s="27" customFormat="1" x14ac:dyDescent="0.2">
      <c r="A433" s="194">
        <v>203</v>
      </c>
      <c r="B433" s="106"/>
      <c r="C433" s="55"/>
      <c r="D433" s="47"/>
      <c r="E433" s="193">
        <v>145</v>
      </c>
      <c r="F433" s="43" t="str">
        <f t="shared" si="41"/>
        <v>145</v>
      </c>
      <c r="G433" s="18"/>
      <c r="H433" s="2"/>
      <c r="I433" s="200"/>
      <c r="J433" s="41"/>
      <c r="K433" s="41"/>
      <c r="L433" s="41"/>
      <c r="M433" s="41"/>
      <c r="N433" s="41"/>
      <c r="O433" s="42"/>
      <c r="P433" s="2"/>
      <c r="Q433" s="2"/>
      <c r="R433" s="2"/>
      <c r="S433" s="2"/>
      <c r="T433" s="2"/>
      <c r="U433" s="2"/>
      <c r="V433" s="2"/>
      <c r="W433" s="2"/>
      <c r="X433" s="2"/>
      <c r="Y433" s="2"/>
      <c r="Z433" s="2"/>
      <c r="AA433" s="2"/>
      <c r="AB433" s="2"/>
      <c r="AC433" s="2"/>
      <c r="AD433" s="2"/>
      <c r="AE433" s="2"/>
      <c r="AF433" s="2"/>
      <c r="AG433" s="2"/>
      <c r="AH433" s="2"/>
      <c r="AI433" s="17"/>
      <c r="AJ433" s="17"/>
      <c r="AK433" s="17"/>
      <c r="AL433" s="17"/>
      <c r="AM433" s="8"/>
      <c r="AN433" s="18"/>
      <c r="AO433" s="2"/>
      <c r="AP433" s="2"/>
      <c r="AQ433" s="6"/>
      <c r="AR433" s="6"/>
      <c r="AS433" s="7"/>
      <c r="AT433" s="7"/>
      <c r="AU433" s="4"/>
      <c r="AV433" s="2"/>
    </row>
    <row r="434" spans="1:48" s="27" customFormat="1" x14ac:dyDescent="0.2">
      <c r="A434" s="194">
        <v>203</v>
      </c>
      <c r="B434" s="106"/>
      <c r="C434" s="55"/>
      <c r="D434" s="47"/>
      <c r="E434" s="193">
        <v>145</v>
      </c>
      <c r="F434" s="43" t="str">
        <f t="shared" si="41"/>
        <v>145</v>
      </c>
      <c r="G434" s="18"/>
      <c r="H434" s="2"/>
      <c r="I434" s="200"/>
      <c r="J434" s="41"/>
      <c r="K434" s="41"/>
      <c r="L434" s="41"/>
      <c r="M434" s="41"/>
      <c r="N434" s="41"/>
      <c r="O434" s="42"/>
      <c r="P434" s="2"/>
      <c r="Q434" s="2"/>
      <c r="R434" s="2"/>
      <c r="S434" s="2"/>
      <c r="T434" s="2"/>
      <c r="U434" s="2"/>
      <c r="V434" s="2"/>
      <c r="W434" s="2"/>
      <c r="X434" s="2"/>
      <c r="Y434" s="2"/>
      <c r="Z434" s="2"/>
      <c r="AA434" s="2"/>
      <c r="AB434" s="2"/>
      <c r="AC434" s="2"/>
      <c r="AD434" s="2"/>
      <c r="AE434" s="2"/>
      <c r="AF434" s="2"/>
      <c r="AG434" s="2"/>
      <c r="AH434" s="2"/>
      <c r="AI434" s="17"/>
      <c r="AJ434" s="17"/>
      <c r="AK434" s="17"/>
      <c r="AL434" s="17"/>
      <c r="AM434" s="8"/>
      <c r="AN434" s="18"/>
      <c r="AO434" s="2"/>
      <c r="AP434" s="2"/>
      <c r="AQ434" s="6"/>
      <c r="AR434" s="6"/>
      <c r="AS434" s="7"/>
      <c r="AT434" s="7"/>
      <c r="AU434" s="4"/>
      <c r="AV434" s="2"/>
    </row>
    <row r="435" spans="1:48" s="27" customFormat="1" x14ac:dyDescent="0.2">
      <c r="A435" s="194">
        <v>203</v>
      </c>
      <c r="B435" s="106"/>
      <c r="C435" s="55"/>
      <c r="D435" s="47"/>
      <c r="E435" s="193">
        <v>145</v>
      </c>
      <c r="F435" s="43" t="str">
        <f t="shared" si="41"/>
        <v>145</v>
      </c>
      <c r="G435" s="18"/>
      <c r="H435" s="2"/>
      <c r="I435" s="200"/>
      <c r="J435" s="41"/>
      <c r="K435" s="41"/>
      <c r="L435" s="41"/>
      <c r="M435" s="41"/>
      <c r="N435" s="41"/>
      <c r="O435" s="42"/>
      <c r="P435" s="2"/>
      <c r="Q435" s="2"/>
      <c r="R435" s="2"/>
      <c r="S435" s="2"/>
      <c r="T435" s="2"/>
      <c r="U435" s="2"/>
      <c r="V435" s="2"/>
      <c r="W435" s="2"/>
      <c r="X435" s="2"/>
      <c r="Y435" s="2"/>
      <c r="Z435" s="2"/>
      <c r="AA435" s="2"/>
      <c r="AB435" s="2"/>
      <c r="AC435" s="2"/>
      <c r="AD435" s="2"/>
      <c r="AE435" s="2"/>
      <c r="AF435" s="2"/>
      <c r="AG435" s="2"/>
      <c r="AH435" s="2"/>
      <c r="AI435" s="17"/>
      <c r="AJ435" s="17"/>
      <c r="AK435" s="17"/>
      <c r="AL435" s="17"/>
      <c r="AM435" s="8"/>
      <c r="AN435" s="18"/>
      <c r="AO435" s="2"/>
      <c r="AP435" s="2"/>
      <c r="AQ435" s="6"/>
      <c r="AR435" s="6"/>
      <c r="AS435" s="7"/>
      <c r="AT435" s="7"/>
      <c r="AU435" s="4"/>
      <c r="AV435" s="2"/>
    </row>
    <row r="436" spans="1:48" s="27" customFormat="1" x14ac:dyDescent="0.2">
      <c r="A436" s="194">
        <v>203</v>
      </c>
      <c r="B436" s="106"/>
      <c r="C436" s="55"/>
      <c r="D436" s="47"/>
      <c r="E436" s="193">
        <v>145</v>
      </c>
      <c r="F436" s="43" t="str">
        <f t="shared" si="41"/>
        <v>145</v>
      </c>
      <c r="G436" s="18"/>
      <c r="H436" s="2"/>
      <c r="I436" s="200"/>
      <c r="J436" s="41"/>
      <c r="K436" s="41"/>
      <c r="L436" s="41"/>
      <c r="M436" s="41"/>
      <c r="N436" s="41"/>
      <c r="O436" s="42"/>
      <c r="P436" s="2"/>
      <c r="Q436" s="2"/>
      <c r="R436" s="2"/>
      <c r="S436" s="2"/>
      <c r="T436" s="2"/>
      <c r="U436" s="2"/>
      <c r="V436" s="2"/>
      <c r="W436" s="2"/>
      <c r="X436" s="2"/>
      <c r="Y436" s="2"/>
      <c r="Z436" s="2"/>
      <c r="AA436" s="2"/>
      <c r="AB436" s="2"/>
      <c r="AC436" s="2"/>
      <c r="AD436" s="2"/>
      <c r="AE436" s="2"/>
      <c r="AF436" s="2"/>
      <c r="AG436" s="2"/>
      <c r="AH436" s="2"/>
      <c r="AI436" s="17"/>
      <c r="AJ436" s="17"/>
      <c r="AK436" s="17"/>
      <c r="AL436" s="17"/>
      <c r="AM436" s="8"/>
      <c r="AN436" s="18"/>
      <c r="AO436" s="2"/>
      <c r="AP436" s="2"/>
      <c r="AQ436" s="6"/>
      <c r="AR436" s="6"/>
      <c r="AS436" s="7"/>
      <c r="AT436" s="7"/>
      <c r="AU436" s="4"/>
      <c r="AV436" s="2"/>
    </row>
    <row r="437" spans="1:48" s="27" customFormat="1" x14ac:dyDescent="0.2">
      <c r="A437" s="194">
        <v>203</v>
      </c>
      <c r="B437" s="106"/>
      <c r="C437" s="55"/>
      <c r="D437" s="47"/>
      <c r="E437" s="193">
        <v>145</v>
      </c>
      <c r="F437" s="43" t="str">
        <f t="shared" si="41"/>
        <v>145</v>
      </c>
      <c r="G437" s="18"/>
      <c r="H437" s="2"/>
      <c r="I437" s="200"/>
      <c r="J437" s="41"/>
      <c r="K437" s="41"/>
      <c r="L437" s="41"/>
      <c r="M437" s="41"/>
      <c r="N437" s="41"/>
      <c r="O437" s="42"/>
      <c r="P437" s="2"/>
      <c r="Q437" s="2"/>
      <c r="R437" s="2"/>
      <c r="S437" s="2"/>
      <c r="T437" s="2"/>
      <c r="U437" s="2"/>
      <c r="V437" s="2"/>
      <c r="W437" s="2"/>
      <c r="X437" s="2"/>
      <c r="Y437" s="2"/>
      <c r="Z437" s="2"/>
      <c r="AA437" s="2"/>
      <c r="AB437" s="2"/>
      <c r="AC437" s="2"/>
      <c r="AD437" s="2"/>
      <c r="AE437" s="2"/>
      <c r="AF437" s="2"/>
      <c r="AG437" s="2"/>
      <c r="AH437" s="2"/>
      <c r="AI437" s="17"/>
      <c r="AJ437" s="17"/>
      <c r="AK437" s="17"/>
      <c r="AL437" s="17"/>
      <c r="AM437" s="8"/>
      <c r="AN437" s="18"/>
      <c r="AO437" s="2"/>
      <c r="AP437" s="2"/>
      <c r="AQ437" s="6"/>
      <c r="AR437" s="6"/>
      <c r="AS437" s="7"/>
      <c r="AT437" s="7"/>
      <c r="AU437" s="4"/>
      <c r="AV437" s="2"/>
    </row>
    <row r="438" spans="1:48" s="27" customFormat="1" x14ac:dyDescent="0.2">
      <c r="A438" s="194">
        <v>203</v>
      </c>
      <c r="B438" s="106"/>
      <c r="C438" s="55"/>
      <c r="D438" s="47"/>
      <c r="E438" s="193">
        <v>145</v>
      </c>
      <c r="F438" s="43" t="str">
        <f t="shared" si="41"/>
        <v>145</v>
      </c>
      <c r="G438" s="18"/>
      <c r="H438" s="2"/>
      <c r="I438" s="200"/>
      <c r="J438" s="41"/>
      <c r="K438" s="41"/>
      <c r="L438" s="41"/>
      <c r="M438" s="41"/>
      <c r="N438" s="41"/>
      <c r="O438" s="42"/>
      <c r="P438" s="2"/>
      <c r="Q438" s="2"/>
      <c r="R438" s="2"/>
      <c r="S438" s="2"/>
      <c r="T438" s="2"/>
      <c r="U438" s="2"/>
      <c r="V438" s="2"/>
      <c r="W438" s="2"/>
      <c r="X438" s="2"/>
      <c r="Y438" s="2"/>
      <c r="Z438" s="2"/>
      <c r="AA438" s="2"/>
      <c r="AB438" s="2"/>
      <c r="AC438" s="2"/>
      <c r="AD438" s="2"/>
      <c r="AE438" s="2"/>
      <c r="AF438" s="2"/>
      <c r="AG438" s="2"/>
      <c r="AH438" s="2"/>
      <c r="AI438" s="17"/>
      <c r="AJ438" s="17"/>
      <c r="AK438" s="17"/>
      <c r="AL438" s="17"/>
      <c r="AM438" s="8"/>
      <c r="AN438" s="18"/>
      <c r="AO438" s="2"/>
      <c r="AP438" s="2"/>
      <c r="AQ438" s="6"/>
      <c r="AR438" s="6"/>
      <c r="AS438" s="7"/>
      <c r="AT438" s="7"/>
      <c r="AU438" s="4"/>
      <c r="AV438" s="2"/>
    </row>
    <row r="439" spans="1:48" s="27" customFormat="1" x14ac:dyDescent="0.2">
      <c r="A439" s="194">
        <v>203</v>
      </c>
      <c r="B439" s="106"/>
      <c r="C439" s="55"/>
      <c r="D439" s="47"/>
      <c r="E439" s="193">
        <v>145</v>
      </c>
      <c r="F439" s="43" t="str">
        <f t="shared" si="41"/>
        <v>145</v>
      </c>
      <c r="G439" s="18"/>
      <c r="H439" s="2"/>
      <c r="I439" s="200"/>
      <c r="J439" s="41"/>
      <c r="K439" s="41"/>
      <c r="L439" s="41"/>
      <c r="M439" s="41"/>
      <c r="N439" s="41"/>
      <c r="O439" s="42"/>
      <c r="P439" s="2"/>
      <c r="Q439" s="2"/>
      <c r="R439" s="2"/>
      <c r="S439" s="2"/>
      <c r="T439" s="2"/>
      <c r="U439" s="2"/>
      <c r="V439" s="2"/>
      <c r="W439" s="2"/>
      <c r="X439" s="2"/>
      <c r="Y439" s="2"/>
      <c r="Z439" s="2"/>
      <c r="AA439" s="2"/>
      <c r="AB439" s="2"/>
      <c r="AC439" s="2"/>
      <c r="AD439" s="2"/>
      <c r="AE439" s="2"/>
      <c r="AF439" s="2"/>
      <c r="AG439" s="2"/>
      <c r="AH439" s="2"/>
      <c r="AI439" s="17"/>
      <c r="AJ439" s="17"/>
      <c r="AK439" s="17"/>
      <c r="AL439" s="17"/>
      <c r="AM439" s="8"/>
      <c r="AN439" s="18"/>
      <c r="AO439" s="2"/>
      <c r="AP439" s="2"/>
      <c r="AQ439" s="6"/>
      <c r="AR439" s="6"/>
      <c r="AS439" s="7"/>
      <c r="AT439" s="7"/>
      <c r="AU439" s="4"/>
      <c r="AV439" s="2"/>
    </row>
    <row r="440" spans="1:48" s="27" customFormat="1" x14ac:dyDescent="0.2">
      <c r="A440" s="194">
        <v>203</v>
      </c>
      <c r="B440" s="106"/>
      <c r="C440" s="55"/>
      <c r="D440" s="47"/>
      <c r="E440" s="193">
        <v>145</v>
      </c>
      <c r="F440" s="43" t="str">
        <f t="shared" si="41"/>
        <v>145</v>
      </c>
      <c r="G440" s="18"/>
      <c r="H440" s="2"/>
      <c r="I440" s="200"/>
      <c r="J440" s="41"/>
      <c r="K440" s="41"/>
      <c r="L440" s="41"/>
      <c r="M440" s="41"/>
      <c r="N440" s="41"/>
      <c r="O440" s="42"/>
      <c r="P440" s="2"/>
      <c r="Q440" s="2"/>
      <c r="R440" s="2"/>
      <c r="S440" s="2"/>
      <c r="T440" s="2"/>
      <c r="U440" s="2"/>
      <c r="V440" s="2"/>
      <c r="W440" s="2"/>
      <c r="X440" s="2"/>
      <c r="Y440" s="2"/>
      <c r="Z440" s="2"/>
      <c r="AA440" s="2"/>
      <c r="AB440" s="2"/>
      <c r="AC440" s="2"/>
      <c r="AD440" s="2"/>
      <c r="AE440" s="2"/>
      <c r="AF440" s="2"/>
      <c r="AG440" s="2"/>
      <c r="AH440" s="2"/>
      <c r="AI440" s="17"/>
      <c r="AJ440" s="17"/>
      <c r="AK440" s="17"/>
      <c r="AL440" s="17"/>
      <c r="AM440" s="8"/>
      <c r="AN440" s="18"/>
      <c r="AO440" s="2"/>
      <c r="AP440" s="2"/>
      <c r="AQ440" s="6"/>
      <c r="AR440" s="6"/>
      <c r="AS440" s="7"/>
      <c r="AT440" s="7"/>
      <c r="AU440" s="4"/>
      <c r="AV440" s="2"/>
    </row>
    <row r="441" spans="1:48" s="27" customFormat="1" x14ac:dyDescent="0.2">
      <c r="A441" s="194">
        <v>203</v>
      </c>
      <c r="B441" s="106"/>
      <c r="C441" s="55"/>
      <c r="D441" s="47"/>
      <c r="E441" s="193">
        <v>145</v>
      </c>
      <c r="F441" s="43" t="str">
        <f t="shared" si="41"/>
        <v>145</v>
      </c>
      <c r="G441" s="18"/>
      <c r="H441" s="2"/>
      <c r="I441" s="200"/>
      <c r="J441" s="41"/>
      <c r="K441" s="41"/>
      <c r="L441" s="41"/>
      <c r="M441" s="41"/>
      <c r="N441" s="41"/>
      <c r="O441" s="42"/>
      <c r="P441" s="2"/>
      <c r="Q441" s="2"/>
      <c r="R441" s="2"/>
      <c r="S441" s="2"/>
      <c r="T441" s="2"/>
      <c r="U441" s="2"/>
      <c r="V441" s="2"/>
      <c r="W441" s="2"/>
      <c r="X441" s="2"/>
      <c r="Y441" s="2"/>
      <c r="Z441" s="2"/>
      <c r="AA441" s="2"/>
      <c r="AB441" s="2"/>
      <c r="AC441" s="2"/>
      <c r="AD441" s="2"/>
      <c r="AE441" s="2"/>
      <c r="AF441" s="2"/>
      <c r="AG441" s="2"/>
      <c r="AH441" s="2"/>
      <c r="AI441" s="17"/>
      <c r="AJ441" s="17"/>
      <c r="AK441" s="17"/>
      <c r="AL441" s="17"/>
      <c r="AM441" s="8"/>
      <c r="AN441" s="18"/>
      <c r="AO441" s="2"/>
      <c r="AP441" s="2"/>
      <c r="AQ441" s="6"/>
      <c r="AR441" s="6"/>
      <c r="AS441" s="7"/>
      <c r="AT441" s="7"/>
      <c r="AU441" s="4"/>
      <c r="AV441" s="2"/>
    </row>
    <row r="442" spans="1:48" s="27" customFormat="1" x14ac:dyDescent="0.2">
      <c r="A442" s="194">
        <v>203</v>
      </c>
      <c r="B442" s="106"/>
      <c r="C442" s="55"/>
      <c r="D442" s="47"/>
      <c r="E442" s="193">
        <v>145</v>
      </c>
      <c r="F442" s="43" t="str">
        <f t="shared" si="41"/>
        <v>145</v>
      </c>
      <c r="G442" s="18"/>
      <c r="H442" s="2"/>
      <c r="I442" s="200"/>
      <c r="J442" s="41"/>
      <c r="K442" s="41"/>
      <c r="L442" s="41"/>
      <c r="M442" s="41"/>
      <c r="N442" s="41"/>
      <c r="O442" s="42"/>
      <c r="P442" s="2"/>
      <c r="Q442" s="2"/>
      <c r="R442" s="2"/>
      <c r="S442" s="2"/>
      <c r="T442" s="2"/>
      <c r="U442" s="2"/>
      <c r="V442" s="2"/>
      <c r="W442" s="2"/>
      <c r="X442" s="2"/>
      <c r="Y442" s="2"/>
      <c r="Z442" s="2"/>
      <c r="AA442" s="2"/>
      <c r="AB442" s="2"/>
      <c r="AC442" s="2"/>
      <c r="AD442" s="2"/>
      <c r="AE442" s="2"/>
      <c r="AF442" s="2"/>
      <c r="AG442" s="2"/>
      <c r="AH442" s="2"/>
      <c r="AI442" s="17"/>
      <c r="AJ442" s="17"/>
      <c r="AK442" s="17"/>
      <c r="AL442" s="17"/>
      <c r="AM442" s="8"/>
      <c r="AN442" s="18"/>
      <c r="AO442" s="2"/>
      <c r="AP442" s="2"/>
      <c r="AQ442" s="6"/>
      <c r="AR442" s="6"/>
      <c r="AS442" s="7"/>
      <c r="AT442" s="7"/>
      <c r="AU442" s="4"/>
      <c r="AV442" s="2"/>
    </row>
    <row r="443" spans="1:48" s="27" customFormat="1" x14ac:dyDescent="0.2">
      <c r="A443" s="194">
        <v>203</v>
      </c>
      <c r="B443" s="106"/>
      <c r="C443" s="55"/>
      <c r="D443" s="47"/>
      <c r="E443" s="193">
        <v>145</v>
      </c>
      <c r="F443" s="43" t="str">
        <f t="shared" si="41"/>
        <v>145</v>
      </c>
      <c r="G443" s="18"/>
      <c r="H443" s="2"/>
      <c r="I443" s="200"/>
      <c r="J443" s="41"/>
      <c r="K443" s="41"/>
      <c r="L443" s="41"/>
      <c r="M443" s="41"/>
      <c r="N443" s="41"/>
      <c r="O443" s="42"/>
      <c r="P443" s="2"/>
      <c r="Q443" s="2"/>
      <c r="R443" s="2"/>
      <c r="S443" s="2"/>
      <c r="T443" s="2"/>
      <c r="U443" s="2"/>
      <c r="V443" s="2"/>
      <c r="W443" s="2"/>
      <c r="X443" s="2"/>
      <c r="Y443" s="2"/>
      <c r="Z443" s="2"/>
      <c r="AA443" s="2"/>
      <c r="AB443" s="2"/>
      <c r="AC443" s="2"/>
      <c r="AD443" s="2"/>
      <c r="AE443" s="2"/>
      <c r="AF443" s="2"/>
      <c r="AG443" s="2"/>
      <c r="AH443" s="2"/>
      <c r="AI443" s="17"/>
      <c r="AJ443" s="17"/>
      <c r="AK443" s="17"/>
      <c r="AL443" s="17"/>
      <c r="AM443" s="8"/>
      <c r="AN443" s="18"/>
      <c r="AO443" s="2"/>
      <c r="AP443" s="2"/>
      <c r="AQ443" s="6"/>
      <c r="AR443" s="6"/>
      <c r="AS443" s="7"/>
      <c r="AT443" s="7"/>
      <c r="AU443" s="4"/>
      <c r="AV443" s="2"/>
    </row>
    <row r="444" spans="1:48" s="27" customFormat="1" x14ac:dyDescent="0.2">
      <c r="A444" s="194">
        <v>203</v>
      </c>
      <c r="B444" s="106"/>
      <c r="C444" s="55"/>
      <c r="D444" s="47"/>
      <c r="E444" s="193">
        <v>145</v>
      </c>
      <c r="F444" s="43" t="str">
        <f t="shared" si="41"/>
        <v>145</v>
      </c>
      <c r="G444" s="18"/>
      <c r="H444" s="2"/>
      <c r="I444" s="200"/>
      <c r="J444" s="41"/>
      <c r="K444" s="41"/>
      <c r="L444" s="41"/>
      <c r="M444" s="41"/>
      <c r="N444" s="41"/>
      <c r="O444" s="42"/>
      <c r="P444" s="2"/>
      <c r="Q444" s="2"/>
      <c r="R444" s="2"/>
      <c r="S444" s="2"/>
      <c r="T444" s="2"/>
      <c r="U444" s="2"/>
      <c r="V444" s="2"/>
      <c r="W444" s="2"/>
      <c r="X444" s="2"/>
      <c r="Y444" s="2"/>
      <c r="Z444" s="2"/>
      <c r="AA444" s="2"/>
      <c r="AB444" s="2"/>
      <c r="AC444" s="2"/>
      <c r="AD444" s="2"/>
      <c r="AE444" s="2"/>
      <c r="AF444" s="2"/>
      <c r="AG444" s="2"/>
      <c r="AH444" s="2"/>
      <c r="AI444" s="17"/>
      <c r="AJ444" s="17"/>
      <c r="AK444" s="17"/>
      <c r="AL444" s="17"/>
      <c r="AM444" s="8"/>
      <c r="AN444" s="18"/>
      <c r="AO444" s="2"/>
      <c r="AP444" s="2"/>
      <c r="AQ444" s="6"/>
      <c r="AR444" s="6"/>
      <c r="AS444" s="7"/>
      <c r="AT444" s="7"/>
      <c r="AU444" s="4"/>
      <c r="AV444" s="2"/>
    </row>
    <row r="445" spans="1:48" s="27" customFormat="1" x14ac:dyDescent="0.2">
      <c r="A445" s="194">
        <v>203</v>
      </c>
      <c r="B445" s="106"/>
      <c r="C445" s="55"/>
      <c r="D445" s="47"/>
      <c r="E445" s="193">
        <v>145</v>
      </c>
      <c r="F445" s="43" t="str">
        <f t="shared" si="41"/>
        <v>145</v>
      </c>
      <c r="G445" s="18"/>
      <c r="H445" s="2"/>
      <c r="I445" s="200"/>
      <c r="J445" s="41"/>
      <c r="K445" s="41"/>
      <c r="L445" s="41"/>
      <c r="M445" s="41"/>
      <c r="N445" s="41"/>
      <c r="O445" s="42"/>
      <c r="P445" s="2"/>
      <c r="Q445" s="2"/>
      <c r="R445" s="2"/>
      <c r="S445" s="2"/>
      <c r="T445" s="2"/>
      <c r="U445" s="2"/>
      <c r="V445" s="2"/>
      <c r="W445" s="2"/>
      <c r="X445" s="2"/>
      <c r="Y445" s="2"/>
      <c r="Z445" s="2"/>
      <c r="AA445" s="2"/>
      <c r="AB445" s="2"/>
      <c r="AC445" s="2"/>
      <c r="AD445" s="2"/>
      <c r="AE445" s="2"/>
      <c r="AF445" s="2"/>
      <c r="AG445" s="2"/>
      <c r="AH445" s="2"/>
      <c r="AI445" s="17"/>
      <c r="AJ445" s="17"/>
      <c r="AK445" s="17"/>
      <c r="AL445" s="17"/>
      <c r="AM445" s="8"/>
      <c r="AN445" s="18"/>
      <c r="AO445" s="2"/>
      <c r="AP445" s="2"/>
      <c r="AQ445" s="6"/>
      <c r="AR445" s="6"/>
      <c r="AS445" s="7"/>
      <c r="AT445" s="7"/>
      <c r="AU445" s="4"/>
      <c r="AV445" s="2"/>
    </row>
    <row r="446" spans="1:48" s="27" customFormat="1" x14ac:dyDescent="0.2">
      <c r="A446" s="194">
        <v>203</v>
      </c>
      <c r="B446" s="106"/>
      <c r="C446" s="55"/>
      <c r="D446" s="47"/>
      <c r="E446" s="193">
        <v>145</v>
      </c>
      <c r="F446" s="43" t="str">
        <f t="shared" si="41"/>
        <v>145</v>
      </c>
      <c r="G446" s="18"/>
      <c r="H446" s="2"/>
      <c r="I446" s="200"/>
      <c r="J446" s="41"/>
      <c r="K446" s="41"/>
      <c r="L446" s="41"/>
      <c r="M446" s="41"/>
      <c r="N446" s="41"/>
      <c r="O446" s="42"/>
      <c r="P446" s="2"/>
      <c r="Q446" s="2"/>
      <c r="R446" s="2"/>
      <c r="S446" s="2"/>
      <c r="T446" s="2"/>
      <c r="U446" s="2"/>
      <c r="V446" s="2"/>
      <c r="W446" s="2"/>
      <c r="X446" s="2"/>
      <c r="Y446" s="2"/>
      <c r="Z446" s="2"/>
      <c r="AA446" s="2"/>
      <c r="AB446" s="2"/>
      <c r="AC446" s="2"/>
      <c r="AD446" s="2"/>
      <c r="AE446" s="2"/>
      <c r="AF446" s="2"/>
      <c r="AG446" s="2"/>
      <c r="AH446" s="2"/>
      <c r="AI446" s="17"/>
      <c r="AJ446" s="17"/>
      <c r="AK446" s="17"/>
      <c r="AL446" s="17"/>
      <c r="AM446" s="8"/>
      <c r="AN446" s="18"/>
      <c r="AO446" s="2"/>
      <c r="AP446" s="2"/>
      <c r="AQ446" s="6"/>
      <c r="AR446" s="6"/>
      <c r="AS446" s="7"/>
      <c r="AT446" s="7"/>
      <c r="AU446" s="4"/>
      <c r="AV446" s="2"/>
    </row>
    <row r="447" spans="1:48" s="27" customFormat="1" x14ac:dyDescent="0.2">
      <c r="A447" s="194">
        <v>203</v>
      </c>
      <c r="B447" s="106"/>
      <c r="C447" s="55"/>
      <c r="D447" s="47"/>
      <c r="E447" s="193">
        <v>145</v>
      </c>
      <c r="F447" s="43" t="str">
        <f t="shared" si="41"/>
        <v>145</v>
      </c>
      <c r="G447" s="18"/>
      <c r="H447" s="2"/>
      <c r="I447" s="200"/>
      <c r="J447" s="41"/>
      <c r="K447" s="41"/>
      <c r="L447" s="41"/>
      <c r="M447" s="41"/>
      <c r="N447" s="41"/>
      <c r="O447" s="42"/>
      <c r="P447" s="2"/>
      <c r="Q447" s="2"/>
      <c r="R447" s="2"/>
      <c r="S447" s="2"/>
      <c r="T447" s="2"/>
      <c r="U447" s="2"/>
      <c r="V447" s="2"/>
      <c r="W447" s="2"/>
      <c r="X447" s="2"/>
      <c r="Y447" s="2"/>
      <c r="Z447" s="2"/>
      <c r="AA447" s="2"/>
      <c r="AB447" s="2"/>
      <c r="AC447" s="2"/>
      <c r="AD447" s="2"/>
      <c r="AE447" s="2"/>
      <c r="AF447" s="2"/>
      <c r="AG447" s="2"/>
      <c r="AH447" s="2"/>
      <c r="AI447" s="17"/>
      <c r="AJ447" s="17"/>
      <c r="AK447" s="17"/>
      <c r="AL447" s="17"/>
      <c r="AM447" s="8"/>
      <c r="AN447" s="18"/>
      <c r="AO447" s="2"/>
      <c r="AP447" s="2"/>
      <c r="AQ447" s="6"/>
      <c r="AR447" s="6"/>
      <c r="AS447" s="7"/>
      <c r="AT447" s="7"/>
      <c r="AU447" s="4"/>
      <c r="AV447" s="2"/>
    </row>
    <row r="448" spans="1:48" s="27" customFormat="1" x14ac:dyDescent="0.2">
      <c r="A448" s="194">
        <v>203</v>
      </c>
      <c r="B448" s="106"/>
      <c r="C448" s="55"/>
      <c r="D448" s="47"/>
      <c r="E448" s="193">
        <v>145</v>
      </c>
      <c r="F448" s="43" t="str">
        <f t="shared" si="41"/>
        <v>145</v>
      </c>
      <c r="G448" s="18"/>
      <c r="H448" s="2"/>
      <c r="I448" s="200"/>
      <c r="J448" s="41"/>
      <c r="K448" s="41"/>
      <c r="L448" s="41"/>
      <c r="M448" s="41"/>
      <c r="N448" s="41"/>
      <c r="O448" s="42"/>
      <c r="P448" s="2"/>
      <c r="Q448" s="2"/>
      <c r="R448" s="2"/>
      <c r="S448" s="2"/>
      <c r="T448" s="2"/>
      <c r="U448" s="2"/>
      <c r="V448" s="2"/>
      <c r="W448" s="2"/>
      <c r="X448" s="2"/>
      <c r="Y448" s="2"/>
      <c r="Z448" s="2"/>
      <c r="AA448" s="2"/>
      <c r="AB448" s="2"/>
      <c r="AC448" s="2"/>
      <c r="AD448" s="2"/>
      <c r="AE448" s="2"/>
      <c r="AF448" s="2"/>
      <c r="AG448" s="2"/>
      <c r="AH448" s="2"/>
      <c r="AI448" s="17"/>
      <c r="AJ448" s="17"/>
      <c r="AK448" s="17"/>
      <c r="AL448" s="17"/>
      <c r="AM448" s="8"/>
      <c r="AN448" s="18"/>
      <c r="AO448" s="2"/>
      <c r="AP448" s="2"/>
      <c r="AQ448" s="6"/>
      <c r="AR448" s="6"/>
      <c r="AS448" s="7"/>
      <c r="AT448" s="7"/>
      <c r="AU448" s="4"/>
      <c r="AV448" s="2"/>
    </row>
    <row r="449" spans="1:48" s="27" customFormat="1" x14ac:dyDescent="0.2">
      <c r="A449" s="194">
        <v>203</v>
      </c>
      <c r="B449" s="106"/>
      <c r="C449" s="55"/>
      <c r="D449" s="47"/>
      <c r="E449" s="193">
        <v>145</v>
      </c>
      <c r="F449" s="43" t="str">
        <f t="shared" si="41"/>
        <v>145</v>
      </c>
      <c r="G449" s="18"/>
      <c r="H449" s="2"/>
      <c r="I449" s="200"/>
      <c r="J449" s="41"/>
      <c r="K449" s="41"/>
      <c r="L449" s="41"/>
      <c r="M449" s="41"/>
      <c r="N449" s="41"/>
      <c r="O449" s="42"/>
      <c r="P449" s="2"/>
      <c r="Q449" s="2"/>
      <c r="R449" s="2"/>
      <c r="S449" s="2"/>
      <c r="T449" s="2"/>
      <c r="U449" s="2"/>
      <c r="V449" s="2"/>
      <c r="W449" s="2"/>
      <c r="X449" s="2"/>
      <c r="Y449" s="2"/>
      <c r="Z449" s="2"/>
      <c r="AA449" s="2"/>
      <c r="AB449" s="2"/>
      <c r="AC449" s="2"/>
      <c r="AD449" s="2"/>
      <c r="AE449" s="2"/>
      <c r="AF449" s="2"/>
      <c r="AG449" s="2"/>
      <c r="AH449" s="2"/>
      <c r="AI449" s="17"/>
      <c r="AJ449" s="17"/>
      <c r="AK449" s="17"/>
      <c r="AL449" s="17"/>
      <c r="AM449" s="8"/>
      <c r="AN449" s="18"/>
      <c r="AO449" s="2"/>
      <c r="AP449" s="2"/>
      <c r="AQ449" s="6"/>
      <c r="AR449" s="6"/>
      <c r="AS449" s="7"/>
      <c r="AT449" s="7"/>
      <c r="AU449" s="4"/>
      <c r="AV449" s="2"/>
    </row>
  </sheetData>
  <autoFilter ref="A4:AV371"/>
  <mergeCells count="1">
    <mergeCell ref="AI2:AJ2"/>
  </mergeCells>
  <conditionalFormatting sqref="G5:G263">
    <cfRule type="containsText" dxfId="15" priority="11" operator="containsText" text="Right">
      <formula>NOT(ISERROR(SEARCH("Right",G5)))</formula>
    </cfRule>
  </conditionalFormatting>
  <conditionalFormatting sqref="G5:G263">
    <cfRule type="containsText" dxfId="14" priority="10" operator="containsText" text="Wrong">
      <formula>NOT(ISERROR(SEARCH("Wrong",G5)))</formula>
    </cfRule>
  </conditionalFormatting>
  <conditionalFormatting sqref="G264:G449">
    <cfRule type="containsText" dxfId="13" priority="7" operator="containsText" text="Right">
      <formula>NOT(ISERROR(SEARCH("Right",G264)))</formula>
    </cfRule>
  </conditionalFormatting>
  <conditionalFormatting sqref="G264:G449">
    <cfRule type="containsText" dxfId="12" priority="6" operator="containsText" text="Wrong">
      <formula>NOT(ISERROR(SEARCH("Wrong",G264)))</formula>
    </cfRule>
  </conditionalFormatting>
  <conditionalFormatting sqref="K1:K1048576">
    <cfRule type="containsText" dxfId="11" priority="1" operator="containsText" text="Too Fast">
      <formula>NOT(ISERROR(SEARCH("Too Fast",K1)))</formula>
    </cfRule>
    <cfRule type="containsText" dxfId="10" priority="2" operator="containsText" text="Perfect Timing">
      <formula>NOT(ISERROR(SEARCH("Perfect Timing",K1)))</formula>
    </cfRule>
    <cfRule type="containsText" dxfId="9" priority="3" operator="containsText" text="Warning Track">
      <formula>NOT(ISERROR(SEARCH("Warning Track",K1)))</formula>
    </cfRule>
    <cfRule type="cellIs" dxfId="8" priority="4" operator="equal">
      <formula>"Way Too Slow"</formula>
    </cfRule>
  </conditionalFormatting>
  <dataValidations count="9">
    <dataValidation type="list" allowBlank="1" showInputMessage="1" showErrorMessage="1" sqref="AD5:AD449 Z5:Z449 V5:V449">
      <formula1>Quant_Areas</formula1>
    </dataValidation>
    <dataValidation type="list" allowBlank="1" showInputMessage="1" showErrorMessage="1" sqref="P6:P449 H6:H449 AM10 AR6 AR8 AR10 AR12 AR14 AR16 AR18 AR20 AR22 AR24 AR26 AR28 AR30 AR32 AR34 AR36 AR38 AR40 AM12 AM14 AM16 AM18 AM20 AM22 AM24 AM26 AM28 AM30 AM32 AM34 AM36 AM38 AM40 S6:S449 AG6:AG449 AC6:AC449 AQ5:AQ449 AL5:AL449 AM6 AM8 Y6:Y449 U6:U449">
      <formula1>#REF!</formula1>
    </dataValidation>
    <dataValidation type="list" allowBlank="1" showInputMessage="1" showErrorMessage="1" sqref="AC5 AG5">
      <formula1>INDIRECT($AE$5)</formula1>
    </dataValidation>
    <dataValidation type="list" allowBlank="1" showInputMessage="1" showErrorMessage="1" sqref="AB5:AB449">
      <formula1>INDIRECT($AA5)</formula1>
    </dataValidation>
    <dataValidation type="list" allowBlank="1" showInputMessage="1" showErrorMessage="1" sqref="AA5:AA449">
      <formula1>INDIRECT($Z5)</formula1>
    </dataValidation>
    <dataValidation type="list" allowBlank="1" showInputMessage="1" showErrorMessage="1" sqref="W5:W449">
      <formula1>INDIRECT($V5)</formula1>
    </dataValidation>
    <dataValidation type="list" allowBlank="1" showInputMessage="1" showErrorMessage="1" sqref="X5:X449">
      <formula1>INDIRECT($W5)</formula1>
    </dataValidation>
    <dataValidation type="list" allowBlank="1" showInputMessage="1" showErrorMessage="1" sqref="AE5:AE449">
      <formula1>INDIRECT($AD5)</formula1>
    </dataValidation>
    <dataValidation type="list" allowBlank="1" showInputMessage="1" showErrorMessage="1" sqref="AF5:AF449">
      <formula1>INDIRECT($AE5)</formula1>
    </dataValidation>
  </dataValidations>
  <pageMargins left="0.7" right="0.7" top="0.75" bottom="0.75" header="0.3" footer="0.3"/>
  <pageSetup paperSize="9" orientation="landscape" r:id="rId1"/>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14:formula1>
            <xm:f>'Quant Setup'!$A$43:$A$44</xm:f>
          </x14:formula1>
          <xm:sqref>T5:T449</xm:sqref>
        </x14:dataValidation>
        <x14:dataValidation type="list" allowBlank="1" showInputMessage="1" showErrorMessage="1">
          <x14:formula1>
            <xm:f>'Quant Setup'!$K$43:$K$44</xm:f>
          </x14:formula1>
          <xm:sqref>G5:G449</xm:sqref>
        </x14:dataValidation>
        <x14:dataValidation type="list" allowBlank="1" showInputMessage="1" showErrorMessage="1">
          <x14:formula1>
            <xm:f>'Quant Setup'!$N$43:$N$47</xm:f>
          </x14:formula1>
          <xm:sqref>Q5:Q449</xm:sqref>
        </x14:dataValidation>
        <x14:dataValidation type="list" allowBlank="1" showInputMessage="1" showErrorMessage="1">
          <x14:formula1>
            <xm:f>'Quant Setup'!$M$43:$M$47</xm:f>
          </x14:formula1>
          <xm:sqref>R85 R8:R9 R15 R18 R20 R26 R29 R44:R45 R48 R51 R54 R61 R64 R67 R76:R78 R80 R102:R449</xm:sqref>
        </x14:dataValidation>
        <x14:dataValidation type="list" allowBlank="1" showInputMessage="1" showErrorMessage="1">
          <x14:formula1>
            <xm:f>'Quant Setup'!$L$43:$L$46</xm:f>
          </x14:formula1>
          <xm:sqref>R5:R7 R10:R14 R16:R17 R19 R21:R25 R27:R28 R30:R43 R46:R47 R49:R50 R52:R53 R55:R60 R62:R63 R65:R66 R68:R75 R79 R81:R84 R86:R101</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9" tint="-0.249977111117893"/>
  </sheetPr>
  <dimension ref="A1:XEV449"/>
  <sheetViews>
    <sheetView workbookViewId="0">
      <pane xSplit="1" ySplit="4" topLeftCell="B178" activePane="bottomRight" state="frozen"/>
      <selection activeCell="B54" sqref="B54"/>
      <selection pane="topRight" activeCell="B54" sqref="B54"/>
      <selection pane="bottomLeft" activeCell="B54" sqref="B54"/>
      <selection pane="bottomRight" activeCell="A210" sqref="A210"/>
    </sheetView>
  </sheetViews>
  <sheetFormatPr defaultColWidth="14.42578125" defaultRowHeight="12.75" customHeight="1" outlineLevelCol="2" x14ac:dyDescent="0.2"/>
  <cols>
    <col min="1" max="1" width="7.7109375" style="12" customWidth="1"/>
    <col min="2" max="2" width="8.7109375" style="104" customWidth="1"/>
    <col min="3" max="4" width="11.42578125" style="27" customWidth="1" outlineLevel="1"/>
    <col min="5" max="5" width="10.85546875" style="121" customWidth="1" outlineLevel="1"/>
    <col min="6" max="6" width="13.42578125" style="27" customWidth="1" outlineLevel="1"/>
    <col min="7" max="7" width="16.28515625" style="27" customWidth="1" outlineLevel="1"/>
    <col min="8" max="8" width="2.42578125" style="27" customWidth="1" outlineLevel="1" collapsed="1"/>
    <col min="9" max="9" width="11" style="27" customWidth="1" outlineLevel="1"/>
    <col min="10" max="10" width="9.85546875" style="27" bestFit="1" customWidth="1" outlineLevel="1"/>
    <col min="11" max="13" width="10.7109375" style="27" customWidth="1" outlineLevel="1"/>
    <col min="14" max="14" width="17.5703125" style="27" customWidth="1" outlineLevel="1"/>
    <col min="15" max="15" width="12.85546875" style="27" customWidth="1" outlineLevel="2"/>
    <col min="16" max="16" width="13.7109375" style="27" customWidth="1" outlineLevel="2"/>
    <col min="17" max="17" width="15.28515625" style="27" customWidth="1" outlineLevel="2"/>
    <col min="18" max="18" width="15.28515625" style="27" customWidth="1" outlineLevel="1"/>
    <col min="19" max="19" width="2.42578125" style="27" customWidth="1" outlineLevel="1"/>
    <col min="20" max="20" width="15.5703125" style="27" customWidth="1" outlineLevel="1"/>
    <col min="21" max="21" width="21.42578125" style="27" customWidth="1" outlineLevel="1"/>
    <col min="22" max="22" width="2.42578125" style="27" customWidth="1" outlineLevel="1" collapsed="1"/>
    <col min="23" max="23" width="7.140625" style="27" bestFit="1" customWidth="1" outlineLevel="1"/>
    <col min="24" max="24" width="1.140625" style="27" customWidth="1" outlineLevel="1" collapsed="1"/>
    <col min="25" max="25" width="17" style="27" customWidth="1" outlineLevel="1"/>
    <col min="26" max="26" width="19.28515625" style="27" customWidth="1" outlineLevel="1"/>
    <col min="27" max="27" width="2.42578125" style="27" customWidth="1" outlineLevel="1"/>
    <col min="28" max="28" width="17" style="27" customWidth="1" outlineLevel="1"/>
    <col min="29" max="29" width="19.28515625" style="27" customWidth="1" outlineLevel="1"/>
    <col min="30" max="30" width="2.42578125" style="27" customWidth="1" outlineLevel="1"/>
    <col min="31" max="31" width="17" style="27" customWidth="1" outlineLevel="1"/>
    <col min="32" max="32" width="19.28515625" style="27" customWidth="1" outlineLevel="1"/>
    <col min="33" max="33" width="2.42578125" style="27" customWidth="1" outlineLevel="1"/>
    <col min="34" max="34" width="3.140625" style="27" customWidth="1"/>
    <col min="35" max="35" width="19.140625" style="15" customWidth="1"/>
    <col min="36" max="37" width="19.140625" style="15" hidden="1" customWidth="1" outlineLevel="1"/>
    <col min="38" max="39" width="14.140625" style="4" hidden="1" customWidth="1" outlineLevel="1"/>
    <col min="40" max="40" width="18.42578125" style="27" hidden="1" customWidth="1" outlineLevel="1"/>
    <col min="41" max="41" width="3.140625" style="27" customWidth="1" collapsed="1"/>
    <col min="42" max="42" width="20.140625" style="27" customWidth="1"/>
    <col min="43" max="44" width="33" style="4" hidden="1" customWidth="1" outlineLevel="1"/>
    <col min="45" max="45" width="39.85546875" style="4" hidden="1" customWidth="1" outlineLevel="1"/>
    <col min="46" max="47" width="29.7109375" style="4" hidden="1" customWidth="1" outlineLevel="1"/>
    <col min="48" max="48" width="7.140625" style="27" customWidth="1" collapsed="1"/>
    <col min="49" max="16384" width="14.42578125" style="27"/>
  </cols>
  <sheetData>
    <row r="1" spans="1:16376" s="3" customFormat="1" x14ac:dyDescent="0.2">
      <c r="B1" s="103"/>
      <c r="E1" s="197"/>
      <c r="R1" s="6" t="s">
        <v>449</v>
      </c>
    </row>
    <row r="2" spans="1:16376" ht="46.5" x14ac:dyDescent="0.35">
      <c r="C2" s="40" t="s">
        <v>195</v>
      </c>
      <c r="D2" s="48"/>
      <c r="E2" s="201"/>
      <c r="F2" s="40"/>
      <c r="G2" s="40"/>
      <c r="I2" s="40" t="s">
        <v>196</v>
      </c>
      <c r="J2" s="40"/>
      <c r="K2" s="40"/>
      <c r="L2" s="40"/>
      <c r="M2" s="40"/>
      <c r="N2" s="40"/>
      <c r="O2" s="40"/>
      <c r="P2" s="40"/>
      <c r="Q2" s="40"/>
      <c r="R2" s="40"/>
      <c r="T2" s="37" t="s">
        <v>197</v>
      </c>
      <c r="U2" s="37"/>
      <c r="W2" s="49" t="s">
        <v>198</v>
      </c>
      <c r="X2" s="50"/>
      <c r="Y2" s="49"/>
      <c r="Z2" s="50"/>
      <c r="AA2" s="50"/>
      <c r="AB2" s="50"/>
      <c r="AC2" s="50"/>
      <c r="AD2" s="50"/>
      <c r="AE2" s="50"/>
      <c r="AF2" s="50"/>
      <c r="AI2" s="252" t="s">
        <v>199</v>
      </c>
      <c r="AJ2" s="253"/>
      <c r="AK2" s="13"/>
      <c r="AL2" s="13"/>
      <c r="AM2" s="13"/>
      <c r="AN2" s="13"/>
      <c r="AP2" s="16" t="s">
        <v>200</v>
      </c>
      <c r="AQ2" s="14"/>
      <c r="AR2" s="14"/>
      <c r="AS2" s="27"/>
      <c r="AT2" s="27"/>
      <c r="AU2" s="27"/>
    </row>
    <row r="3" spans="1:16376" x14ac:dyDescent="0.2">
      <c r="A3" s="3"/>
      <c r="B3" s="103"/>
      <c r="C3" s="3"/>
      <c r="D3" s="3"/>
      <c r="E3" s="197"/>
      <c r="F3" s="3"/>
      <c r="G3" s="3"/>
      <c r="H3" s="3"/>
      <c r="I3" s="3"/>
      <c r="J3" s="3"/>
      <c r="K3" s="3"/>
      <c r="L3" s="3"/>
      <c r="M3" s="3"/>
      <c r="N3" s="3"/>
      <c r="O3" s="3"/>
      <c r="P3" s="3"/>
      <c r="Q3" s="3"/>
      <c r="R3" s="42">
        <f>'Quantl log'!O3</f>
        <v>2.0833333333333333E-3</v>
      </c>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3"/>
      <c r="CT3" s="3"/>
      <c r="CU3" s="3"/>
      <c r="CV3" s="3"/>
      <c r="CW3" s="3"/>
      <c r="CX3" s="3"/>
      <c r="CY3" s="3"/>
      <c r="CZ3" s="3"/>
      <c r="DA3" s="3"/>
      <c r="DB3" s="3"/>
      <c r="DC3" s="3"/>
      <c r="DD3" s="3"/>
      <c r="DE3" s="3"/>
      <c r="DF3" s="3"/>
      <c r="DG3" s="3"/>
      <c r="DH3" s="3"/>
      <c r="DI3" s="3"/>
      <c r="DJ3" s="3"/>
      <c r="DK3" s="3"/>
      <c r="DL3" s="3"/>
      <c r="DM3" s="3"/>
      <c r="DN3" s="3"/>
      <c r="DO3" s="3"/>
      <c r="DP3" s="3"/>
      <c r="DQ3" s="3"/>
      <c r="DR3" s="3"/>
      <c r="DS3" s="3"/>
      <c r="DT3" s="3"/>
      <c r="DU3" s="3"/>
      <c r="DV3" s="3"/>
      <c r="DW3" s="3"/>
      <c r="DX3" s="3"/>
      <c r="DY3" s="3"/>
      <c r="DZ3" s="3"/>
      <c r="EA3" s="3"/>
      <c r="EB3" s="3"/>
      <c r="EC3" s="3"/>
      <c r="ED3" s="3"/>
      <c r="EE3" s="3"/>
      <c r="EF3" s="3"/>
      <c r="EG3" s="3"/>
      <c r="EH3" s="3"/>
      <c r="EI3" s="3"/>
      <c r="EJ3" s="3"/>
      <c r="EK3" s="3"/>
      <c r="EL3" s="3"/>
      <c r="EM3" s="3"/>
      <c r="EN3" s="3"/>
      <c r="EO3" s="3"/>
      <c r="EP3" s="3"/>
      <c r="EQ3" s="3"/>
      <c r="ER3" s="3"/>
      <c r="ES3" s="3"/>
      <c r="ET3" s="3"/>
      <c r="EU3" s="3"/>
      <c r="EV3" s="3"/>
      <c r="EW3" s="3"/>
      <c r="EX3" s="3"/>
      <c r="EY3" s="3"/>
      <c r="EZ3" s="3"/>
      <c r="FA3" s="3"/>
      <c r="FB3" s="3"/>
      <c r="FC3" s="3"/>
      <c r="FD3" s="3"/>
      <c r="FE3" s="3"/>
      <c r="FF3" s="3"/>
      <c r="FG3" s="3"/>
      <c r="FH3" s="3"/>
      <c r="FI3" s="3"/>
      <c r="FJ3" s="3"/>
      <c r="FK3" s="3"/>
      <c r="FL3" s="3"/>
      <c r="FM3" s="3"/>
      <c r="FN3" s="3"/>
      <c r="FO3" s="3"/>
      <c r="FP3" s="3"/>
      <c r="FQ3" s="3"/>
      <c r="FR3" s="3"/>
      <c r="FS3" s="3"/>
      <c r="FT3" s="3"/>
      <c r="FU3" s="3"/>
      <c r="FV3" s="3"/>
      <c r="FW3" s="3"/>
      <c r="FX3" s="3"/>
      <c r="FY3" s="3"/>
      <c r="FZ3" s="3"/>
      <c r="GA3" s="3"/>
      <c r="GB3" s="3"/>
      <c r="GC3" s="3"/>
      <c r="GD3" s="3"/>
      <c r="GE3" s="3"/>
      <c r="GF3" s="3"/>
      <c r="GG3" s="3"/>
      <c r="GH3" s="3"/>
      <c r="GI3" s="3"/>
      <c r="GJ3" s="3"/>
      <c r="GK3" s="3"/>
      <c r="GL3" s="3"/>
      <c r="GM3" s="3"/>
      <c r="GN3" s="3"/>
      <c r="GO3" s="3"/>
      <c r="GP3" s="3"/>
      <c r="GQ3" s="3"/>
      <c r="GR3" s="3"/>
      <c r="GS3" s="3"/>
      <c r="GT3" s="3"/>
      <c r="GU3" s="3"/>
      <c r="GV3" s="3"/>
      <c r="GW3" s="3"/>
      <c r="GX3" s="3"/>
      <c r="GY3" s="3"/>
      <c r="GZ3" s="3"/>
      <c r="HA3" s="3"/>
      <c r="HB3" s="3"/>
      <c r="HC3" s="3"/>
      <c r="HD3" s="3"/>
      <c r="HE3" s="3"/>
      <c r="HF3" s="3"/>
      <c r="HG3" s="3"/>
      <c r="HH3" s="3"/>
      <c r="HI3" s="3"/>
      <c r="HJ3" s="3"/>
      <c r="HK3" s="3"/>
      <c r="HL3" s="3"/>
      <c r="HM3" s="3"/>
      <c r="HN3" s="3"/>
      <c r="HO3" s="3"/>
      <c r="HP3" s="3"/>
      <c r="HQ3" s="3"/>
      <c r="HR3" s="3"/>
      <c r="HS3" s="3"/>
      <c r="HT3" s="3"/>
      <c r="HU3" s="3"/>
      <c r="HV3" s="3"/>
      <c r="HW3" s="3"/>
      <c r="HX3" s="3"/>
      <c r="HY3" s="3"/>
      <c r="HZ3" s="3"/>
      <c r="IA3" s="3"/>
      <c r="IB3" s="3"/>
      <c r="IC3" s="3"/>
      <c r="ID3" s="3"/>
      <c r="IE3" s="3"/>
      <c r="IF3" s="3"/>
      <c r="IG3" s="3"/>
      <c r="IH3" s="3"/>
      <c r="II3" s="3"/>
      <c r="IJ3" s="3"/>
      <c r="IK3" s="3"/>
      <c r="IL3" s="3"/>
      <c r="IM3" s="3"/>
      <c r="IN3" s="3"/>
      <c r="IO3" s="3"/>
      <c r="IP3" s="3"/>
      <c r="IQ3" s="3"/>
      <c r="IR3" s="3"/>
      <c r="IS3" s="3"/>
      <c r="IT3" s="3"/>
      <c r="IU3" s="3"/>
      <c r="IV3" s="3"/>
      <c r="IW3" s="3"/>
      <c r="IX3" s="3"/>
      <c r="IY3" s="3"/>
      <c r="IZ3" s="3"/>
      <c r="JA3" s="3"/>
      <c r="JB3" s="3"/>
      <c r="JC3" s="3"/>
      <c r="JD3" s="3"/>
      <c r="JE3" s="3"/>
      <c r="JF3" s="3"/>
      <c r="JG3" s="3"/>
      <c r="JH3" s="3"/>
      <c r="JI3" s="3"/>
      <c r="JJ3" s="3"/>
      <c r="JK3" s="3"/>
      <c r="JL3" s="3"/>
      <c r="JM3" s="3"/>
      <c r="JN3" s="3"/>
      <c r="JO3" s="3"/>
      <c r="JP3" s="3"/>
      <c r="JQ3" s="3"/>
      <c r="JR3" s="3"/>
      <c r="JS3" s="3"/>
      <c r="JT3" s="3"/>
      <c r="JU3" s="3"/>
      <c r="JV3" s="3"/>
      <c r="JW3" s="3"/>
      <c r="JX3" s="3"/>
      <c r="JY3" s="3"/>
      <c r="JZ3" s="3"/>
      <c r="KA3" s="3"/>
      <c r="KB3" s="3"/>
      <c r="KC3" s="3"/>
      <c r="KD3" s="3"/>
      <c r="KE3" s="3"/>
      <c r="KF3" s="3"/>
      <c r="KG3" s="3"/>
      <c r="KH3" s="3"/>
      <c r="KI3" s="3"/>
      <c r="KJ3" s="3"/>
      <c r="KK3" s="3"/>
      <c r="KL3" s="3"/>
      <c r="KM3" s="3"/>
      <c r="KN3" s="3"/>
      <c r="KO3" s="3"/>
      <c r="KP3" s="3"/>
      <c r="KQ3" s="3"/>
      <c r="KR3" s="3"/>
      <c r="KS3" s="3"/>
      <c r="KT3" s="3"/>
      <c r="KU3" s="3"/>
      <c r="KV3" s="3"/>
      <c r="KW3" s="3"/>
      <c r="KX3" s="3"/>
      <c r="KY3" s="3"/>
      <c r="KZ3" s="3"/>
      <c r="LA3" s="3"/>
      <c r="LB3" s="3"/>
      <c r="LC3" s="3"/>
      <c r="LD3" s="3"/>
      <c r="LE3" s="3"/>
      <c r="LF3" s="3"/>
      <c r="LG3" s="3"/>
      <c r="LH3" s="3"/>
      <c r="LI3" s="3"/>
      <c r="LJ3" s="3"/>
      <c r="LK3" s="3"/>
      <c r="LL3" s="3"/>
      <c r="LM3" s="3"/>
      <c r="LN3" s="3"/>
      <c r="LO3" s="3"/>
      <c r="LP3" s="3"/>
      <c r="LQ3" s="3"/>
      <c r="LR3" s="3"/>
      <c r="LS3" s="3"/>
      <c r="LT3" s="3"/>
      <c r="LU3" s="3"/>
      <c r="LV3" s="3"/>
      <c r="LW3" s="3"/>
      <c r="LX3" s="3"/>
      <c r="LY3" s="3"/>
      <c r="LZ3" s="3"/>
      <c r="MA3" s="3"/>
      <c r="MB3" s="3"/>
      <c r="MC3" s="3"/>
      <c r="MD3" s="3"/>
      <c r="ME3" s="3"/>
      <c r="MF3" s="3"/>
      <c r="MG3" s="3"/>
      <c r="MH3" s="3"/>
      <c r="MI3" s="3"/>
      <c r="MJ3" s="3"/>
      <c r="MK3" s="3"/>
      <c r="ML3" s="3"/>
      <c r="MM3" s="3"/>
      <c r="MN3" s="3"/>
      <c r="MO3" s="3"/>
      <c r="MP3" s="3"/>
      <c r="MQ3" s="3"/>
      <c r="MR3" s="3"/>
      <c r="MS3" s="3"/>
      <c r="MT3" s="3"/>
      <c r="MU3" s="3"/>
      <c r="MV3" s="3"/>
      <c r="MW3" s="3"/>
      <c r="MX3" s="3"/>
      <c r="MY3" s="3"/>
      <c r="MZ3" s="3"/>
      <c r="NA3" s="3"/>
      <c r="NB3" s="3"/>
      <c r="NC3" s="3"/>
      <c r="ND3" s="3"/>
      <c r="NE3" s="3"/>
      <c r="NF3" s="3"/>
      <c r="NG3" s="3"/>
      <c r="NH3" s="3"/>
      <c r="NI3" s="3"/>
      <c r="NJ3" s="3"/>
      <c r="NK3" s="3"/>
      <c r="NL3" s="3"/>
      <c r="NM3" s="3"/>
      <c r="NN3" s="3"/>
      <c r="NO3" s="3"/>
      <c r="NP3" s="3"/>
      <c r="NQ3" s="3"/>
      <c r="NR3" s="3"/>
      <c r="NS3" s="3"/>
      <c r="NT3" s="3"/>
      <c r="NU3" s="3"/>
      <c r="NV3" s="3"/>
      <c r="NW3" s="3"/>
      <c r="NX3" s="3"/>
      <c r="NY3" s="3"/>
      <c r="NZ3" s="3"/>
      <c r="OA3" s="3"/>
      <c r="OB3" s="3"/>
      <c r="OC3" s="3"/>
      <c r="OD3" s="3"/>
      <c r="OE3" s="3"/>
      <c r="OF3" s="3"/>
      <c r="OG3" s="3"/>
      <c r="OH3" s="3"/>
      <c r="OI3" s="3"/>
      <c r="OJ3" s="3"/>
      <c r="OK3" s="3"/>
      <c r="OL3" s="3"/>
      <c r="OM3" s="3"/>
      <c r="ON3" s="3"/>
      <c r="OO3" s="3"/>
      <c r="OP3" s="3"/>
      <c r="OQ3" s="3"/>
      <c r="OR3" s="3"/>
      <c r="OS3" s="3"/>
      <c r="OT3" s="3"/>
      <c r="OU3" s="3"/>
      <c r="OV3" s="3"/>
      <c r="OW3" s="3"/>
      <c r="OX3" s="3"/>
      <c r="OY3" s="3"/>
      <c r="OZ3" s="3"/>
      <c r="PA3" s="3"/>
      <c r="PB3" s="3"/>
      <c r="PC3" s="3"/>
      <c r="PD3" s="3"/>
      <c r="PE3" s="3"/>
      <c r="PF3" s="3"/>
      <c r="PG3" s="3"/>
      <c r="PH3" s="3"/>
      <c r="PI3" s="3"/>
      <c r="PJ3" s="3"/>
      <c r="PK3" s="3"/>
      <c r="PL3" s="3"/>
      <c r="PM3" s="3"/>
      <c r="PN3" s="3"/>
      <c r="PO3" s="3"/>
      <c r="PP3" s="3"/>
      <c r="PQ3" s="3"/>
      <c r="PR3" s="3"/>
      <c r="PS3" s="3"/>
      <c r="PT3" s="3"/>
      <c r="PU3" s="3"/>
      <c r="PV3" s="3"/>
      <c r="PW3" s="3"/>
      <c r="PX3" s="3"/>
      <c r="PY3" s="3"/>
      <c r="PZ3" s="3"/>
      <c r="QA3" s="3"/>
      <c r="QB3" s="3"/>
      <c r="QC3" s="3"/>
      <c r="QD3" s="3"/>
      <c r="QE3" s="3"/>
      <c r="QF3" s="3"/>
      <c r="QG3" s="3"/>
      <c r="QH3" s="3"/>
      <c r="QI3" s="3"/>
      <c r="QJ3" s="3"/>
      <c r="QK3" s="3"/>
      <c r="QL3" s="3"/>
      <c r="QM3" s="3"/>
      <c r="QN3" s="3"/>
      <c r="QO3" s="3"/>
      <c r="QP3" s="3"/>
      <c r="QQ3" s="3"/>
      <c r="QR3" s="3"/>
      <c r="QS3" s="3"/>
      <c r="QT3" s="3"/>
      <c r="QU3" s="3"/>
      <c r="QV3" s="3"/>
      <c r="QW3" s="3"/>
      <c r="QX3" s="3"/>
      <c r="QY3" s="3"/>
      <c r="QZ3" s="3"/>
      <c r="RA3" s="3"/>
      <c r="RB3" s="3"/>
      <c r="RC3" s="3"/>
      <c r="RD3" s="3"/>
      <c r="RE3" s="3"/>
      <c r="RF3" s="3"/>
      <c r="RG3" s="3"/>
      <c r="RH3" s="3"/>
      <c r="RI3" s="3"/>
      <c r="RJ3" s="3"/>
      <c r="RK3" s="3"/>
      <c r="RL3" s="3"/>
      <c r="RM3" s="3"/>
      <c r="RN3" s="3"/>
      <c r="RO3" s="3"/>
      <c r="RP3" s="3"/>
      <c r="RQ3" s="3"/>
      <c r="RR3" s="3"/>
      <c r="RS3" s="3"/>
      <c r="RT3" s="3"/>
      <c r="RU3" s="3"/>
      <c r="RV3" s="3"/>
      <c r="RW3" s="3"/>
      <c r="RX3" s="3"/>
      <c r="RY3" s="3"/>
      <c r="RZ3" s="3"/>
      <c r="SA3" s="3"/>
      <c r="SB3" s="3"/>
      <c r="SC3" s="3"/>
      <c r="SD3" s="3"/>
      <c r="SE3" s="3"/>
      <c r="SF3" s="3"/>
      <c r="SG3" s="3"/>
      <c r="SH3" s="3"/>
      <c r="SI3" s="3"/>
      <c r="SJ3" s="3"/>
      <c r="SK3" s="3"/>
      <c r="SL3" s="3"/>
      <c r="SM3" s="3"/>
      <c r="SN3" s="3"/>
      <c r="SO3" s="3"/>
      <c r="SP3" s="3"/>
      <c r="SQ3" s="3"/>
      <c r="SR3" s="3"/>
      <c r="SS3" s="3"/>
      <c r="ST3" s="3"/>
      <c r="SU3" s="3"/>
      <c r="SV3" s="3"/>
      <c r="SW3" s="3"/>
      <c r="SX3" s="3"/>
      <c r="SY3" s="3"/>
      <c r="SZ3" s="3"/>
      <c r="TA3" s="3"/>
      <c r="TB3" s="3"/>
      <c r="TC3" s="3"/>
      <c r="TD3" s="3"/>
      <c r="TE3" s="3"/>
      <c r="TF3" s="3"/>
      <c r="TG3" s="3"/>
      <c r="TH3" s="3"/>
      <c r="TI3" s="3"/>
      <c r="TJ3" s="3"/>
      <c r="TK3" s="3"/>
      <c r="TL3" s="3"/>
      <c r="TM3" s="3"/>
      <c r="TN3" s="3"/>
      <c r="TO3" s="3"/>
      <c r="TP3" s="3"/>
      <c r="TQ3" s="3"/>
      <c r="TR3" s="3"/>
      <c r="TS3" s="3"/>
      <c r="TT3" s="3"/>
      <c r="TU3" s="3"/>
      <c r="TV3" s="3"/>
      <c r="TW3" s="3"/>
      <c r="TX3" s="3"/>
      <c r="TY3" s="3"/>
      <c r="TZ3" s="3"/>
      <c r="UA3" s="3"/>
      <c r="UB3" s="3"/>
      <c r="UC3" s="3"/>
      <c r="UD3" s="3"/>
      <c r="UE3" s="3"/>
      <c r="UF3" s="3"/>
      <c r="UG3" s="3"/>
      <c r="UH3" s="3"/>
      <c r="UI3" s="3"/>
      <c r="UJ3" s="3"/>
      <c r="UK3" s="3"/>
      <c r="UL3" s="3"/>
      <c r="UM3" s="3"/>
      <c r="UN3" s="3"/>
      <c r="UO3" s="3"/>
      <c r="UP3" s="3"/>
      <c r="UQ3" s="3"/>
      <c r="UR3" s="3"/>
      <c r="US3" s="3"/>
      <c r="UT3" s="3"/>
      <c r="UU3" s="3"/>
      <c r="UV3" s="3"/>
      <c r="UW3" s="3"/>
      <c r="UX3" s="3"/>
      <c r="UY3" s="3"/>
      <c r="UZ3" s="3"/>
      <c r="VA3" s="3"/>
      <c r="VB3" s="3"/>
      <c r="VC3" s="3"/>
      <c r="VD3" s="3"/>
      <c r="VE3" s="3"/>
      <c r="VF3" s="3"/>
      <c r="VG3" s="3"/>
      <c r="VH3" s="3"/>
      <c r="VI3" s="3"/>
      <c r="VJ3" s="3"/>
      <c r="VK3" s="3"/>
      <c r="VL3" s="3"/>
      <c r="VM3" s="3"/>
      <c r="VN3" s="3"/>
      <c r="VO3" s="3"/>
      <c r="VP3" s="3"/>
      <c r="VQ3" s="3"/>
      <c r="VR3" s="3"/>
      <c r="VS3" s="3"/>
      <c r="VT3" s="3"/>
      <c r="VU3" s="3"/>
      <c r="VV3" s="3"/>
      <c r="VW3" s="3"/>
      <c r="VX3" s="3"/>
      <c r="VY3" s="3"/>
      <c r="VZ3" s="3"/>
      <c r="WA3" s="3"/>
      <c r="WB3" s="3"/>
      <c r="WC3" s="3"/>
      <c r="WD3" s="3"/>
      <c r="WE3" s="3"/>
      <c r="WF3" s="3"/>
      <c r="WG3" s="3"/>
      <c r="WH3" s="3"/>
      <c r="WI3" s="3"/>
      <c r="WJ3" s="3"/>
      <c r="WK3" s="3"/>
      <c r="WL3" s="3"/>
      <c r="WM3" s="3"/>
      <c r="WN3" s="3"/>
      <c r="WO3" s="3"/>
      <c r="WP3" s="3"/>
      <c r="WQ3" s="3"/>
      <c r="WR3" s="3"/>
      <c r="WS3" s="3"/>
      <c r="WT3" s="3"/>
      <c r="WU3" s="3"/>
      <c r="WV3" s="3"/>
      <c r="WW3" s="3"/>
      <c r="WX3" s="3"/>
      <c r="WY3" s="3"/>
      <c r="WZ3" s="3"/>
      <c r="XA3" s="3"/>
      <c r="XB3" s="3"/>
      <c r="XC3" s="3"/>
      <c r="XD3" s="3"/>
      <c r="XE3" s="3"/>
      <c r="XF3" s="3"/>
      <c r="XG3" s="3"/>
      <c r="XH3" s="3"/>
      <c r="XI3" s="3"/>
      <c r="XJ3" s="3"/>
      <c r="XK3" s="3"/>
      <c r="XL3" s="3"/>
      <c r="XM3" s="3"/>
      <c r="XN3" s="3"/>
      <c r="XO3" s="3"/>
      <c r="XP3" s="3"/>
      <c r="XQ3" s="3"/>
      <c r="XR3" s="3"/>
      <c r="XS3" s="3"/>
      <c r="XT3" s="3"/>
      <c r="XU3" s="3"/>
      <c r="XV3" s="3"/>
      <c r="XW3" s="3"/>
      <c r="XX3" s="3"/>
      <c r="XY3" s="3"/>
      <c r="XZ3" s="3"/>
      <c r="YA3" s="3"/>
      <c r="YB3" s="3"/>
      <c r="YC3" s="3"/>
      <c r="YD3" s="3"/>
      <c r="YE3" s="3"/>
      <c r="YF3" s="3"/>
      <c r="YG3" s="3"/>
      <c r="YH3" s="3"/>
      <c r="YI3" s="3"/>
      <c r="YJ3" s="3"/>
      <c r="YK3" s="3"/>
      <c r="YL3" s="3"/>
      <c r="YM3" s="3"/>
      <c r="YN3" s="3"/>
      <c r="YO3" s="3"/>
      <c r="YP3" s="3"/>
      <c r="YQ3" s="3"/>
      <c r="YR3" s="3"/>
      <c r="YS3" s="3"/>
      <c r="YT3" s="3"/>
      <c r="YU3" s="3"/>
      <c r="YV3" s="3"/>
      <c r="YW3" s="3"/>
      <c r="YX3" s="3"/>
      <c r="YY3" s="3"/>
      <c r="YZ3" s="3"/>
      <c r="ZA3" s="3"/>
      <c r="ZB3" s="3"/>
      <c r="ZC3" s="3"/>
      <c r="ZD3" s="3"/>
      <c r="ZE3" s="3"/>
      <c r="ZF3" s="3"/>
      <c r="ZG3" s="3"/>
      <c r="ZH3" s="3"/>
      <c r="ZI3" s="3"/>
      <c r="ZJ3" s="3"/>
      <c r="ZK3" s="3"/>
      <c r="ZL3" s="3"/>
      <c r="ZM3" s="3"/>
      <c r="ZN3" s="3"/>
      <c r="ZO3" s="3"/>
      <c r="ZP3" s="3"/>
      <c r="ZQ3" s="3"/>
      <c r="ZR3" s="3"/>
      <c r="ZS3" s="3"/>
      <c r="ZT3" s="3"/>
      <c r="ZU3" s="3"/>
      <c r="ZV3" s="3"/>
      <c r="ZW3" s="3"/>
      <c r="ZX3" s="3"/>
      <c r="ZY3" s="3"/>
      <c r="ZZ3" s="3"/>
      <c r="AAA3" s="3"/>
      <c r="AAB3" s="3"/>
      <c r="AAC3" s="3"/>
      <c r="AAD3" s="3"/>
      <c r="AAE3" s="3"/>
      <c r="AAF3" s="3"/>
      <c r="AAG3" s="3"/>
      <c r="AAH3" s="3"/>
      <c r="AAI3" s="3"/>
      <c r="AAJ3" s="3"/>
      <c r="AAK3" s="3"/>
      <c r="AAL3" s="3"/>
      <c r="AAM3" s="3"/>
      <c r="AAN3" s="3"/>
      <c r="AAO3" s="3"/>
      <c r="AAP3" s="3"/>
      <c r="AAQ3" s="3"/>
      <c r="AAR3" s="3"/>
      <c r="AAS3" s="3"/>
      <c r="AAT3" s="3"/>
      <c r="AAU3" s="3"/>
      <c r="AAV3" s="3"/>
      <c r="AAW3" s="3"/>
      <c r="AAX3" s="3"/>
      <c r="AAY3" s="3"/>
      <c r="AAZ3" s="3"/>
      <c r="ABA3" s="3"/>
      <c r="ABB3" s="3"/>
      <c r="ABC3" s="3"/>
      <c r="ABD3" s="3"/>
      <c r="ABE3" s="3"/>
      <c r="ABF3" s="3"/>
      <c r="ABG3" s="3"/>
      <c r="ABH3" s="3"/>
      <c r="ABI3" s="3"/>
      <c r="ABJ3" s="3"/>
      <c r="ABK3" s="3"/>
      <c r="ABL3" s="3"/>
      <c r="ABM3" s="3"/>
      <c r="ABN3" s="3"/>
      <c r="ABO3" s="3"/>
      <c r="ABP3" s="3"/>
      <c r="ABQ3" s="3"/>
      <c r="ABR3" s="3"/>
      <c r="ABS3" s="3"/>
      <c r="ABT3" s="3"/>
      <c r="ABU3" s="3"/>
      <c r="ABV3" s="3"/>
      <c r="ABW3" s="3"/>
      <c r="ABX3" s="3"/>
      <c r="ABY3" s="3"/>
      <c r="ABZ3" s="3"/>
      <c r="ACA3" s="3"/>
      <c r="ACB3" s="3"/>
      <c r="ACC3" s="3"/>
      <c r="ACD3" s="3"/>
      <c r="ACE3" s="3"/>
      <c r="ACF3" s="3"/>
      <c r="ACG3" s="3"/>
      <c r="ACH3" s="3"/>
      <c r="ACI3" s="3"/>
      <c r="ACJ3" s="3"/>
      <c r="ACK3" s="3"/>
      <c r="ACL3" s="3"/>
      <c r="ACM3" s="3"/>
      <c r="ACN3" s="3"/>
      <c r="ACO3" s="3"/>
      <c r="ACP3" s="3"/>
      <c r="ACQ3" s="3"/>
      <c r="ACR3" s="3"/>
      <c r="ACS3" s="3"/>
      <c r="ACT3" s="3"/>
      <c r="ACU3" s="3"/>
      <c r="ACV3" s="3"/>
      <c r="ACW3" s="3"/>
      <c r="ACX3" s="3"/>
      <c r="ACY3" s="3"/>
      <c r="ACZ3" s="3"/>
      <c r="ADA3" s="3"/>
      <c r="ADB3" s="3"/>
      <c r="ADC3" s="3"/>
      <c r="ADD3" s="3"/>
      <c r="ADE3" s="3"/>
      <c r="ADF3" s="3"/>
      <c r="ADG3" s="3"/>
      <c r="ADH3" s="3"/>
      <c r="ADI3" s="3"/>
      <c r="ADJ3" s="3"/>
      <c r="ADK3" s="3"/>
      <c r="ADL3" s="3"/>
      <c r="ADM3" s="3"/>
      <c r="ADN3" s="3"/>
      <c r="ADO3" s="3"/>
      <c r="ADP3" s="3"/>
      <c r="ADQ3" s="3"/>
      <c r="ADR3" s="3"/>
      <c r="ADS3" s="3"/>
      <c r="ADT3" s="3"/>
      <c r="ADU3" s="3"/>
      <c r="ADV3" s="3"/>
      <c r="ADW3" s="3"/>
      <c r="ADX3" s="3"/>
      <c r="ADY3" s="3"/>
      <c r="ADZ3" s="3"/>
      <c r="AEA3" s="3"/>
      <c r="AEB3" s="3"/>
      <c r="AEC3" s="3"/>
      <c r="AED3" s="3"/>
      <c r="AEE3" s="3"/>
      <c r="AEF3" s="3"/>
      <c r="AEG3" s="3"/>
      <c r="AEH3" s="3"/>
      <c r="AEI3" s="3"/>
      <c r="AEJ3" s="3"/>
      <c r="AEK3" s="3"/>
      <c r="AEL3" s="3"/>
      <c r="AEM3" s="3"/>
      <c r="AEN3" s="3"/>
      <c r="AEO3" s="3"/>
      <c r="AEP3" s="3"/>
      <c r="AEQ3" s="3"/>
      <c r="AER3" s="3"/>
      <c r="AES3" s="3"/>
      <c r="AET3" s="3"/>
      <c r="AEU3" s="3"/>
      <c r="AEV3" s="3"/>
      <c r="AEW3" s="3"/>
      <c r="AEX3" s="3"/>
      <c r="AEY3" s="3"/>
      <c r="AEZ3" s="3"/>
      <c r="AFA3" s="3"/>
      <c r="AFB3" s="3"/>
      <c r="AFC3" s="3"/>
      <c r="AFD3" s="3"/>
      <c r="AFE3" s="3"/>
      <c r="AFF3" s="3"/>
      <c r="AFG3" s="3"/>
      <c r="AFH3" s="3"/>
      <c r="AFI3" s="3"/>
      <c r="AFJ3" s="3"/>
      <c r="AFK3" s="3"/>
      <c r="AFL3" s="3"/>
      <c r="AFM3" s="3"/>
      <c r="AFN3" s="3"/>
      <c r="AFO3" s="3"/>
      <c r="AFP3" s="3"/>
      <c r="AFQ3" s="3"/>
      <c r="AFR3" s="3"/>
      <c r="AFS3" s="3"/>
      <c r="AFT3" s="3"/>
      <c r="AFU3" s="3"/>
      <c r="AFV3" s="3"/>
      <c r="AFW3" s="3"/>
      <c r="AFX3" s="3"/>
      <c r="AFY3" s="3"/>
      <c r="AFZ3" s="3"/>
      <c r="AGA3" s="3"/>
      <c r="AGB3" s="3"/>
      <c r="AGC3" s="3"/>
      <c r="AGD3" s="3"/>
      <c r="AGE3" s="3"/>
      <c r="AGF3" s="3"/>
      <c r="AGG3" s="3"/>
      <c r="AGH3" s="3"/>
      <c r="AGI3" s="3"/>
      <c r="AGJ3" s="3"/>
      <c r="AGK3" s="3"/>
      <c r="AGL3" s="3"/>
      <c r="AGM3" s="3"/>
      <c r="AGN3" s="3"/>
      <c r="AGO3" s="3"/>
      <c r="AGP3" s="3"/>
      <c r="AGQ3" s="3"/>
      <c r="AGR3" s="3"/>
      <c r="AGS3" s="3"/>
      <c r="AGT3" s="3"/>
      <c r="AGU3" s="3"/>
      <c r="AGV3" s="3"/>
      <c r="AGW3" s="3"/>
      <c r="AGX3" s="3"/>
      <c r="AGY3" s="3"/>
      <c r="AGZ3" s="3"/>
      <c r="AHA3" s="3"/>
      <c r="AHB3" s="3"/>
      <c r="AHC3" s="3"/>
      <c r="AHD3" s="3"/>
      <c r="AHE3" s="3"/>
      <c r="AHF3" s="3"/>
      <c r="AHG3" s="3"/>
      <c r="AHH3" s="3"/>
      <c r="AHI3" s="3"/>
      <c r="AHJ3" s="3"/>
      <c r="AHK3" s="3"/>
      <c r="AHL3" s="3"/>
      <c r="AHM3" s="3"/>
      <c r="AHN3" s="3"/>
      <c r="AHO3" s="3"/>
      <c r="AHP3" s="3"/>
      <c r="AHQ3" s="3"/>
      <c r="AHR3" s="3"/>
      <c r="AHS3" s="3"/>
      <c r="AHT3" s="3"/>
      <c r="AHU3" s="3"/>
      <c r="AHV3" s="3"/>
      <c r="AHW3" s="3"/>
      <c r="AHX3" s="3"/>
      <c r="AHY3" s="3"/>
      <c r="AHZ3" s="3"/>
      <c r="AIA3" s="3"/>
      <c r="AIB3" s="3"/>
      <c r="AIC3" s="3"/>
      <c r="AID3" s="3"/>
      <c r="AIE3" s="3"/>
      <c r="AIF3" s="3"/>
      <c r="AIG3" s="3"/>
      <c r="AIH3" s="3"/>
      <c r="AII3" s="3"/>
      <c r="AIJ3" s="3"/>
      <c r="AIK3" s="3"/>
      <c r="AIL3" s="3"/>
      <c r="AIM3" s="3"/>
      <c r="AIN3" s="3"/>
      <c r="AIO3" s="3"/>
      <c r="AIP3" s="3"/>
      <c r="AIQ3" s="3"/>
      <c r="AIR3" s="3"/>
      <c r="AIS3" s="3"/>
      <c r="AIT3" s="3"/>
      <c r="AIU3" s="3"/>
      <c r="AIV3" s="3"/>
      <c r="AIW3" s="3"/>
      <c r="AIX3" s="3"/>
      <c r="AIY3" s="3"/>
      <c r="AIZ3" s="3"/>
      <c r="AJA3" s="3"/>
      <c r="AJB3" s="3"/>
      <c r="AJC3" s="3"/>
      <c r="AJD3" s="3"/>
      <c r="AJE3" s="3"/>
      <c r="AJF3" s="3"/>
      <c r="AJG3" s="3"/>
      <c r="AJH3" s="3"/>
      <c r="AJI3" s="3"/>
      <c r="AJJ3" s="3"/>
      <c r="AJK3" s="3"/>
      <c r="AJL3" s="3"/>
      <c r="AJM3" s="3"/>
      <c r="AJN3" s="3"/>
      <c r="AJO3" s="3"/>
      <c r="AJP3" s="3"/>
      <c r="AJQ3" s="3"/>
      <c r="AJR3" s="3"/>
      <c r="AJS3" s="3"/>
      <c r="AJT3" s="3"/>
      <c r="AJU3" s="3"/>
      <c r="AJV3" s="3"/>
      <c r="AJW3" s="3"/>
      <c r="AJX3" s="3"/>
      <c r="AJY3" s="3"/>
      <c r="AJZ3" s="3"/>
      <c r="AKA3" s="3"/>
      <c r="AKB3" s="3"/>
      <c r="AKC3" s="3"/>
      <c r="AKD3" s="3"/>
      <c r="AKE3" s="3"/>
      <c r="AKF3" s="3"/>
      <c r="AKG3" s="3"/>
      <c r="AKH3" s="3"/>
      <c r="AKI3" s="3"/>
      <c r="AKJ3" s="3"/>
      <c r="AKK3" s="3"/>
      <c r="AKL3" s="3"/>
      <c r="AKM3" s="3"/>
      <c r="AKN3" s="3"/>
      <c r="AKO3" s="3"/>
      <c r="AKP3" s="3"/>
      <c r="AKQ3" s="3"/>
      <c r="AKR3" s="3"/>
      <c r="AKS3" s="3"/>
      <c r="AKT3" s="3"/>
      <c r="AKU3" s="3"/>
      <c r="AKV3" s="3"/>
      <c r="AKW3" s="3"/>
      <c r="AKX3" s="3"/>
      <c r="AKY3" s="3"/>
      <c r="AKZ3" s="3"/>
      <c r="ALA3" s="3"/>
      <c r="ALB3" s="3"/>
      <c r="ALC3" s="3"/>
      <c r="ALD3" s="3"/>
      <c r="ALE3" s="3"/>
      <c r="ALF3" s="3"/>
      <c r="ALG3" s="3"/>
      <c r="ALH3" s="3"/>
      <c r="ALI3" s="3"/>
      <c r="ALJ3" s="3"/>
      <c r="ALK3" s="3"/>
      <c r="ALL3" s="3"/>
      <c r="ALM3" s="3"/>
      <c r="ALN3" s="3"/>
      <c r="ALO3" s="3"/>
      <c r="ALP3" s="3"/>
      <c r="ALQ3" s="3"/>
      <c r="ALR3" s="3"/>
      <c r="ALS3" s="3"/>
      <c r="ALT3" s="3"/>
      <c r="ALU3" s="3"/>
      <c r="ALV3" s="3"/>
      <c r="ALW3" s="3"/>
      <c r="ALX3" s="3"/>
      <c r="ALY3" s="3"/>
      <c r="ALZ3" s="3"/>
      <c r="AMA3" s="3"/>
      <c r="AMB3" s="3"/>
      <c r="AMC3" s="3"/>
      <c r="AMD3" s="3"/>
      <c r="AME3" s="3"/>
      <c r="AMF3" s="3"/>
      <c r="AMG3" s="3"/>
      <c r="AMH3" s="3"/>
      <c r="AMI3" s="3"/>
      <c r="AMJ3" s="3"/>
      <c r="AMK3" s="3"/>
      <c r="AML3" s="3"/>
      <c r="AMM3" s="3"/>
      <c r="AMN3" s="3"/>
      <c r="AMO3" s="3"/>
      <c r="AMP3" s="3"/>
      <c r="AMQ3" s="3"/>
      <c r="AMR3" s="3"/>
      <c r="AMS3" s="3"/>
      <c r="AMT3" s="3"/>
      <c r="AMU3" s="3"/>
      <c r="AMV3" s="3"/>
      <c r="AMW3" s="3"/>
      <c r="AMX3" s="3"/>
      <c r="AMY3" s="3"/>
      <c r="AMZ3" s="3"/>
      <c r="ANA3" s="3"/>
      <c r="ANB3" s="3"/>
      <c r="ANC3" s="3"/>
      <c r="AND3" s="3"/>
      <c r="ANE3" s="3"/>
      <c r="ANF3" s="3"/>
      <c r="ANG3" s="3"/>
      <c r="ANH3" s="3"/>
      <c r="ANI3" s="3"/>
      <c r="ANJ3" s="3"/>
      <c r="ANK3" s="3"/>
      <c r="ANL3" s="3"/>
      <c r="ANM3" s="3"/>
      <c r="ANN3" s="3"/>
      <c r="ANO3" s="3"/>
      <c r="ANP3" s="3"/>
      <c r="ANQ3" s="3"/>
      <c r="ANR3" s="3"/>
      <c r="ANS3" s="3"/>
      <c r="ANT3" s="3"/>
      <c r="ANU3" s="3"/>
      <c r="ANV3" s="3"/>
      <c r="ANW3" s="3"/>
      <c r="ANX3" s="3"/>
      <c r="ANY3" s="3"/>
      <c r="ANZ3" s="3"/>
      <c r="AOA3" s="3"/>
      <c r="AOB3" s="3"/>
      <c r="AOC3" s="3"/>
      <c r="AOD3" s="3"/>
      <c r="AOE3" s="3"/>
      <c r="AOF3" s="3"/>
      <c r="AOG3" s="3"/>
      <c r="AOH3" s="3"/>
      <c r="AOI3" s="3"/>
      <c r="AOJ3" s="3"/>
      <c r="AOK3" s="3"/>
      <c r="AOL3" s="3"/>
      <c r="AOM3" s="3"/>
      <c r="AON3" s="3"/>
      <c r="AOO3" s="3"/>
      <c r="AOP3" s="3"/>
      <c r="AOQ3" s="3"/>
      <c r="AOR3" s="3"/>
      <c r="AOS3" s="3"/>
      <c r="AOT3" s="3"/>
      <c r="AOU3" s="3"/>
      <c r="AOV3" s="3"/>
      <c r="AOW3" s="3"/>
      <c r="AOX3" s="3"/>
      <c r="AOY3" s="3"/>
      <c r="AOZ3" s="3"/>
      <c r="APA3" s="3"/>
      <c r="APB3" s="3"/>
      <c r="APC3" s="3"/>
      <c r="APD3" s="3"/>
      <c r="APE3" s="3"/>
      <c r="APF3" s="3"/>
      <c r="APG3" s="3"/>
      <c r="APH3" s="3"/>
      <c r="API3" s="3"/>
      <c r="APJ3" s="3"/>
      <c r="APK3" s="3"/>
      <c r="APL3" s="3"/>
      <c r="APM3" s="3"/>
      <c r="APN3" s="3"/>
      <c r="APO3" s="3"/>
      <c r="APP3" s="3"/>
      <c r="APQ3" s="3"/>
      <c r="APR3" s="3"/>
      <c r="APS3" s="3"/>
      <c r="APT3" s="3"/>
      <c r="APU3" s="3"/>
      <c r="APV3" s="3"/>
      <c r="APW3" s="3"/>
      <c r="APX3" s="3"/>
      <c r="APY3" s="3"/>
      <c r="APZ3" s="3"/>
      <c r="AQA3" s="3"/>
      <c r="AQB3" s="3"/>
      <c r="AQC3" s="3"/>
      <c r="AQD3" s="3"/>
      <c r="AQE3" s="3"/>
      <c r="AQF3" s="3"/>
      <c r="AQG3" s="3"/>
      <c r="AQH3" s="3"/>
      <c r="AQI3" s="3"/>
      <c r="AQJ3" s="3"/>
      <c r="AQK3" s="3"/>
      <c r="AQL3" s="3"/>
      <c r="AQM3" s="3"/>
      <c r="AQN3" s="3"/>
      <c r="AQO3" s="3"/>
      <c r="AQP3" s="3"/>
      <c r="AQQ3" s="3"/>
      <c r="AQR3" s="3"/>
      <c r="AQS3" s="3"/>
      <c r="AQT3" s="3"/>
      <c r="AQU3" s="3"/>
      <c r="AQV3" s="3"/>
      <c r="AQW3" s="3"/>
      <c r="AQX3" s="3"/>
      <c r="AQY3" s="3"/>
      <c r="AQZ3" s="3"/>
      <c r="ARA3" s="3"/>
      <c r="ARB3" s="3"/>
      <c r="ARC3" s="3"/>
      <c r="ARD3" s="3"/>
      <c r="ARE3" s="3"/>
      <c r="ARF3" s="3"/>
      <c r="ARG3" s="3"/>
      <c r="ARH3" s="3"/>
      <c r="ARI3" s="3"/>
      <c r="ARJ3" s="3"/>
      <c r="ARK3" s="3"/>
      <c r="ARL3" s="3"/>
      <c r="ARM3" s="3"/>
      <c r="ARN3" s="3"/>
      <c r="ARO3" s="3"/>
      <c r="ARP3" s="3"/>
      <c r="ARQ3" s="3"/>
      <c r="ARR3" s="3"/>
      <c r="ARS3" s="3"/>
      <c r="ART3" s="3"/>
      <c r="ARU3" s="3"/>
      <c r="ARV3" s="3"/>
      <c r="ARW3" s="3"/>
      <c r="ARX3" s="3"/>
      <c r="ARY3" s="3"/>
      <c r="ARZ3" s="3"/>
      <c r="ASA3" s="3"/>
      <c r="ASB3" s="3"/>
      <c r="ASC3" s="3"/>
      <c r="ASD3" s="3"/>
      <c r="ASE3" s="3"/>
      <c r="ASF3" s="3"/>
      <c r="ASG3" s="3"/>
      <c r="ASH3" s="3"/>
      <c r="ASI3" s="3"/>
      <c r="ASJ3" s="3"/>
      <c r="ASK3" s="3"/>
      <c r="ASL3" s="3"/>
      <c r="ASM3" s="3"/>
      <c r="ASN3" s="3"/>
      <c r="ASO3" s="3"/>
      <c r="ASP3" s="3"/>
      <c r="ASQ3" s="3"/>
      <c r="ASR3" s="3"/>
      <c r="ASS3" s="3"/>
      <c r="AST3" s="3"/>
      <c r="ASU3" s="3"/>
      <c r="ASV3" s="3"/>
      <c r="ASW3" s="3"/>
      <c r="ASX3" s="3"/>
      <c r="ASY3" s="3"/>
      <c r="ASZ3" s="3"/>
      <c r="ATA3" s="3"/>
      <c r="ATB3" s="3"/>
      <c r="ATC3" s="3"/>
      <c r="ATD3" s="3"/>
      <c r="ATE3" s="3"/>
      <c r="ATF3" s="3"/>
      <c r="ATG3" s="3"/>
      <c r="ATH3" s="3"/>
      <c r="ATI3" s="3"/>
      <c r="ATJ3" s="3"/>
      <c r="ATK3" s="3"/>
      <c r="ATL3" s="3"/>
      <c r="ATM3" s="3"/>
      <c r="ATN3" s="3"/>
      <c r="ATO3" s="3"/>
      <c r="ATP3" s="3"/>
      <c r="ATQ3" s="3"/>
      <c r="ATR3" s="3"/>
      <c r="ATS3" s="3"/>
      <c r="ATT3" s="3"/>
      <c r="ATU3" s="3"/>
      <c r="ATV3" s="3"/>
      <c r="ATW3" s="3"/>
      <c r="ATX3" s="3"/>
      <c r="ATY3" s="3"/>
      <c r="ATZ3" s="3"/>
      <c r="AUA3" s="3"/>
      <c r="AUB3" s="3"/>
      <c r="AUC3" s="3"/>
      <c r="AUD3" s="3"/>
      <c r="AUE3" s="3"/>
      <c r="AUF3" s="3"/>
      <c r="AUG3" s="3"/>
      <c r="AUH3" s="3"/>
      <c r="AUI3" s="3"/>
      <c r="AUJ3" s="3"/>
      <c r="AUK3" s="3"/>
      <c r="AUL3" s="3"/>
      <c r="AUM3" s="3"/>
      <c r="AUN3" s="3"/>
      <c r="AUO3" s="3"/>
      <c r="AUP3" s="3"/>
      <c r="AUQ3" s="3"/>
      <c r="AUR3" s="3"/>
      <c r="AUS3" s="3"/>
      <c r="AUT3" s="3"/>
      <c r="AUU3" s="3"/>
      <c r="AUV3" s="3"/>
      <c r="AUW3" s="3"/>
      <c r="AUX3" s="3"/>
      <c r="AUY3" s="3"/>
      <c r="AUZ3" s="3"/>
      <c r="AVA3" s="3"/>
      <c r="AVB3" s="3"/>
      <c r="AVC3" s="3"/>
      <c r="AVD3" s="3"/>
      <c r="AVE3" s="3"/>
      <c r="AVF3" s="3"/>
      <c r="AVG3" s="3"/>
      <c r="AVH3" s="3"/>
      <c r="AVI3" s="3"/>
      <c r="AVJ3" s="3"/>
      <c r="AVK3" s="3"/>
      <c r="AVL3" s="3"/>
      <c r="AVM3" s="3"/>
      <c r="AVN3" s="3"/>
      <c r="AVO3" s="3"/>
      <c r="AVP3" s="3"/>
      <c r="AVQ3" s="3"/>
      <c r="AVR3" s="3"/>
      <c r="AVS3" s="3"/>
      <c r="AVT3" s="3"/>
      <c r="AVU3" s="3"/>
      <c r="AVV3" s="3"/>
      <c r="AVW3" s="3"/>
      <c r="AVX3" s="3"/>
      <c r="AVY3" s="3"/>
      <c r="AVZ3" s="3"/>
      <c r="AWA3" s="3"/>
      <c r="AWB3" s="3"/>
      <c r="AWC3" s="3"/>
      <c r="AWD3" s="3"/>
      <c r="AWE3" s="3"/>
      <c r="AWF3" s="3"/>
      <c r="AWG3" s="3"/>
      <c r="AWH3" s="3"/>
      <c r="AWI3" s="3"/>
      <c r="AWJ3" s="3"/>
      <c r="AWK3" s="3"/>
      <c r="AWL3" s="3"/>
      <c r="AWM3" s="3"/>
      <c r="AWN3" s="3"/>
      <c r="AWO3" s="3"/>
      <c r="AWP3" s="3"/>
      <c r="AWQ3" s="3"/>
      <c r="AWR3" s="3"/>
      <c r="AWS3" s="3"/>
      <c r="AWT3" s="3"/>
      <c r="AWU3" s="3"/>
      <c r="AWV3" s="3"/>
      <c r="AWW3" s="3"/>
      <c r="AWX3" s="3"/>
      <c r="AWY3" s="3"/>
      <c r="AWZ3" s="3"/>
      <c r="AXA3" s="3"/>
      <c r="AXB3" s="3"/>
      <c r="AXC3" s="3"/>
      <c r="AXD3" s="3"/>
      <c r="AXE3" s="3"/>
      <c r="AXF3" s="3"/>
      <c r="AXG3" s="3"/>
      <c r="AXH3" s="3"/>
      <c r="AXI3" s="3"/>
      <c r="AXJ3" s="3"/>
      <c r="AXK3" s="3"/>
      <c r="AXL3" s="3"/>
      <c r="AXM3" s="3"/>
      <c r="AXN3" s="3"/>
      <c r="AXO3" s="3"/>
      <c r="AXP3" s="3"/>
      <c r="AXQ3" s="3"/>
      <c r="AXR3" s="3"/>
      <c r="AXS3" s="3"/>
      <c r="AXT3" s="3"/>
      <c r="AXU3" s="3"/>
      <c r="AXV3" s="3"/>
      <c r="AXW3" s="3"/>
      <c r="AXX3" s="3"/>
      <c r="AXY3" s="3"/>
      <c r="AXZ3" s="3"/>
      <c r="AYA3" s="3"/>
      <c r="AYB3" s="3"/>
      <c r="AYC3" s="3"/>
      <c r="AYD3" s="3"/>
      <c r="AYE3" s="3"/>
      <c r="AYF3" s="3"/>
      <c r="AYG3" s="3"/>
      <c r="AYH3" s="3"/>
      <c r="AYI3" s="3"/>
      <c r="AYJ3" s="3"/>
      <c r="AYK3" s="3"/>
      <c r="AYL3" s="3"/>
      <c r="AYM3" s="3"/>
      <c r="AYN3" s="3"/>
      <c r="AYO3" s="3"/>
      <c r="AYP3" s="3"/>
      <c r="AYQ3" s="3"/>
      <c r="AYR3" s="3"/>
      <c r="AYS3" s="3"/>
      <c r="AYT3" s="3"/>
      <c r="AYU3" s="3"/>
      <c r="AYV3" s="3"/>
      <c r="AYW3" s="3"/>
      <c r="AYX3" s="3"/>
      <c r="AYY3" s="3"/>
      <c r="AYZ3" s="3"/>
      <c r="AZA3" s="3"/>
      <c r="AZB3" s="3"/>
      <c r="AZC3" s="3"/>
      <c r="AZD3" s="3"/>
      <c r="AZE3" s="3"/>
      <c r="AZF3" s="3"/>
      <c r="AZG3" s="3"/>
      <c r="AZH3" s="3"/>
      <c r="AZI3" s="3"/>
      <c r="AZJ3" s="3"/>
      <c r="AZK3" s="3"/>
      <c r="AZL3" s="3"/>
      <c r="AZM3" s="3"/>
      <c r="AZN3" s="3"/>
      <c r="AZO3" s="3"/>
      <c r="AZP3" s="3"/>
      <c r="AZQ3" s="3"/>
      <c r="AZR3" s="3"/>
      <c r="AZS3" s="3"/>
      <c r="AZT3" s="3"/>
      <c r="AZU3" s="3"/>
      <c r="AZV3" s="3"/>
      <c r="AZW3" s="3"/>
      <c r="AZX3" s="3"/>
      <c r="AZY3" s="3"/>
      <c r="AZZ3" s="3"/>
      <c r="BAA3" s="3"/>
      <c r="BAB3" s="3"/>
      <c r="BAC3" s="3"/>
      <c r="BAD3" s="3"/>
      <c r="BAE3" s="3"/>
      <c r="BAF3" s="3"/>
      <c r="BAG3" s="3"/>
      <c r="BAH3" s="3"/>
      <c r="BAI3" s="3"/>
      <c r="BAJ3" s="3"/>
      <c r="BAK3" s="3"/>
      <c r="BAL3" s="3"/>
      <c r="BAM3" s="3"/>
      <c r="BAN3" s="3"/>
      <c r="BAO3" s="3"/>
      <c r="BAP3" s="3"/>
      <c r="BAQ3" s="3"/>
      <c r="BAR3" s="3"/>
      <c r="BAS3" s="3"/>
      <c r="BAT3" s="3"/>
      <c r="BAU3" s="3"/>
      <c r="BAV3" s="3"/>
      <c r="BAW3" s="3"/>
      <c r="BAX3" s="3"/>
      <c r="BAY3" s="3"/>
      <c r="BAZ3" s="3"/>
      <c r="BBA3" s="3"/>
      <c r="BBB3" s="3"/>
      <c r="BBC3" s="3"/>
      <c r="BBD3" s="3"/>
      <c r="BBE3" s="3"/>
      <c r="BBF3" s="3"/>
      <c r="BBG3" s="3"/>
      <c r="BBH3" s="3"/>
      <c r="BBI3" s="3"/>
      <c r="BBJ3" s="3"/>
      <c r="BBK3" s="3"/>
      <c r="BBL3" s="3"/>
      <c r="BBM3" s="3"/>
      <c r="BBN3" s="3"/>
      <c r="BBO3" s="3"/>
      <c r="BBP3" s="3"/>
      <c r="BBQ3" s="3"/>
      <c r="BBR3" s="3"/>
      <c r="BBS3" s="3"/>
      <c r="BBT3" s="3"/>
      <c r="BBU3" s="3"/>
      <c r="BBV3" s="3"/>
      <c r="BBW3" s="3"/>
      <c r="BBX3" s="3"/>
      <c r="BBY3" s="3"/>
      <c r="BBZ3" s="3"/>
      <c r="BCA3" s="3"/>
      <c r="BCB3" s="3"/>
      <c r="BCC3" s="3"/>
      <c r="BCD3" s="3"/>
      <c r="BCE3" s="3"/>
      <c r="BCF3" s="3"/>
      <c r="BCG3" s="3"/>
      <c r="BCH3" s="3"/>
      <c r="BCI3" s="3"/>
      <c r="BCJ3" s="3"/>
      <c r="BCK3" s="3"/>
      <c r="BCL3" s="3"/>
      <c r="BCM3" s="3"/>
      <c r="BCN3" s="3"/>
      <c r="BCO3" s="3"/>
      <c r="BCP3" s="3"/>
      <c r="BCQ3" s="3"/>
      <c r="BCR3" s="3"/>
      <c r="BCS3" s="3"/>
      <c r="BCT3" s="3"/>
      <c r="BCU3" s="3"/>
      <c r="BCV3" s="3"/>
      <c r="BCW3" s="3"/>
      <c r="BCX3" s="3"/>
      <c r="BCY3" s="3"/>
      <c r="BCZ3" s="3"/>
      <c r="BDA3" s="3"/>
      <c r="BDB3" s="3"/>
      <c r="BDC3" s="3"/>
      <c r="BDD3" s="3"/>
      <c r="BDE3" s="3"/>
      <c r="BDF3" s="3"/>
      <c r="BDG3" s="3"/>
      <c r="BDH3" s="3"/>
      <c r="BDI3" s="3"/>
      <c r="BDJ3" s="3"/>
      <c r="BDK3" s="3"/>
      <c r="BDL3" s="3"/>
      <c r="BDM3" s="3"/>
      <c r="BDN3" s="3"/>
      <c r="BDO3" s="3"/>
      <c r="BDP3" s="3"/>
      <c r="BDQ3" s="3"/>
      <c r="BDR3" s="3"/>
      <c r="BDS3" s="3"/>
      <c r="BDT3" s="3"/>
      <c r="BDU3" s="3"/>
      <c r="BDV3" s="3"/>
      <c r="BDW3" s="3"/>
      <c r="BDX3" s="3"/>
      <c r="BDY3" s="3"/>
      <c r="BDZ3" s="3"/>
      <c r="BEA3" s="3"/>
      <c r="BEB3" s="3"/>
      <c r="BEC3" s="3"/>
      <c r="BED3" s="3"/>
      <c r="BEE3" s="3"/>
      <c r="BEF3" s="3"/>
      <c r="BEG3" s="3"/>
      <c r="BEH3" s="3"/>
      <c r="BEI3" s="3"/>
      <c r="BEJ3" s="3"/>
      <c r="BEK3" s="3"/>
      <c r="BEL3" s="3"/>
      <c r="BEM3" s="3"/>
      <c r="BEN3" s="3"/>
      <c r="BEO3" s="3"/>
      <c r="BEP3" s="3"/>
      <c r="BEQ3" s="3"/>
      <c r="BER3" s="3"/>
      <c r="BES3" s="3"/>
      <c r="BET3" s="3"/>
      <c r="BEU3" s="3"/>
      <c r="BEV3" s="3"/>
      <c r="BEW3" s="3"/>
      <c r="BEX3" s="3"/>
      <c r="BEY3" s="3"/>
      <c r="BEZ3" s="3"/>
      <c r="BFA3" s="3"/>
      <c r="BFB3" s="3"/>
      <c r="BFC3" s="3"/>
      <c r="BFD3" s="3"/>
      <c r="BFE3" s="3"/>
      <c r="BFF3" s="3"/>
      <c r="BFG3" s="3"/>
      <c r="BFH3" s="3"/>
      <c r="BFI3" s="3"/>
      <c r="BFJ3" s="3"/>
      <c r="BFK3" s="3"/>
      <c r="BFL3" s="3"/>
      <c r="BFM3" s="3"/>
      <c r="BFN3" s="3"/>
      <c r="BFO3" s="3"/>
      <c r="BFP3" s="3"/>
      <c r="BFQ3" s="3"/>
      <c r="BFR3" s="3"/>
      <c r="BFS3" s="3"/>
      <c r="BFT3" s="3"/>
      <c r="BFU3" s="3"/>
      <c r="BFV3" s="3"/>
      <c r="BFW3" s="3"/>
      <c r="BFX3" s="3"/>
      <c r="BFY3" s="3"/>
      <c r="BFZ3" s="3"/>
      <c r="BGA3" s="3"/>
      <c r="BGB3" s="3"/>
      <c r="BGC3" s="3"/>
      <c r="BGD3" s="3"/>
      <c r="BGE3" s="3"/>
      <c r="BGF3" s="3"/>
      <c r="BGG3" s="3"/>
      <c r="BGH3" s="3"/>
      <c r="BGI3" s="3"/>
      <c r="BGJ3" s="3"/>
      <c r="BGK3" s="3"/>
      <c r="BGL3" s="3"/>
      <c r="BGM3" s="3"/>
      <c r="BGN3" s="3"/>
      <c r="BGO3" s="3"/>
      <c r="BGP3" s="3"/>
      <c r="BGQ3" s="3"/>
      <c r="BGR3" s="3"/>
      <c r="BGS3" s="3"/>
      <c r="BGT3" s="3"/>
      <c r="BGU3" s="3"/>
      <c r="BGV3" s="3"/>
      <c r="BGW3" s="3"/>
      <c r="BGX3" s="3"/>
      <c r="BGY3" s="3"/>
      <c r="BGZ3" s="3"/>
      <c r="BHA3" s="3"/>
      <c r="BHB3" s="3"/>
      <c r="BHC3" s="3"/>
      <c r="BHD3" s="3"/>
      <c r="BHE3" s="3"/>
      <c r="BHF3" s="3"/>
      <c r="BHG3" s="3"/>
      <c r="BHH3" s="3"/>
      <c r="BHI3" s="3"/>
      <c r="BHJ3" s="3"/>
      <c r="BHK3" s="3"/>
      <c r="BHL3" s="3"/>
      <c r="BHM3" s="3"/>
      <c r="BHN3" s="3"/>
      <c r="BHO3" s="3"/>
      <c r="BHP3" s="3"/>
      <c r="BHQ3" s="3"/>
      <c r="BHR3" s="3"/>
      <c r="BHS3" s="3"/>
      <c r="BHT3" s="3"/>
      <c r="BHU3" s="3"/>
      <c r="BHV3" s="3"/>
      <c r="BHW3" s="3"/>
      <c r="BHX3" s="3"/>
      <c r="BHY3" s="3"/>
      <c r="BHZ3" s="3"/>
      <c r="BIA3" s="3"/>
      <c r="BIB3" s="3"/>
      <c r="BIC3" s="3"/>
      <c r="BID3" s="3"/>
      <c r="BIE3" s="3"/>
      <c r="BIF3" s="3"/>
      <c r="BIG3" s="3"/>
      <c r="BIH3" s="3"/>
      <c r="BII3" s="3"/>
      <c r="BIJ3" s="3"/>
      <c r="BIK3" s="3"/>
      <c r="BIL3" s="3"/>
      <c r="BIM3" s="3"/>
      <c r="BIN3" s="3"/>
      <c r="BIO3" s="3"/>
      <c r="BIP3" s="3"/>
      <c r="BIQ3" s="3"/>
      <c r="BIR3" s="3"/>
      <c r="BIS3" s="3"/>
      <c r="BIT3" s="3"/>
      <c r="BIU3" s="3"/>
      <c r="BIV3" s="3"/>
      <c r="BIW3" s="3"/>
      <c r="BIX3" s="3"/>
      <c r="BIY3" s="3"/>
      <c r="BIZ3" s="3"/>
      <c r="BJA3" s="3"/>
      <c r="BJB3" s="3"/>
      <c r="BJC3" s="3"/>
      <c r="BJD3" s="3"/>
      <c r="BJE3" s="3"/>
      <c r="BJF3" s="3"/>
      <c r="BJG3" s="3"/>
      <c r="BJH3" s="3"/>
      <c r="BJI3" s="3"/>
      <c r="BJJ3" s="3"/>
      <c r="BJK3" s="3"/>
      <c r="BJL3" s="3"/>
      <c r="BJM3" s="3"/>
      <c r="BJN3" s="3"/>
      <c r="BJO3" s="3"/>
      <c r="BJP3" s="3"/>
      <c r="BJQ3" s="3"/>
      <c r="BJR3" s="3"/>
      <c r="BJS3" s="3"/>
      <c r="BJT3" s="3"/>
      <c r="BJU3" s="3"/>
      <c r="BJV3" s="3"/>
      <c r="BJW3" s="3"/>
      <c r="BJX3" s="3"/>
      <c r="BJY3" s="3"/>
      <c r="BJZ3" s="3"/>
      <c r="BKA3" s="3"/>
      <c r="BKB3" s="3"/>
      <c r="BKC3" s="3"/>
      <c r="BKD3" s="3"/>
      <c r="BKE3" s="3"/>
      <c r="BKF3" s="3"/>
      <c r="BKG3" s="3"/>
      <c r="BKH3" s="3"/>
      <c r="BKI3" s="3"/>
      <c r="BKJ3" s="3"/>
      <c r="BKK3" s="3"/>
      <c r="BKL3" s="3"/>
      <c r="BKM3" s="3"/>
      <c r="BKN3" s="3"/>
      <c r="BKO3" s="3"/>
      <c r="BKP3" s="3"/>
      <c r="BKQ3" s="3"/>
      <c r="BKR3" s="3"/>
      <c r="BKS3" s="3"/>
      <c r="BKT3" s="3"/>
      <c r="BKU3" s="3"/>
      <c r="BKV3" s="3"/>
      <c r="BKW3" s="3"/>
      <c r="BKX3" s="3"/>
      <c r="BKY3" s="3"/>
      <c r="BKZ3" s="3"/>
      <c r="BLA3" s="3"/>
      <c r="BLB3" s="3"/>
      <c r="BLC3" s="3"/>
      <c r="BLD3" s="3"/>
      <c r="BLE3" s="3"/>
      <c r="BLF3" s="3"/>
      <c r="BLG3" s="3"/>
      <c r="BLH3" s="3"/>
      <c r="BLI3" s="3"/>
      <c r="BLJ3" s="3"/>
      <c r="BLK3" s="3"/>
      <c r="BLL3" s="3"/>
      <c r="BLM3" s="3"/>
      <c r="BLN3" s="3"/>
      <c r="BLO3" s="3"/>
      <c r="BLP3" s="3"/>
      <c r="BLQ3" s="3"/>
      <c r="BLR3" s="3"/>
      <c r="BLS3" s="3"/>
      <c r="BLT3" s="3"/>
      <c r="BLU3" s="3"/>
      <c r="BLV3" s="3"/>
      <c r="BLW3" s="3"/>
      <c r="BLX3" s="3"/>
      <c r="BLY3" s="3"/>
      <c r="BLZ3" s="3"/>
      <c r="BMA3" s="3"/>
      <c r="BMB3" s="3"/>
      <c r="BMC3" s="3"/>
      <c r="BMD3" s="3"/>
      <c r="BME3" s="3"/>
      <c r="BMF3" s="3"/>
      <c r="BMG3" s="3"/>
      <c r="BMH3" s="3"/>
      <c r="BMI3" s="3"/>
      <c r="BMJ3" s="3"/>
      <c r="BMK3" s="3"/>
      <c r="BML3" s="3"/>
      <c r="BMM3" s="3"/>
      <c r="BMN3" s="3"/>
      <c r="BMO3" s="3"/>
      <c r="BMP3" s="3"/>
      <c r="BMQ3" s="3"/>
      <c r="BMR3" s="3"/>
      <c r="BMS3" s="3"/>
      <c r="BMT3" s="3"/>
      <c r="BMU3" s="3"/>
      <c r="BMV3" s="3"/>
      <c r="BMW3" s="3"/>
      <c r="BMX3" s="3"/>
      <c r="BMY3" s="3"/>
      <c r="BMZ3" s="3"/>
      <c r="BNA3" s="3"/>
      <c r="BNB3" s="3"/>
      <c r="BNC3" s="3"/>
      <c r="BND3" s="3"/>
      <c r="BNE3" s="3"/>
      <c r="BNF3" s="3"/>
      <c r="BNG3" s="3"/>
      <c r="BNH3" s="3"/>
      <c r="BNI3" s="3"/>
      <c r="BNJ3" s="3"/>
      <c r="BNK3" s="3"/>
      <c r="BNL3" s="3"/>
      <c r="BNM3" s="3"/>
      <c r="BNN3" s="3"/>
      <c r="BNO3" s="3"/>
      <c r="BNP3" s="3"/>
      <c r="BNQ3" s="3"/>
      <c r="BNR3" s="3"/>
      <c r="BNS3" s="3"/>
      <c r="BNT3" s="3"/>
      <c r="BNU3" s="3"/>
      <c r="BNV3" s="3"/>
      <c r="BNW3" s="3"/>
      <c r="BNX3" s="3"/>
      <c r="BNY3" s="3"/>
      <c r="BNZ3" s="3"/>
      <c r="BOA3" s="3"/>
      <c r="BOB3" s="3"/>
      <c r="BOC3" s="3"/>
      <c r="BOD3" s="3"/>
      <c r="BOE3" s="3"/>
      <c r="BOF3" s="3"/>
      <c r="BOG3" s="3"/>
      <c r="BOH3" s="3"/>
      <c r="BOI3" s="3"/>
      <c r="BOJ3" s="3"/>
      <c r="BOK3" s="3"/>
      <c r="BOL3" s="3"/>
      <c r="BOM3" s="3"/>
      <c r="BON3" s="3"/>
      <c r="BOO3" s="3"/>
      <c r="BOP3" s="3"/>
      <c r="BOQ3" s="3"/>
      <c r="BOR3" s="3"/>
      <c r="BOS3" s="3"/>
      <c r="BOT3" s="3"/>
      <c r="BOU3" s="3"/>
      <c r="BOV3" s="3"/>
      <c r="BOW3" s="3"/>
      <c r="BOX3" s="3"/>
      <c r="BOY3" s="3"/>
      <c r="BOZ3" s="3"/>
      <c r="BPA3" s="3"/>
      <c r="BPB3" s="3"/>
      <c r="BPC3" s="3"/>
      <c r="BPD3" s="3"/>
      <c r="BPE3" s="3"/>
      <c r="BPF3" s="3"/>
      <c r="BPG3" s="3"/>
      <c r="BPH3" s="3"/>
      <c r="BPI3" s="3"/>
      <c r="BPJ3" s="3"/>
      <c r="BPK3" s="3"/>
      <c r="BPL3" s="3"/>
      <c r="BPM3" s="3"/>
      <c r="BPN3" s="3"/>
      <c r="BPO3" s="3"/>
      <c r="BPP3" s="3"/>
      <c r="BPQ3" s="3"/>
      <c r="BPR3" s="3"/>
      <c r="BPS3" s="3"/>
      <c r="BPT3" s="3"/>
      <c r="BPU3" s="3"/>
      <c r="BPV3" s="3"/>
      <c r="BPW3" s="3"/>
      <c r="BPX3" s="3"/>
      <c r="BPY3" s="3"/>
      <c r="BPZ3" s="3"/>
      <c r="BQA3" s="3"/>
      <c r="BQB3" s="3"/>
      <c r="BQC3" s="3"/>
      <c r="BQD3" s="3"/>
      <c r="BQE3" s="3"/>
      <c r="BQF3" s="3"/>
      <c r="BQG3" s="3"/>
      <c r="BQH3" s="3"/>
      <c r="BQI3" s="3"/>
      <c r="BQJ3" s="3"/>
      <c r="BQK3" s="3"/>
      <c r="BQL3" s="3"/>
      <c r="BQM3" s="3"/>
      <c r="BQN3" s="3"/>
      <c r="BQO3" s="3"/>
      <c r="BQP3" s="3"/>
      <c r="BQQ3" s="3"/>
      <c r="BQR3" s="3"/>
      <c r="BQS3" s="3"/>
      <c r="BQT3" s="3"/>
      <c r="BQU3" s="3"/>
      <c r="BQV3" s="3"/>
      <c r="BQW3" s="3"/>
      <c r="BQX3" s="3"/>
      <c r="BQY3" s="3"/>
      <c r="BQZ3" s="3"/>
      <c r="BRA3" s="3"/>
      <c r="BRB3" s="3"/>
      <c r="BRC3" s="3"/>
      <c r="BRD3" s="3"/>
      <c r="BRE3" s="3"/>
      <c r="BRF3" s="3"/>
      <c r="BRG3" s="3"/>
      <c r="BRH3" s="3"/>
      <c r="BRI3" s="3"/>
      <c r="BRJ3" s="3"/>
      <c r="BRK3" s="3"/>
      <c r="BRL3" s="3"/>
      <c r="BRM3" s="3"/>
      <c r="BRN3" s="3"/>
      <c r="BRO3" s="3"/>
      <c r="BRP3" s="3"/>
      <c r="BRQ3" s="3"/>
      <c r="BRR3" s="3"/>
      <c r="BRS3" s="3"/>
      <c r="BRT3" s="3"/>
      <c r="BRU3" s="3"/>
      <c r="BRV3" s="3"/>
      <c r="BRW3" s="3"/>
      <c r="BRX3" s="3"/>
      <c r="BRY3" s="3"/>
      <c r="BRZ3" s="3"/>
      <c r="BSA3" s="3"/>
      <c r="BSB3" s="3"/>
      <c r="BSC3" s="3"/>
      <c r="BSD3" s="3"/>
      <c r="BSE3" s="3"/>
      <c r="BSF3" s="3"/>
      <c r="BSG3" s="3"/>
      <c r="BSH3" s="3"/>
      <c r="BSI3" s="3"/>
      <c r="BSJ3" s="3"/>
      <c r="BSK3" s="3"/>
      <c r="BSL3" s="3"/>
      <c r="BSM3" s="3"/>
      <c r="BSN3" s="3"/>
      <c r="BSO3" s="3"/>
      <c r="BSP3" s="3"/>
      <c r="BSQ3" s="3"/>
      <c r="BSR3" s="3"/>
      <c r="BSS3" s="3"/>
      <c r="BST3" s="3"/>
      <c r="BSU3" s="3"/>
      <c r="BSV3" s="3"/>
      <c r="BSW3" s="3"/>
      <c r="BSX3" s="3"/>
      <c r="BSY3" s="3"/>
      <c r="BSZ3" s="3"/>
      <c r="BTA3" s="3"/>
      <c r="BTB3" s="3"/>
      <c r="BTC3" s="3"/>
      <c r="BTD3" s="3"/>
      <c r="BTE3" s="3"/>
      <c r="BTF3" s="3"/>
      <c r="BTG3" s="3"/>
      <c r="BTH3" s="3"/>
      <c r="BTI3" s="3"/>
      <c r="BTJ3" s="3"/>
      <c r="BTK3" s="3"/>
      <c r="BTL3" s="3"/>
      <c r="BTM3" s="3"/>
      <c r="BTN3" s="3"/>
      <c r="BTO3" s="3"/>
      <c r="BTP3" s="3"/>
      <c r="BTQ3" s="3"/>
      <c r="BTR3" s="3"/>
      <c r="BTS3" s="3"/>
      <c r="BTT3" s="3"/>
      <c r="BTU3" s="3"/>
      <c r="BTV3" s="3"/>
      <c r="BTW3" s="3"/>
      <c r="BTX3" s="3"/>
      <c r="BTY3" s="3"/>
      <c r="BTZ3" s="3"/>
      <c r="BUA3" s="3"/>
      <c r="BUB3" s="3"/>
      <c r="BUC3" s="3"/>
      <c r="BUD3" s="3"/>
      <c r="BUE3" s="3"/>
      <c r="BUF3" s="3"/>
      <c r="BUG3" s="3"/>
      <c r="BUH3" s="3"/>
      <c r="BUI3" s="3"/>
      <c r="BUJ3" s="3"/>
      <c r="BUK3" s="3"/>
      <c r="BUL3" s="3"/>
      <c r="BUM3" s="3"/>
      <c r="BUN3" s="3"/>
      <c r="BUO3" s="3"/>
      <c r="BUP3" s="3"/>
      <c r="BUQ3" s="3"/>
      <c r="BUR3" s="3"/>
      <c r="BUS3" s="3"/>
      <c r="BUT3" s="3"/>
      <c r="BUU3" s="3"/>
      <c r="BUV3" s="3"/>
      <c r="BUW3" s="3"/>
      <c r="BUX3" s="3"/>
      <c r="BUY3" s="3"/>
      <c r="BUZ3" s="3"/>
      <c r="BVA3" s="3"/>
      <c r="BVB3" s="3"/>
      <c r="BVC3" s="3"/>
      <c r="BVD3" s="3"/>
      <c r="BVE3" s="3"/>
      <c r="BVF3" s="3"/>
      <c r="BVG3" s="3"/>
      <c r="BVH3" s="3"/>
      <c r="BVI3" s="3"/>
      <c r="BVJ3" s="3"/>
      <c r="BVK3" s="3"/>
      <c r="BVL3" s="3"/>
      <c r="BVM3" s="3"/>
      <c r="BVN3" s="3"/>
      <c r="BVO3" s="3"/>
      <c r="BVP3" s="3"/>
      <c r="BVQ3" s="3"/>
      <c r="BVR3" s="3"/>
      <c r="BVS3" s="3"/>
      <c r="BVT3" s="3"/>
      <c r="BVU3" s="3"/>
      <c r="BVV3" s="3"/>
      <c r="BVW3" s="3"/>
      <c r="BVX3" s="3"/>
      <c r="BVY3" s="3"/>
      <c r="BVZ3" s="3"/>
      <c r="BWA3" s="3"/>
      <c r="BWB3" s="3"/>
      <c r="BWC3" s="3"/>
      <c r="BWD3" s="3"/>
      <c r="BWE3" s="3"/>
      <c r="BWF3" s="3"/>
      <c r="BWG3" s="3"/>
      <c r="BWH3" s="3"/>
      <c r="BWI3" s="3"/>
      <c r="BWJ3" s="3"/>
      <c r="BWK3" s="3"/>
      <c r="BWL3" s="3"/>
      <c r="BWM3" s="3"/>
      <c r="BWN3" s="3"/>
      <c r="BWO3" s="3"/>
      <c r="BWP3" s="3"/>
      <c r="BWQ3" s="3"/>
      <c r="BWR3" s="3"/>
      <c r="BWS3" s="3"/>
      <c r="BWT3" s="3"/>
      <c r="BWU3" s="3"/>
      <c r="BWV3" s="3"/>
      <c r="BWW3" s="3"/>
      <c r="BWX3" s="3"/>
      <c r="BWY3" s="3"/>
      <c r="BWZ3" s="3"/>
      <c r="BXA3" s="3"/>
      <c r="BXB3" s="3"/>
      <c r="BXC3" s="3"/>
      <c r="BXD3" s="3"/>
      <c r="BXE3" s="3"/>
      <c r="BXF3" s="3"/>
      <c r="BXG3" s="3"/>
      <c r="BXH3" s="3"/>
      <c r="BXI3" s="3"/>
      <c r="BXJ3" s="3"/>
      <c r="BXK3" s="3"/>
      <c r="BXL3" s="3"/>
      <c r="BXM3" s="3"/>
      <c r="BXN3" s="3"/>
      <c r="BXO3" s="3"/>
      <c r="BXP3" s="3"/>
      <c r="BXQ3" s="3"/>
      <c r="BXR3" s="3"/>
      <c r="BXS3" s="3"/>
      <c r="BXT3" s="3"/>
      <c r="BXU3" s="3"/>
      <c r="BXV3" s="3"/>
      <c r="BXW3" s="3"/>
      <c r="BXX3" s="3"/>
      <c r="BXY3" s="3"/>
      <c r="BXZ3" s="3"/>
      <c r="BYA3" s="3"/>
      <c r="BYB3" s="3"/>
      <c r="BYC3" s="3"/>
      <c r="BYD3" s="3"/>
      <c r="BYE3" s="3"/>
      <c r="BYF3" s="3"/>
      <c r="BYG3" s="3"/>
      <c r="BYH3" s="3"/>
      <c r="BYI3" s="3"/>
      <c r="BYJ3" s="3"/>
      <c r="BYK3" s="3"/>
      <c r="BYL3" s="3"/>
      <c r="BYM3" s="3"/>
      <c r="BYN3" s="3"/>
      <c r="BYO3" s="3"/>
      <c r="BYP3" s="3"/>
      <c r="BYQ3" s="3"/>
      <c r="BYR3" s="3"/>
      <c r="BYS3" s="3"/>
      <c r="BYT3" s="3"/>
      <c r="BYU3" s="3"/>
      <c r="BYV3" s="3"/>
      <c r="BYW3" s="3"/>
      <c r="BYX3" s="3"/>
      <c r="BYY3" s="3"/>
      <c r="BYZ3" s="3"/>
      <c r="BZA3" s="3"/>
      <c r="BZB3" s="3"/>
      <c r="BZC3" s="3"/>
      <c r="BZD3" s="3"/>
      <c r="BZE3" s="3"/>
      <c r="BZF3" s="3"/>
      <c r="BZG3" s="3"/>
      <c r="BZH3" s="3"/>
      <c r="BZI3" s="3"/>
      <c r="BZJ3" s="3"/>
      <c r="BZK3" s="3"/>
      <c r="BZL3" s="3"/>
      <c r="BZM3" s="3"/>
      <c r="BZN3" s="3"/>
      <c r="BZO3" s="3"/>
      <c r="BZP3" s="3"/>
      <c r="BZQ3" s="3"/>
      <c r="BZR3" s="3"/>
      <c r="BZS3" s="3"/>
      <c r="BZT3" s="3"/>
      <c r="BZU3" s="3"/>
      <c r="BZV3" s="3"/>
      <c r="BZW3" s="3"/>
      <c r="BZX3" s="3"/>
      <c r="BZY3" s="3"/>
      <c r="BZZ3" s="3"/>
      <c r="CAA3" s="3"/>
      <c r="CAB3" s="3"/>
      <c r="CAC3" s="3"/>
      <c r="CAD3" s="3"/>
      <c r="CAE3" s="3"/>
      <c r="CAF3" s="3"/>
      <c r="CAG3" s="3"/>
      <c r="CAH3" s="3"/>
      <c r="CAI3" s="3"/>
      <c r="CAJ3" s="3"/>
      <c r="CAK3" s="3"/>
      <c r="CAL3" s="3"/>
      <c r="CAM3" s="3"/>
      <c r="CAN3" s="3"/>
      <c r="CAO3" s="3"/>
      <c r="CAP3" s="3"/>
      <c r="CAQ3" s="3"/>
      <c r="CAR3" s="3"/>
      <c r="CAS3" s="3"/>
      <c r="CAT3" s="3"/>
      <c r="CAU3" s="3"/>
      <c r="CAV3" s="3"/>
      <c r="CAW3" s="3"/>
      <c r="CAX3" s="3"/>
      <c r="CAY3" s="3"/>
      <c r="CAZ3" s="3"/>
      <c r="CBA3" s="3"/>
      <c r="CBB3" s="3"/>
      <c r="CBC3" s="3"/>
      <c r="CBD3" s="3"/>
      <c r="CBE3" s="3"/>
      <c r="CBF3" s="3"/>
      <c r="CBG3" s="3"/>
      <c r="CBH3" s="3"/>
      <c r="CBI3" s="3"/>
      <c r="CBJ3" s="3"/>
      <c r="CBK3" s="3"/>
      <c r="CBL3" s="3"/>
      <c r="CBM3" s="3"/>
      <c r="CBN3" s="3"/>
      <c r="CBO3" s="3"/>
      <c r="CBP3" s="3"/>
      <c r="CBQ3" s="3"/>
      <c r="CBR3" s="3"/>
      <c r="CBS3" s="3"/>
      <c r="CBT3" s="3"/>
      <c r="CBU3" s="3"/>
      <c r="CBV3" s="3"/>
      <c r="CBW3" s="3"/>
      <c r="CBX3" s="3"/>
      <c r="CBY3" s="3"/>
      <c r="CBZ3" s="3"/>
      <c r="CCA3" s="3"/>
      <c r="CCB3" s="3"/>
      <c r="CCC3" s="3"/>
      <c r="CCD3" s="3"/>
      <c r="CCE3" s="3"/>
      <c r="CCF3" s="3"/>
      <c r="CCG3" s="3"/>
      <c r="CCH3" s="3"/>
      <c r="CCI3" s="3"/>
      <c r="CCJ3" s="3"/>
      <c r="CCK3" s="3"/>
      <c r="CCL3" s="3"/>
      <c r="CCM3" s="3"/>
      <c r="CCN3" s="3"/>
      <c r="CCO3" s="3"/>
      <c r="CCP3" s="3"/>
      <c r="CCQ3" s="3"/>
      <c r="CCR3" s="3"/>
      <c r="CCS3" s="3"/>
      <c r="CCT3" s="3"/>
      <c r="CCU3" s="3"/>
      <c r="CCV3" s="3"/>
      <c r="CCW3" s="3"/>
      <c r="CCX3" s="3"/>
      <c r="CCY3" s="3"/>
      <c r="CCZ3" s="3"/>
      <c r="CDA3" s="3"/>
      <c r="CDB3" s="3"/>
      <c r="CDC3" s="3"/>
      <c r="CDD3" s="3"/>
      <c r="CDE3" s="3"/>
      <c r="CDF3" s="3"/>
      <c r="CDG3" s="3"/>
      <c r="CDH3" s="3"/>
      <c r="CDI3" s="3"/>
      <c r="CDJ3" s="3"/>
      <c r="CDK3" s="3"/>
      <c r="CDL3" s="3"/>
      <c r="CDM3" s="3"/>
      <c r="CDN3" s="3"/>
      <c r="CDO3" s="3"/>
      <c r="CDP3" s="3"/>
      <c r="CDQ3" s="3"/>
      <c r="CDR3" s="3"/>
      <c r="CDS3" s="3"/>
      <c r="CDT3" s="3"/>
      <c r="CDU3" s="3"/>
      <c r="CDV3" s="3"/>
      <c r="CDW3" s="3"/>
      <c r="CDX3" s="3"/>
      <c r="CDY3" s="3"/>
      <c r="CDZ3" s="3"/>
      <c r="CEA3" s="3"/>
      <c r="CEB3" s="3"/>
      <c r="CEC3" s="3"/>
      <c r="CED3" s="3"/>
      <c r="CEE3" s="3"/>
      <c r="CEF3" s="3"/>
      <c r="CEG3" s="3"/>
      <c r="CEH3" s="3"/>
      <c r="CEI3" s="3"/>
      <c r="CEJ3" s="3"/>
      <c r="CEK3" s="3"/>
      <c r="CEL3" s="3"/>
      <c r="CEM3" s="3"/>
      <c r="CEN3" s="3"/>
      <c r="CEO3" s="3"/>
      <c r="CEP3" s="3"/>
      <c r="CEQ3" s="3"/>
      <c r="CER3" s="3"/>
      <c r="CES3" s="3"/>
      <c r="CET3" s="3"/>
      <c r="CEU3" s="3"/>
      <c r="CEV3" s="3"/>
      <c r="CEW3" s="3"/>
      <c r="CEX3" s="3"/>
      <c r="CEY3" s="3"/>
      <c r="CEZ3" s="3"/>
      <c r="CFA3" s="3"/>
      <c r="CFB3" s="3"/>
      <c r="CFC3" s="3"/>
      <c r="CFD3" s="3"/>
      <c r="CFE3" s="3"/>
      <c r="CFF3" s="3"/>
      <c r="CFG3" s="3"/>
      <c r="CFH3" s="3"/>
      <c r="CFI3" s="3"/>
      <c r="CFJ3" s="3"/>
      <c r="CFK3" s="3"/>
      <c r="CFL3" s="3"/>
      <c r="CFM3" s="3"/>
      <c r="CFN3" s="3"/>
      <c r="CFO3" s="3"/>
      <c r="CFP3" s="3"/>
      <c r="CFQ3" s="3"/>
      <c r="CFR3" s="3"/>
      <c r="CFS3" s="3"/>
      <c r="CFT3" s="3"/>
      <c r="CFU3" s="3"/>
      <c r="CFV3" s="3"/>
      <c r="CFW3" s="3"/>
      <c r="CFX3" s="3"/>
      <c r="CFY3" s="3"/>
      <c r="CFZ3" s="3"/>
      <c r="CGA3" s="3"/>
      <c r="CGB3" s="3"/>
      <c r="CGC3" s="3"/>
      <c r="CGD3" s="3"/>
      <c r="CGE3" s="3"/>
      <c r="CGF3" s="3"/>
      <c r="CGG3" s="3"/>
      <c r="CGH3" s="3"/>
      <c r="CGI3" s="3"/>
      <c r="CGJ3" s="3"/>
      <c r="CGK3" s="3"/>
      <c r="CGL3" s="3"/>
      <c r="CGM3" s="3"/>
      <c r="CGN3" s="3"/>
      <c r="CGO3" s="3"/>
      <c r="CGP3" s="3"/>
      <c r="CGQ3" s="3"/>
      <c r="CGR3" s="3"/>
      <c r="CGS3" s="3"/>
      <c r="CGT3" s="3"/>
      <c r="CGU3" s="3"/>
      <c r="CGV3" s="3"/>
      <c r="CGW3" s="3"/>
      <c r="CGX3" s="3"/>
      <c r="CGY3" s="3"/>
      <c r="CGZ3" s="3"/>
      <c r="CHA3" s="3"/>
      <c r="CHB3" s="3"/>
      <c r="CHC3" s="3"/>
      <c r="CHD3" s="3"/>
      <c r="CHE3" s="3"/>
      <c r="CHF3" s="3"/>
      <c r="CHG3" s="3"/>
      <c r="CHH3" s="3"/>
      <c r="CHI3" s="3"/>
      <c r="CHJ3" s="3"/>
      <c r="CHK3" s="3"/>
      <c r="CHL3" s="3"/>
      <c r="CHM3" s="3"/>
      <c r="CHN3" s="3"/>
      <c r="CHO3" s="3"/>
      <c r="CHP3" s="3"/>
      <c r="CHQ3" s="3"/>
      <c r="CHR3" s="3"/>
      <c r="CHS3" s="3"/>
      <c r="CHT3" s="3"/>
      <c r="CHU3" s="3"/>
      <c r="CHV3" s="3"/>
      <c r="CHW3" s="3"/>
      <c r="CHX3" s="3"/>
      <c r="CHY3" s="3"/>
      <c r="CHZ3" s="3"/>
      <c r="CIA3" s="3"/>
      <c r="CIB3" s="3"/>
      <c r="CIC3" s="3"/>
      <c r="CID3" s="3"/>
      <c r="CIE3" s="3"/>
      <c r="CIF3" s="3"/>
      <c r="CIG3" s="3"/>
      <c r="CIH3" s="3"/>
      <c r="CII3" s="3"/>
      <c r="CIJ3" s="3"/>
      <c r="CIK3" s="3"/>
      <c r="CIL3" s="3"/>
      <c r="CIM3" s="3"/>
      <c r="CIN3" s="3"/>
      <c r="CIO3" s="3"/>
      <c r="CIP3" s="3"/>
      <c r="CIQ3" s="3"/>
      <c r="CIR3" s="3"/>
      <c r="CIS3" s="3"/>
      <c r="CIT3" s="3"/>
      <c r="CIU3" s="3"/>
      <c r="CIV3" s="3"/>
      <c r="CIW3" s="3"/>
      <c r="CIX3" s="3"/>
      <c r="CIY3" s="3"/>
      <c r="CIZ3" s="3"/>
      <c r="CJA3" s="3"/>
      <c r="CJB3" s="3"/>
      <c r="CJC3" s="3"/>
      <c r="CJD3" s="3"/>
      <c r="CJE3" s="3"/>
      <c r="CJF3" s="3"/>
      <c r="CJG3" s="3"/>
      <c r="CJH3" s="3"/>
      <c r="CJI3" s="3"/>
      <c r="CJJ3" s="3"/>
      <c r="CJK3" s="3"/>
      <c r="CJL3" s="3"/>
      <c r="CJM3" s="3"/>
      <c r="CJN3" s="3"/>
      <c r="CJO3" s="3"/>
      <c r="CJP3" s="3"/>
      <c r="CJQ3" s="3"/>
      <c r="CJR3" s="3"/>
      <c r="CJS3" s="3"/>
      <c r="CJT3" s="3"/>
      <c r="CJU3" s="3"/>
      <c r="CJV3" s="3"/>
      <c r="CJW3" s="3"/>
      <c r="CJX3" s="3"/>
      <c r="CJY3" s="3"/>
      <c r="CJZ3" s="3"/>
      <c r="CKA3" s="3"/>
      <c r="CKB3" s="3"/>
      <c r="CKC3" s="3"/>
      <c r="CKD3" s="3"/>
      <c r="CKE3" s="3"/>
      <c r="CKF3" s="3"/>
      <c r="CKG3" s="3"/>
      <c r="CKH3" s="3"/>
      <c r="CKI3" s="3"/>
      <c r="CKJ3" s="3"/>
      <c r="CKK3" s="3"/>
      <c r="CKL3" s="3"/>
      <c r="CKM3" s="3"/>
      <c r="CKN3" s="3"/>
      <c r="CKO3" s="3"/>
      <c r="CKP3" s="3"/>
      <c r="CKQ3" s="3"/>
      <c r="CKR3" s="3"/>
      <c r="CKS3" s="3"/>
      <c r="CKT3" s="3"/>
      <c r="CKU3" s="3"/>
      <c r="CKV3" s="3"/>
      <c r="CKW3" s="3"/>
      <c r="CKX3" s="3"/>
      <c r="CKY3" s="3"/>
      <c r="CKZ3" s="3"/>
      <c r="CLA3" s="3"/>
      <c r="CLB3" s="3"/>
      <c r="CLC3" s="3"/>
      <c r="CLD3" s="3"/>
      <c r="CLE3" s="3"/>
      <c r="CLF3" s="3"/>
      <c r="CLG3" s="3"/>
      <c r="CLH3" s="3"/>
      <c r="CLI3" s="3"/>
      <c r="CLJ3" s="3"/>
      <c r="CLK3" s="3"/>
      <c r="CLL3" s="3"/>
      <c r="CLM3" s="3"/>
      <c r="CLN3" s="3"/>
      <c r="CLO3" s="3"/>
      <c r="CLP3" s="3"/>
      <c r="CLQ3" s="3"/>
      <c r="CLR3" s="3"/>
      <c r="CLS3" s="3"/>
      <c r="CLT3" s="3"/>
      <c r="CLU3" s="3"/>
      <c r="CLV3" s="3"/>
      <c r="CLW3" s="3"/>
      <c r="CLX3" s="3"/>
      <c r="CLY3" s="3"/>
      <c r="CLZ3" s="3"/>
      <c r="CMA3" s="3"/>
      <c r="CMB3" s="3"/>
      <c r="CMC3" s="3"/>
      <c r="CMD3" s="3"/>
      <c r="CME3" s="3"/>
      <c r="CMF3" s="3"/>
      <c r="CMG3" s="3"/>
      <c r="CMH3" s="3"/>
      <c r="CMI3" s="3"/>
      <c r="CMJ3" s="3"/>
      <c r="CMK3" s="3"/>
      <c r="CML3" s="3"/>
      <c r="CMM3" s="3"/>
      <c r="CMN3" s="3"/>
      <c r="CMO3" s="3"/>
      <c r="CMP3" s="3"/>
      <c r="CMQ3" s="3"/>
      <c r="CMR3" s="3"/>
      <c r="CMS3" s="3"/>
      <c r="CMT3" s="3"/>
      <c r="CMU3" s="3"/>
      <c r="CMV3" s="3"/>
      <c r="CMW3" s="3"/>
      <c r="CMX3" s="3"/>
      <c r="CMY3" s="3"/>
      <c r="CMZ3" s="3"/>
      <c r="CNA3" s="3"/>
      <c r="CNB3" s="3"/>
      <c r="CNC3" s="3"/>
      <c r="CND3" s="3"/>
      <c r="CNE3" s="3"/>
      <c r="CNF3" s="3"/>
      <c r="CNG3" s="3"/>
      <c r="CNH3" s="3"/>
      <c r="CNI3" s="3"/>
      <c r="CNJ3" s="3"/>
      <c r="CNK3" s="3"/>
      <c r="CNL3" s="3"/>
      <c r="CNM3" s="3"/>
      <c r="CNN3" s="3"/>
      <c r="CNO3" s="3"/>
      <c r="CNP3" s="3"/>
      <c r="CNQ3" s="3"/>
      <c r="CNR3" s="3"/>
      <c r="CNS3" s="3"/>
      <c r="CNT3" s="3"/>
      <c r="CNU3" s="3"/>
      <c r="CNV3" s="3"/>
      <c r="CNW3" s="3"/>
      <c r="CNX3" s="3"/>
      <c r="CNY3" s="3"/>
      <c r="CNZ3" s="3"/>
      <c r="COA3" s="3"/>
      <c r="COB3" s="3"/>
      <c r="COC3" s="3"/>
      <c r="COD3" s="3"/>
      <c r="COE3" s="3"/>
      <c r="COF3" s="3"/>
      <c r="COG3" s="3"/>
      <c r="COH3" s="3"/>
      <c r="COI3" s="3"/>
      <c r="COJ3" s="3"/>
      <c r="COK3" s="3"/>
      <c r="COL3" s="3"/>
      <c r="COM3" s="3"/>
      <c r="CON3" s="3"/>
      <c r="COO3" s="3"/>
      <c r="COP3" s="3"/>
      <c r="COQ3" s="3"/>
      <c r="COR3" s="3"/>
      <c r="COS3" s="3"/>
      <c r="COT3" s="3"/>
      <c r="COU3" s="3"/>
      <c r="COV3" s="3"/>
      <c r="COW3" s="3"/>
      <c r="COX3" s="3"/>
      <c r="COY3" s="3"/>
      <c r="COZ3" s="3"/>
      <c r="CPA3" s="3"/>
      <c r="CPB3" s="3"/>
      <c r="CPC3" s="3"/>
      <c r="CPD3" s="3"/>
      <c r="CPE3" s="3"/>
      <c r="CPF3" s="3"/>
      <c r="CPG3" s="3"/>
      <c r="CPH3" s="3"/>
      <c r="CPI3" s="3"/>
      <c r="CPJ3" s="3"/>
      <c r="CPK3" s="3"/>
      <c r="CPL3" s="3"/>
      <c r="CPM3" s="3"/>
      <c r="CPN3" s="3"/>
      <c r="CPO3" s="3"/>
      <c r="CPP3" s="3"/>
      <c r="CPQ3" s="3"/>
      <c r="CPR3" s="3"/>
      <c r="CPS3" s="3"/>
      <c r="CPT3" s="3"/>
      <c r="CPU3" s="3"/>
      <c r="CPV3" s="3"/>
      <c r="CPW3" s="3"/>
      <c r="CPX3" s="3"/>
      <c r="CPY3" s="3"/>
      <c r="CPZ3" s="3"/>
      <c r="CQA3" s="3"/>
      <c r="CQB3" s="3"/>
      <c r="CQC3" s="3"/>
      <c r="CQD3" s="3"/>
      <c r="CQE3" s="3"/>
      <c r="CQF3" s="3"/>
      <c r="CQG3" s="3"/>
      <c r="CQH3" s="3"/>
      <c r="CQI3" s="3"/>
      <c r="CQJ3" s="3"/>
      <c r="CQK3" s="3"/>
      <c r="CQL3" s="3"/>
      <c r="CQM3" s="3"/>
      <c r="CQN3" s="3"/>
      <c r="CQO3" s="3"/>
      <c r="CQP3" s="3"/>
      <c r="CQQ3" s="3"/>
      <c r="CQR3" s="3"/>
      <c r="CQS3" s="3"/>
      <c r="CQT3" s="3"/>
      <c r="CQU3" s="3"/>
      <c r="CQV3" s="3"/>
      <c r="CQW3" s="3"/>
      <c r="CQX3" s="3"/>
      <c r="CQY3" s="3"/>
      <c r="CQZ3" s="3"/>
      <c r="CRA3" s="3"/>
      <c r="CRB3" s="3"/>
      <c r="CRC3" s="3"/>
      <c r="CRD3" s="3"/>
      <c r="CRE3" s="3"/>
      <c r="CRF3" s="3"/>
      <c r="CRG3" s="3"/>
      <c r="CRH3" s="3"/>
      <c r="CRI3" s="3"/>
      <c r="CRJ3" s="3"/>
      <c r="CRK3" s="3"/>
      <c r="CRL3" s="3"/>
      <c r="CRM3" s="3"/>
      <c r="CRN3" s="3"/>
      <c r="CRO3" s="3"/>
      <c r="CRP3" s="3"/>
      <c r="CRQ3" s="3"/>
      <c r="CRR3" s="3"/>
      <c r="CRS3" s="3"/>
      <c r="CRT3" s="3"/>
      <c r="CRU3" s="3"/>
      <c r="CRV3" s="3"/>
      <c r="CRW3" s="3"/>
      <c r="CRX3" s="3"/>
      <c r="CRY3" s="3"/>
      <c r="CRZ3" s="3"/>
      <c r="CSA3" s="3"/>
      <c r="CSB3" s="3"/>
      <c r="CSC3" s="3"/>
      <c r="CSD3" s="3"/>
      <c r="CSE3" s="3"/>
      <c r="CSF3" s="3"/>
      <c r="CSG3" s="3"/>
      <c r="CSH3" s="3"/>
      <c r="CSI3" s="3"/>
      <c r="CSJ3" s="3"/>
      <c r="CSK3" s="3"/>
      <c r="CSL3" s="3"/>
      <c r="CSM3" s="3"/>
      <c r="CSN3" s="3"/>
      <c r="CSO3" s="3"/>
      <c r="CSP3" s="3"/>
      <c r="CSQ3" s="3"/>
      <c r="CSR3" s="3"/>
      <c r="CSS3" s="3"/>
      <c r="CST3" s="3"/>
      <c r="CSU3" s="3"/>
      <c r="CSV3" s="3"/>
      <c r="CSW3" s="3"/>
      <c r="CSX3" s="3"/>
      <c r="CSY3" s="3"/>
      <c r="CSZ3" s="3"/>
      <c r="CTA3" s="3"/>
      <c r="CTB3" s="3"/>
      <c r="CTC3" s="3"/>
      <c r="CTD3" s="3"/>
      <c r="CTE3" s="3"/>
      <c r="CTF3" s="3"/>
      <c r="CTG3" s="3"/>
      <c r="CTH3" s="3"/>
      <c r="CTI3" s="3"/>
      <c r="CTJ3" s="3"/>
      <c r="CTK3" s="3"/>
      <c r="CTL3" s="3"/>
      <c r="CTM3" s="3"/>
      <c r="CTN3" s="3"/>
      <c r="CTO3" s="3"/>
      <c r="CTP3" s="3"/>
      <c r="CTQ3" s="3"/>
      <c r="CTR3" s="3"/>
      <c r="CTS3" s="3"/>
      <c r="CTT3" s="3"/>
      <c r="CTU3" s="3"/>
      <c r="CTV3" s="3"/>
      <c r="CTW3" s="3"/>
      <c r="CTX3" s="3"/>
      <c r="CTY3" s="3"/>
      <c r="CTZ3" s="3"/>
      <c r="CUA3" s="3"/>
      <c r="CUB3" s="3"/>
      <c r="CUC3" s="3"/>
      <c r="CUD3" s="3"/>
      <c r="CUE3" s="3"/>
      <c r="CUF3" s="3"/>
      <c r="CUG3" s="3"/>
      <c r="CUH3" s="3"/>
      <c r="CUI3" s="3"/>
      <c r="CUJ3" s="3"/>
      <c r="CUK3" s="3"/>
      <c r="CUL3" s="3"/>
      <c r="CUM3" s="3"/>
      <c r="CUN3" s="3"/>
      <c r="CUO3" s="3"/>
      <c r="CUP3" s="3"/>
      <c r="CUQ3" s="3"/>
      <c r="CUR3" s="3"/>
      <c r="CUS3" s="3"/>
      <c r="CUT3" s="3"/>
      <c r="CUU3" s="3"/>
      <c r="CUV3" s="3"/>
      <c r="CUW3" s="3"/>
      <c r="CUX3" s="3"/>
      <c r="CUY3" s="3"/>
      <c r="CUZ3" s="3"/>
      <c r="CVA3" s="3"/>
      <c r="CVB3" s="3"/>
      <c r="CVC3" s="3"/>
      <c r="CVD3" s="3"/>
      <c r="CVE3" s="3"/>
      <c r="CVF3" s="3"/>
      <c r="CVG3" s="3"/>
      <c r="CVH3" s="3"/>
      <c r="CVI3" s="3"/>
      <c r="CVJ3" s="3"/>
      <c r="CVK3" s="3"/>
      <c r="CVL3" s="3"/>
      <c r="CVM3" s="3"/>
      <c r="CVN3" s="3"/>
      <c r="CVO3" s="3"/>
      <c r="CVP3" s="3"/>
      <c r="CVQ3" s="3"/>
      <c r="CVR3" s="3"/>
      <c r="CVS3" s="3"/>
      <c r="CVT3" s="3"/>
      <c r="CVU3" s="3"/>
      <c r="CVV3" s="3"/>
      <c r="CVW3" s="3"/>
      <c r="CVX3" s="3"/>
      <c r="CVY3" s="3"/>
      <c r="CVZ3" s="3"/>
      <c r="CWA3" s="3"/>
      <c r="CWB3" s="3"/>
      <c r="CWC3" s="3"/>
      <c r="CWD3" s="3"/>
      <c r="CWE3" s="3"/>
      <c r="CWF3" s="3"/>
      <c r="CWG3" s="3"/>
      <c r="CWH3" s="3"/>
      <c r="CWI3" s="3"/>
      <c r="CWJ3" s="3"/>
      <c r="CWK3" s="3"/>
      <c r="CWL3" s="3"/>
      <c r="CWM3" s="3"/>
      <c r="CWN3" s="3"/>
      <c r="CWO3" s="3"/>
      <c r="CWP3" s="3"/>
      <c r="CWQ3" s="3"/>
      <c r="CWR3" s="3"/>
      <c r="CWS3" s="3"/>
      <c r="CWT3" s="3"/>
      <c r="CWU3" s="3"/>
      <c r="CWV3" s="3"/>
      <c r="CWW3" s="3"/>
      <c r="CWX3" s="3"/>
      <c r="CWY3" s="3"/>
      <c r="CWZ3" s="3"/>
      <c r="CXA3" s="3"/>
      <c r="CXB3" s="3"/>
      <c r="CXC3" s="3"/>
      <c r="CXD3" s="3"/>
      <c r="CXE3" s="3"/>
      <c r="CXF3" s="3"/>
      <c r="CXG3" s="3"/>
      <c r="CXH3" s="3"/>
      <c r="CXI3" s="3"/>
      <c r="CXJ3" s="3"/>
      <c r="CXK3" s="3"/>
      <c r="CXL3" s="3"/>
      <c r="CXM3" s="3"/>
      <c r="CXN3" s="3"/>
      <c r="CXO3" s="3"/>
      <c r="CXP3" s="3"/>
      <c r="CXQ3" s="3"/>
      <c r="CXR3" s="3"/>
      <c r="CXS3" s="3"/>
      <c r="CXT3" s="3"/>
      <c r="CXU3" s="3"/>
      <c r="CXV3" s="3"/>
      <c r="CXW3" s="3"/>
      <c r="CXX3" s="3"/>
      <c r="CXY3" s="3"/>
      <c r="CXZ3" s="3"/>
      <c r="CYA3" s="3"/>
      <c r="CYB3" s="3"/>
      <c r="CYC3" s="3"/>
      <c r="CYD3" s="3"/>
      <c r="CYE3" s="3"/>
      <c r="CYF3" s="3"/>
      <c r="CYG3" s="3"/>
      <c r="CYH3" s="3"/>
      <c r="CYI3" s="3"/>
      <c r="CYJ3" s="3"/>
      <c r="CYK3" s="3"/>
      <c r="CYL3" s="3"/>
      <c r="CYM3" s="3"/>
      <c r="CYN3" s="3"/>
      <c r="CYO3" s="3"/>
      <c r="CYP3" s="3"/>
      <c r="CYQ3" s="3"/>
      <c r="CYR3" s="3"/>
      <c r="CYS3" s="3"/>
      <c r="CYT3" s="3"/>
      <c r="CYU3" s="3"/>
      <c r="CYV3" s="3"/>
      <c r="CYW3" s="3"/>
      <c r="CYX3" s="3"/>
      <c r="CYY3" s="3"/>
      <c r="CYZ3" s="3"/>
      <c r="CZA3" s="3"/>
      <c r="CZB3" s="3"/>
      <c r="CZC3" s="3"/>
      <c r="CZD3" s="3"/>
      <c r="CZE3" s="3"/>
      <c r="CZF3" s="3"/>
      <c r="CZG3" s="3"/>
      <c r="CZH3" s="3"/>
      <c r="CZI3" s="3"/>
      <c r="CZJ3" s="3"/>
      <c r="CZK3" s="3"/>
      <c r="CZL3" s="3"/>
      <c r="CZM3" s="3"/>
      <c r="CZN3" s="3"/>
      <c r="CZO3" s="3"/>
      <c r="CZP3" s="3"/>
      <c r="CZQ3" s="3"/>
      <c r="CZR3" s="3"/>
      <c r="CZS3" s="3"/>
      <c r="CZT3" s="3"/>
      <c r="CZU3" s="3"/>
      <c r="CZV3" s="3"/>
      <c r="CZW3" s="3"/>
      <c r="CZX3" s="3"/>
      <c r="CZY3" s="3"/>
      <c r="CZZ3" s="3"/>
      <c r="DAA3" s="3"/>
      <c r="DAB3" s="3"/>
      <c r="DAC3" s="3"/>
      <c r="DAD3" s="3"/>
      <c r="DAE3" s="3"/>
      <c r="DAF3" s="3"/>
      <c r="DAG3" s="3"/>
      <c r="DAH3" s="3"/>
      <c r="DAI3" s="3"/>
      <c r="DAJ3" s="3"/>
      <c r="DAK3" s="3"/>
      <c r="DAL3" s="3"/>
      <c r="DAM3" s="3"/>
      <c r="DAN3" s="3"/>
      <c r="DAO3" s="3"/>
      <c r="DAP3" s="3"/>
      <c r="DAQ3" s="3"/>
      <c r="DAR3" s="3"/>
      <c r="DAS3" s="3"/>
      <c r="DAT3" s="3"/>
      <c r="DAU3" s="3"/>
      <c r="DAV3" s="3"/>
      <c r="DAW3" s="3"/>
      <c r="DAX3" s="3"/>
      <c r="DAY3" s="3"/>
      <c r="DAZ3" s="3"/>
      <c r="DBA3" s="3"/>
      <c r="DBB3" s="3"/>
      <c r="DBC3" s="3"/>
      <c r="DBD3" s="3"/>
      <c r="DBE3" s="3"/>
      <c r="DBF3" s="3"/>
      <c r="DBG3" s="3"/>
      <c r="DBH3" s="3"/>
      <c r="DBI3" s="3"/>
      <c r="DBJ3" s="3"/>
      <c r="DBK3" s="3"/>
      <c r="DBL3" s="3"/>
      <c r="DBM3" s="3"/>
      <c r="DBN3" s="3"/>
      <c r="DBO3" s="3"/>
      <c r="DBP3" s="3"/>
      <c r="DBQ3" s="3"/>
      <c r="DBR3" s="3"/>
      <c r="DBS3" s="3"/>
      <c r="DBT3" s="3"/>
      <c r="DBU3" s="3"/>
      <c r="DBV3" s="3"/>
      <c r="DBW3" s="3"/>
      <c r="DBX3" s="3"/>
      <c r="DBY3" s="3"/>
      <c r="DBZ3" s="3"/>
      <c r="DCA3" s="3"/>
      <c r="DCB3" s="3"/>
      <c r="DCC3" s="3"/>
      <c r="DCD3" s="3"/>
      <c r="DCE3" s="3"/>
      <c r="DCF3" s="3"/>
      <c r="DCG3" s="3"/>
      <c r="DCH3" s="3"/>
      <c r="DCI3" s="3"/>
      <c r="DCJ3" s="3"/>
      <c r="DCK3" s="3"/>
      <c r="DCL3" s="3"/>
      <c r="DCM3" s="3"/>
      <c r="DCN3" s="3"/>
      <c r="DCO3" s="3"/>
      <c r="DCP3" s="3"/>
      <c r="DCQ3" s="3"/>
      <c r="DCR3" s="3"/>
      <c r="DCS3" s="3"/>
      <c r="DCT3" s="3"/>
      <c r="DCU3" s="3"/>
      <c r="DCV3" s="3"/>
      <c r="DCW3" s="3"/>
      <c r="DCX3" s="3"/>
      <c r="DCY3" s="3"/>
      <c r="DCZ3" s="3"/>
      <c r="DDA3" s="3"/>
      <c r="DDB3" s="3"/>
      <c r="DDC3" s="3"/>
      <c r="DDD3" s="3"/>
      <c r="DDE3" s="3"/>
      <c r="DDF3" s="3"/>
      <c r="DDG3" s="3"/>
      <c r="DDH3" s="3"/>
      <c r="DDI3" s="3"/>
      <c r="DDJ3" s="3"/>
      <c r="DDK3" s="3"/>
      <c r="DDL3" s="3"/>
      <c r="DDM3" s="3"/>
      <c r="DDN3" s="3"/>
      <c r="DDO3" s="3"/>
      <c r="DDP3" s="3"/>
      <c r="DDQ3" s="3"/>
      <c r="DDR3" s="3"/>
      <c r="DDS3" s="3"/>
      <c r="DDT3" s="3"/>
      <c r="DDU3" s="3"/>
      <c r="DDV3" s="3"/>
      <c r="DDW3" s="3"/>
      <c r="DDX3" s="3"/>
      <c r="DDY3" s="3"/>
      <c r="DDZ3" s="3"/>
      <c r="DEA3" s="3"/>
      <c r="DEB3" s="3"/>
      <c r="DEC3" s="3"/>
      <c r="DED3" s="3"/>
      <c r="DEE3" s="3"/>
      <c r="DEF3" s="3"/>
      <c r="DEG3" s="3"/>
      <c r="DEH3" s="3"/>
      <c r="DEI3" s="3"/>
      <c r="DEJ3" s="3"/>
      <c r="DEK3" s="3"/>
      <c r="DEL3" s="3"/>
      <c r="DEM3" s="3"/>
      <c r="DEN3" s="3"/>
      <c r="DEO3" s="3"/>
      <c r="DEP3" s="3"/>
      <c r="DEQ3" s="3"/>
      <c r="DER3" s="3"/>
      <c r="DES3" s="3"/>
      <c r="DET3" s="3"/>
      <c r="DEU3" s="3"/>
      <c r="DEV3" s="3"/>
      <c r="DEW3" s="3"/>
      <c r="DEX3" s="3"/>
      <c r="DEY3" s="3"/>
      <c r="DEZ3" s="3"/>
      <c r="DFA3" s="3"/>
      <c r="DFB3" s="3"/>
      <c r="DFC3" s="3"/>
      <c r="DFD3" s="3"/>
      <c r="DFE3" s="3"/>
      <c r="DFF3" s="3"/>
      <c r="DFG3" s="3"/>
      <c r="DFH3" s="3"/>
      <c r="DFI3" s="3"/>
      <c r="DFJ3" s="3"/>
      <c r="DFK3" s="3"/>
      <c r="DFL3" s="3"/>
      <c r="DFM3" s="3"/>
      <c r="DFN3" s="3"/>
      <c r="DFO3" s="3"/>
      <c r="DFP3" s="3"/>
      <c r="DFQ3" s="3"/>
      <c r="DFR3" s="3"/>
      <c r="DFS3" s="3"/>
      <c r="DFT3" s="3"/>
      <c r="DFU3" s="3"/>
      <c r="DFV3" s="3"/>
      <c r="DFW3" s="3"/>
      <c r="DFX3" s="3"/>
      <c r="DFY3" s="3"/>
      <c r="DFZ3" s="3"/>
      <c r="DGA3" s="3"/>
      <c r="DGB3" s="3"/>
      <c r="DGC3" s="3"/>
      <c r="DGD3" s="3"/>
      <c r="DGE3" s="3"/>
      <c r="DGF3" s="3"/>
      <c r="DGG3" s="3"/>
      <c r="DGH3" s="3"/>
      <c r="DGI3" s="3"/>
      <c r="DGJ3" s="3"/>
      <c r="DGK3" s="3"/>
      <c r="DGL3" s="3"/>
      <c r="DGM3" s="3"/>
      <c r="DGN3" s="3"/>
      <c r="DGO3" s="3"/>
      <c r="DGP3" s="3"/>
      <c r="DGQ3" s="3"/>
      <c r="DGR3" s="3"/>
      <c r="DGS3" s="3"/>
      <c r="DGT3" s="3"/>
      <c r="DGU3" s="3"/>
      <c r="DGV3" s="3"/>
      <c r="DGW3" s="3"/>
      <c r="DGX3" s="3"/>
      <c r="DGY3" s="3"/>
      <c r="DGZ3" s="3"/>
      <c r="DHA3" s="3"/>
      <c r="DHB3" s="3"/>
      <c r="DHC3" s="3"/>
      <c r="DHD3" s="3"/>
      <c r="DHE3" s="3"/>
      <c r="DHF3" s="3"/>
      <c r="DHG3" s="3"/>
      <c r="DHH3" s="3"/>
      <c r="DHI3" s="3"/>
      <c r="DHJ3" s="3"/>
      <c r="DHK3" s="3"/>
      <c r="DHL3" s="3"/>
      <c r="DHM3" s="3"/>
      <c r="DHN3" s="3"/>
      <c r="DHO3" s="3"/>
      <c r="DHP3" s="3"/>
      <c r="DHQ3" s="3"/>
      <c r="DHR3" s="3"/>
      <c r="DHS3" s="3"/>
      <c r="DHT3" s="3"/>
      <c r="DHU3" s="3"/>
      <c r="DHV3" s="3"/>
      <c r="DHW3" s="3"/>
      <c r="DHX3" s="3"/>
      <c r="DHY3" s="3"/>
      <c r="DHZ3" s="3"/>
      <c r="DIA3" s="3"/>
      <c r="DIB3" s="3"/>
      <c r="DIC3" s="3"/>
      <c r="DID3" s="3"/>
      <c r="DIE3" s="3"/>
      <c r="DIF3" s="3"/>
      <c r="DIG3" s="3"/>
      <c r="DIH3" s="3"/>
      <c r="DII3" s="3"/>
      <c r="DIJ3" s="3"/>
      <c r="DIK3" s="3"/>
      <c r="DIL3" s="3"/>
      <c r="DIM3" s="3"/>
      <c r="DIN3" s="3"/>
      <c r="DIO3" s="3"/>
      <c r="DIP3" s="3"/>
      <c r="DIQ3" s="3"/>
      <c r="DIR3" s="3"/>
      <c r="DIS3" s="3"/>
      <c r="DIT3" s="3"/>
      <c r="DIU3" s="3"/>
      <c r="DIV3" s="3"/>
      <c r="DIW3" s="3"/>
      <c r="DIX3" s="3"/>
      <c r="DIY3" s="3"/>
      <c r="DIZ3" s="3"/>
      <c r="DJA3" s="3"/>
      <c r="DJB3" s="3"/>
      <c r="DJC3" s="3"/>
      <c r="DJD3" s="3"/>
      <c r="DJE3" s="3"/>
      <c r="DJF3" s="3"/>
      <c r="DJG3" s="3"/>
      <c r="DJH3" s="3"/>
      <c r="DJI3" s="3"/>
      <c r="DJJ3" s="3"/>
      <c r="DJK3" s="3"/>
      <c r="DJL3" s="3"/>
      <c r="DJM3" s="3"/>
      <c r="DJN3" s="3"/>
      <c r="DJO3" s="3"/>
      <c r="DJP3" s="3"/>
      <c r="DJQ3" s="3"/>
      <c r="DJR3" s="3"/>
      <c r="DJS3" s="3"/>
      <c r="DJT3" s="3"/>
      <c r="DJU3" s="3"/>
      <c r="DJV3" s="3"/>
      <c r="DJW3" s="3"/>
      <c r="DJX3" s="3"/>
      <c r="DJY3" s="3"/>
      <c r="DJZ3" s="3"/>
      <c r="DKA3" s="3"/>
      <c r="DKB3" s="3"/>
      <c r="DKC3" s="3"/>
      <c r="DKD3" s="3"/>
      <c r="DKE3" s="3"/>
      <c r="DKF3" s="3"/>
      <c r="DKG3" s="3"/>
      <c r="DKH3" s="3"/>
      <c r="DKI3" s="3"/>
      <c r="DKJ3" s="3"/>
      <c r="DKK3" s="3"/>
      <c r="DKL3" s="3"/>
      <c r="DKM3" s="3"/>
      <c r="DKN3" s="3"/>
      <c r="DKO3" s="3"/>
      <c r="DKP3" s="3"/>
      <c r="DKQ3" s="3"/>
      <c r="DKR3" s="3"/>
      <c r="DKS3" s="3"/>
      <c r="DKT3" s="3"/>
      <c r="DKU3" s="3"/>
      <c r="DKV3" s="3"/>
      <c r="DKW3" s="3"/>
      <c r="DKX3" s="3"/>
      <c r="DKY3" s="3"/>
      <c r="DKZ3" s="3"/>
      <c r="DLA3" s="3"/>
      <c r="DLB3" s="3"/>
      <c r="DLC3" s="3"/>
      <c r="DLD3" s="3"/>
      <c r="DLE3" s="3"/>
      <c r="DLF3" s="3"/>
      <c r="DLG3" s="3"/>
      <c r="DLH3" s="3"/>
      <c r="DLI3" s="3"/>
      <c r="DLJ3" s="3"/>
      <c r="DLK3" s="3"/>
      <c r="DLL3" s="3"/>
      <c r="DLM3" s="3"/>
      <c r="DLN3" s="3"/>
      <c r="DLO3" s="3"/>
      <c r="DLP3" s="3"/>
      <c r="DLQ3" s="3"/>
      <c r="DLR3" s="3"/>
      <c r="DLS3" s="3"/>
      <c r="DLT3" s="3"/>
      <c r="DLU3" s="3"/>
      <c r="DLV3" s="3"/>
      <c r="DLW3" s="3"/>
      <c r="DLX3" s="3"/>
      <c r="DLY3" s="3"/>
      <c r="DLZ3" s="3"/>
      <c r="DMA3" s="3"/>
      <c r="DMB3" s="3"/>
      <c r="DMC3" s="3"/>
      <c r="DMD3" s="3"/>
      <c r="DME3" s="3"/>
      <c r="DMF3" s="3"/>
      <c r="DMG3" s="3"/>
      <c r="DMH3" s="3"/>
      <c r="DMI3" s="3"/>
      <c r="DMJ3" s="3"/>
      <c r="DMK3" s="3"/>
      <c r="DML3" s="3"/>
      <c r="DMM3" s="3"/>
      <c r="DMN3" s="3"/>
      <c r="DMO3" s="3"/>
      <c r="DMP3" s="3"/>
      <c r="DMQ3" s="3"/>
      <c r="DMR3" s="3"/>
      <c r="DMS3" s="3"/>
      <c r="DMT3" s="3"/>
      <c r="DMU3" s="3"/>
      <c r="DMV3" s="3"/>
      <c r="DMW3" s="3"/>
      <c r="DMX3" s="3"/>
      <c r="DMY3" s="3"/>
      <c r="DMZ3" s="3"/>
      <c r="DNA3" s="3"/>
      <c r="DNB3" s="3"/>
      <c r="DNC3" s="3"/>
      <c r="DND3" s="3"/>
      <c r="DNE3" s="3"/>
      <c r="DNF3" s="3"/>
      <c r="DNG3" s="3"/>
      <c r="DNH3" s="3"/>
      <c r="DNI3" s="3"/>
      <c r="DNJ3" s="3"/>
      <c r="DNK3" s="3"/>
      <c r="DNL3" s="3"/>
      <c r="DNM3" s="3"/>
      <c r="DNN3" s="3"/>
      <c r="DNO3" s="3"/>
      <c r="DNP3" s="3"/>
      <c r="DNQ3" s="3"/>
      <c r="DNR3" s="3"/>
      <c r="DNS3" s="3"/>
      <c r="DNT3" s="3"/>
      <c r="DNU3" s="3"/>
      <c r="DNV3" s="3"/>
      <c r="DNW3" s="3"/>
      <c r="DNX3" s="3"/>
      <c r="DNY3" s="3"/>
      <c r="DNZ3" s="3"/>
      <c r="DOA3" s="3"/>
      <c r="DOB3" s="3"/>
      <c r="DOC3" s="3"/>
      <c r="DOD3" s="3"/>
      <c r="DOE3" s="3"/>
      <c r="DOF3" s="3"/>
      <c r="DOG3" s="3"/>
      <c r="DOH3" s="3"/>
      <c r="DOI3" s="3"/>
      <c r="DOJ3" s="3"/>
      <c r="DOK3" s="3"/>
      <c r="DOL3" s="3"/>
      <c r="DOM3" s="3"/>
      <c r="DON3" s="3"/>
      <c r="DOO3" s="3"/>
      <c r="DOP3" s="3"/>
      <c r="DOQ3" s="3"/>
      <c r="DOR3" s="3"/>
      <c r="DOS3" s="3"/>
      <c r="DOT3" s="3"/>
      <c r="DOU3" s="3"/>
      <c r="DOV3" s="3"/>
      <c r="DOW3" s="3"/>
      <c r="DOX3" s="3"/>
      <c r="DOY3" s="3"/>
      <c r="DOZ3" s="3"/>
      <c r="DPA3" s="3"/>
      <c r="DPB3" s="3"/>
      <c r="DPC3" s="3"/>
      <c r="DPD3" s="3"/>
      <c r="DPE3" s="3"/>
      <c r="DPF3" s="3"/>
      <c r="DPG3" s="3"/>
      <c r="DPH3" s="3"/>
      <c r="DPI3" s="3"/>
      <c r="DPJ3" s="3"/>
      <c r="DPK3" s="3"/>
      <c r="DPL3" s="3"/>
      <c r="DPM3" s="3"/>
      <c r="DPN3" s="3"/>
      <c r="DPO3" s="3"/>
      <c r="DPP3" s="3"/>
      <c r="DPQ3" s="3"/>
      <c r="DPR3" s="3"/>
      <c r="DPS3" s="3"/>
      <c r="DPT3" s="3"/>
      <c r="DPU3" s="3"/>
      <c r="DPV3" s="3"/>
      <c r="DPW3" s="3"/>
      <c r="DPX3" s="3"/>
      <c r="DPY3" s="3"/>
      <c r="DPZ3" s="3"/>
      <c r="DQA3" s="3"/>
      <c r="DQB3" s="3"/>
      <c r="DQC3" s="3"/>
      <c r="DQD3" s="3"/>
      <c r="DQE3" s="3"/>
      <c r="DQF3" s="3"/>
      <c r="DQG3" s="3"/>
      <c r="DQH3" s="3"/>
      <c r="DQI3" s="3"/>
      <c r="DQJ3" s="3"/>
      <c r="DQK3" s="3"/>
      <c r="DQL3" s="3"/>
      <c r="DQM3" s="3"/>
      <c r="DQN3" s="3"/>
      <c r="DQO3" s="3"/>
      <c r="DQP3" s="3"/>
      <c r="DQQ3" s="3"/>
      <c r="DQR3" s="3"/>
      <c r="DQS3" s="3"/>
      <c r="DQT3" s="3"/>
      <c r="DQU3" s="3"/>
      <c r="DQV3" s="3"/>
      <c r="DQW3" s="3"/>
      <c r="DQX3" s="3"/>
      <c r="DQY3" s="3"/>
      <c r="DQZ3" s="3"/>
      <c r="DRA3" s="3"/>
      <c r="DRB3" s="3"/>
      <c r="DRC3" s="3"/>
      <c r="DRD3" s="3"/>
      <c r="DRE3" s="3"/>
      <c r="DRF3" s="3"/>
      <c r="DRG3" s="3"/>
      <c r="DRH3" s="3"/>
      <c r="DRI3" s="3"/>
      <c r="DRJ3" s="3"/>
      <c r="DRK3" s="3"/>
      <c r="DRL3" s="3"/>
      <c r="DRM3" s="3"/>
      <c r="DRN3" s="3"/>
      <c r="DRO3" s="3"/>
      <c r="DRP3" s="3"/>
      <c r="DRQ3" s="3"/>
      <c r="DRR3" s="3"/>
      <c r="DRS3" s="3"/>
      <c r="DRT3" s="3"/>
      <c r="DRU3" s="3"/>
      <c r="DRV3" s="3"/>
      <c r="DRW3" s="3"/>
      <c r="DRX3" s="3"/>
      <c r="DRY3" s="3"/>
      <c r="DRZ3" s="3"/>
      <c r="DSA3" s="3"/>
      <c r="DSB3" s="3"/>
      <c r="DSC3" s="3"/>
      <c r="DSD3" s="3"/>
      <c r="DSE3" s="3"/>
      <c r="DSF3" s="3"/>
      <c r="DSG3" s="3"/>
      <c r="DSH3" s="3"/>
      <c r="DSI3" s="3"/>
      <c r="DSJ3" s="3"/>
      <c r="DSK3" s="3"/>
      <c r="DSL3" s="3"/>
      <c r="DSM3" s="3"/>
      <c r="DSN3" s="3"/>
      <c r="DSO3" s="3"/>
      <c r="DSP3" s="3"/>
      <c r="DSQ3" s="3"/>
      <c r="DSR3" s="3"/>
      <c r="DSS3" s="3"/>
      <c r="DST3" s="3"/>
      <c r="DSU3" s="3"/>
      <c r="DSV3" s="3"/>
      <c r="DSW3" s="3"/>
      <c r="DSX3" s="3"/>
      <c r="DSY3" s="3"/>
      <c r="DSZ3" s="3"/>
      <c r="DTA3" s="3"/>
      <c r="DTB3" s="3"/>
      <c r="DTC3" s="3"/>
      <c r="DTD3" s="3"/>
      <c r="DTE3" s="3"/>
      <c r="DTF3" s="3"/>
      <c r="DTG3" s="3"/>
      <c r="DTH3" s="3"/>
      <c r="DTI3" s="3"/>
      <c r="DTJ3" s="3"/>
      <c r="DTK3" s="3"/>
      <c r="DTL3" s="3"/>
      <c r="DTM3" s="3"/>
      <c r="DTN3" s="3"/>
      <c r="DTO3" s="3"/>
      <c r="DTP3" s="3"/>
      <c r="DTQ3" s="3"/>
      <c r="DTR3" s="3"/>
      <c r="DTS3" s="3"/>
      <c r="DTT3" s="3"/>
      <c r="DTU3" s="3"/>
      <c r="DTV3" s="3"/>
      <c r="DTW3" s="3"/>
      <c r="DTX3" s="3"/>
      <c r="DTY3" s="3"/>
      <c r="DTZ3" s="3"/>
      <c r="DUA3" s="3"/>
      <c r="DUB3" s="3"/>
      <c r="DUC3" s="3"/>
      <c r="DUD3" s="3"/>
      <c r="DUE3" s="3"/>
      <c r="DUF3" s="3"/>
      <c r="DUG3" s="3"/>
      <c r="DUH3" s="3"/>
      <c r="DUI3" s="3"/>
      <c r="DUJ3" s="3"/>
      <c r="DUK3" s="3"/>
      <c r="DUL3" s="3"/>
      <c r="DUM3" s="3"/>
      <c r="DUN3" s="3"/>
      <c r="DUO3" s="3"/>
      <c r="DUP3" s="3"/>
      <c r="DUQ3" s="3"/>
      <c r="DUR3" s="3"/>
      <c r="DUS3" s="3"/>
      <c r="DUT3" s="3"/>
      <c r="DUU3" s="3"/>
      <c r="DUV3" s="3"/>
      <c r="DUW3" s="3"/>
      <c r="DUX3" s="3"/>
      <c r="DUY3" s="3"/>
      <c r="DUZ3" s="3"/>
      <c r="DVA3" s="3"/>
      <c r="DVB3" s="3"/>
      <c r="DVC3" s="3"/>
      <c r="DVD3" s="3"/>
      <c r="DVE3" s="3"/>
      <c r="DVF3" s="3"/>
      <c r="DVG3" s="3"/>
      <c r="DVH3" s="3"/>
      <c r="DVI3" s="3"/>
      <c r="DVJ3" s="3"/>
      <c r="DVK3" s="3"/>
      <c r="DVL3" s="3"/>
      <c r="DVM3" s="3"/>
      <c r="DVN3" s="3"/>
      <c r="DVO3" s="3"/>
      <c r="DVP3" s="3"/>
      <c r="DVQ3" s="3"/>
      <c r="DVR3" s="3"/>
      <c r="DVS3" s="3"/>
      <c r="DVT3" s="3"/>
      <c r="DVU3" s="3"/>
      <c r="DVV3" s="3"/>
      <c r="DVW3" s="3"/>
      <c r="DVX3" s="3"/>
      <c r="DVY3" s="3"/>
      <c r="DVZ3" s="3"/>
      <c r="DWA3" s="3"/>
      <c r="DWB3" s="3"/>
      <c r="DWC3" s="3"/>
      <c r="DWD3" s="3"/>
      <c r="DWE3" s="3"/>
      <c r="DWF3" s="3"/>
      <c r="DWG3" s="3"/>
      <c r="DWH3" s="3"/>
      <c r="DWI3" s="3"/>
      <c r="DWJ3" s="3"/>
      <c r="DWK3" s="3"/>
      <c r="DWL3" s="3"/>
      <c r="DWM3" s="3"/>
      <c r="DWN3" s="3"/>
      <c r="DWO3" s="3"/>
      <c r="DWP3" s="3"/>
      <c r="DWQ3" s="3"/>
      <c r="DWR3" s="3"/>
      <c r="DWS3" s="3"/>
      <c r="DWT3" s="3"/>
      <c r="DWU3" s="3"/>
      <c r="DWV3" s="3"/>
      <c r="DWW3" s="3"/>
      <c r="DWX3" s="3"/>
      <c r="DWY3" s="3"/>
      <c r="DWZ3" s="3"/>
      <c r="DXA3" s="3"/>
      <c r="DXB3" s="3"/>
      <c r="DXC3" s="3"/>
      <c r="DXD3" s="3"/>
      <c r="DXE3" s="3"/>
      <c r="DXF3" s="3"/>
      <c r="DXG3" s="3"/>
      <c r="DXH3" s="3"/>
      <c r="DXI3" s="3"/>
      <c r="DXJ3" s="3"/>
      <c r="DXK3" s="3"/>
      <c r="DXL3" s="3"/>
      <c r="DXM3" s="3"/>
      <c r="DXN3" s="3"/>
      <c r="DXO3" s="3"/>
      <c r="DXP3" s="3"/>
      <c r="DXQ3" s="3"/>
      <c r="DXR3" s="3"/>
      <c r="DXS3" s="3"/>
      <c r="DXT3" s="3"/>
      <c r="DXU3" s="3"/>
      <c r="DXV3" s="3"/>
      <c r="DXW3" s="3"/>
      <c r="DXX3" s="3"/>
      <c r="DXY3" s="3"/>
      <c r="DXZ3" s="3"/>
      <c r="DYA3" s="3"/>
      <c r="DYB3" s="3"/>
      <c r="DYC3" s="3"/>
      <c r="DYD3" s="3"/>
      <c r="DYE3" s="3"/>
      <c r="DYF3" s="3"/>
      <c r="DYG3" s="3"/>
      <c r="DYH3" s="3"/>
      <c r="DYI3" s="3"/>
      <c r="DYJ3" s="3"/>
      <c r="DYK3" s="3"/>
      <c r="DYL3" s="3"/>
      <c r="DYM3" s="3"/>
      <c r="DYN3" s="3"/>
      <c r="DYO3" s="3"/>
      <c r="DYP3" s="3"/>
      <c r="DYQ3" s="3"/>
      <c r="DYR3" s="3"/>
      <c r="DYS3" s="3"/>
      <c r="DYT3" s="3"/>
      <c r="DYU3" s="3"/>
      <c r="DYV3" s="3"/>
      <c r="DYW3" s="3"/>
      <c r="DYX3" s="3"/>
      <c r="DYY3" s="3"/>
      <c r="DYZ3" s="3"/>
      <c r="DZA3" s="3"/>
      <c r="DZB3" s="3"/>
      <c r="DZC3" s="3"/>
      <c r="DZD3" s="3"/>
      <c r="DZE3" s="3"/>
      <c r="DZF3" s="3"/>
      <c r="DZG3" s="3"/>
      <c r="DZH3" s="3"/>
      <c r="DZI3" s="3"/>
      <c r="DZJ3" s="3"/>
      <c r="DZK3" s="3"/>
      <c r="DZL3" s="3"/>
      <c r="DZM3" s="3"/>
      <c r="DZN3" s="3"/>
      <c r="DZO3" s="3"/>
      <c r="DZP3" s="3"/>
      <c r="DZQ3" s="3"/>
      <c r="DZR3" s="3"/>
      <c r="DZS3" s="3"/>
      <c r="DZT3" s="3"/>
      <c r="DZU3" s="3"/>
      <c r="DZV3" s="3"/>
      <c r="DZW3" s="3"/>
      <c r="DZX3" s="3"/>
      <c r="DZY3" s="3"/>
      <c r="DZZ3" s="3"/>
      <c r="EAA3" s="3"/>
      <c r="EAB3" s="3"/>
      <c r="EAC3" s="3"/>
      <c r="EAD3" s="3"/>
      <c r="EAE3" s="3"/>
      <c r="EAF3" s="3"/>
      <c r="EAG3" s="3"/>
      <c r="EAH3" s="3"/>
      <c r="EAI3" s="3"/>
      <c r="EAJ3" s="3"/>
      <c r="EAK3" s="3"/>
      <c r="EAL3" s="3"/>
      <c r="EAM3" s="3"/>
      <c r="EAN3" s="3"/>
      <c r="EAO3" s="3"/>
      <c r="EAP3" s="3"/>
      <c r="EAQ3" s="3"/>
      <c r="EAR3" s="3"/>
      <c r="EAS3" s="3"/>
      <c r="EAT3" s="3"/>
      <c r="EAU3" s="3"/>
      <c r="EAV3" s="3"/>
      <c r="EAW3" s="3"/>
      <c r="EAX3" s="3"/>
      <c r="EAY3" s="3"/>
      <c r="EAZ3" s="3"/>
      <c r="EBA3" s="3"/>
      <c r="EBB3" s="3"/>
      <c r="EBC3" s="3"/>
      <c r="EBD3" s="3"/>
      <c r="EBE3" s="3"/>
      <c r="EBF3" s="3"/>
      <c r="EBG3" s="3"/>
      <c r="EBH3" s="3"/>
      <c r="EBI3" s="3"/>
      <c r="EBJ3" s="3"/>
      <c r="EBK3" s="3"/>
      <c r="EBL3" s="3"/>
      <c r="EBM3" s="3"/>
      <c r="EBN3" s="3"/>
      <c r="EBO3" s="3"/>
      <c r="EBP3" s="3"/>
      <c r="EBQ3" s="3"/>
      <c r="EBR3" s="3"/>
      <c r="EBS3" s="3"/>
      <c r="EBT3" s="3"/>
      <c r="EBU3" s="3"/>
      <c r="EBV3" s="3"/>
      <c r="EBW3" s="3"/>
      <c r="EBX3" s="3"/>
      <c r="EBY3" s="3"/>
      <c r="EBZ3" s="3"/>
      <c r="ECA3" s="3"/>
      <c r="ECB3" s="3"/>
      <c r="ECC3" s="3"/>
      <c r="ECD3" s="3"/>
      <c r="ECE3" s="3"/>
      <c r="ECF3" s="3"/>
      <c r="ECG3" s="3"/>
      <c r="ECH3" s="3"/>
      <c r="ECI3" s="3"/>
      <c r="ECJ3" s="3"/>
      <c r="ECK3" s="3"/>
      <c r="ECL3" s="3"/>
      <c r="ECM3" s="3"/>
      <c r="ECN3" s="3"/>
      <c r="ECO3" s="3"/>
      <c r="ECP3" s="3"/>
      <c r="ECQ3" s="3"/>
      <c r="ECR3" s="3"/>
      <c r="ECS3" s="3"/>
      <c r="ECT3" s="3"/>
      <c r="ECU3" s="3"/>
      <c r="ECV3" s="3"/>
      <c r="ECW3" s="3"/>
      <c r="ECX3" s="3"/>
      <c r="ECY3" s="3"/>
      <c r="ECZ3" s="3"/>
      <c r="EDA3" s="3"/>
      <c r="EDB3" s="3"/>
      <c r="EDC3" s="3"/>
      <c r="EDD3" s="3"/>
      <c r="EDE3" s="3"/>
      <c r="EDF3" s="3"/>
      <c r="EDG3" s="3"/>
      <c r="EDH3" s="3"/>
      <c r="EDI3" s="3"/>
      <c r="EDJ3" s="3"/>
      <c r="EDK3" s="3"/>
      <c r="EDL3" s="3"/>
      <c r="EDM3" s="3"/>
      <c r="EDN3" s="3"/>
      <c r="EDO3" s="3"/>
      <c r="EDP3" s="3"/>
      <c r="EDQ3" s="3"/>
      <c r="EDR3" s="3"/>
      <c r="EDS3" s="3"/>
      <c r="EDT3" s="3"/>
      <c r="EDU3" s="3"/>
      <c r="EDV3" s="3"/>
      <c r="EDW3" s="3"/>
      <c r="EDX3" s="3"/>
      <c r="EDY3" s="3"/>
      <c r="EDZ3" s="3"/>
      <c r="EEA3" s="3"/>
      <c r="EEB3" s="3"/>
      <c r="EEC3" s="3"/>
      <c r="EED3" s="3"/>
      <c r="EEE3" s="3"/>
      <c r="EEF3" s="3"/>
      <c r="EEG3" s="3"/>
      <c r="EEH3" s="3"/>
      <c r="EEI3" s="3"/>
      <c r="EEJ3" s="3"/>
      <c r="EEK3" s="3"/>
      <c r="EEL3" s="3"/>
      <c r="EEM3" s="3"/>
      <c r="EEN3" s="3"/>
      <c r="EEO3" s="3"/>
      <c r="EEP3" s="3"/>
      <c r="EEQ3" s="3"/>
      <c r="EER3" s="3"/>
      <c r="EES3" s="3"/>
      <c r="EET3" s="3"/>
      <c r="EEU3" s="3"/>
      <c r="EEV3" s="3"/>
      <c r="EEW3" s="3"/>
      <c r="EEX3" s="3"/>
      <c r="EEY3" s="3"/>
      <c r="EEZ3" s="3"/>
      <c r="EFA3" s="3"/>
      <c r="EFB3" s="3"/>
      <c r="EFC3" s="3"/>
      <c r="EFD3" s="3"/>
      <c r="EFE3" s="3"/>
      <c r="EFF3" s="3"/>
      <c r="EFG3" s="3"/>
      <c r="EFH3" s="3"/>
      <c r="EFI3" s="3"/>
      <c r="EFJ3" s="3"/>
      <c r="EFK3" s="3"/>
      <c r="EFL3" s="3"/>
      <c r="EFM3" s="3"/>
      <c r="EFN3" s="3"/>
      <c r="EFO3" s="3"/>
      <c r="EFP3" s="3"/>
      <c r="EFQ3" s="3"/>
      <c r="EFR3" s="3"/>
      <c r="EFS3" s="3"/>
      <c r="EFT3" s="3"/>
      <c r="EFU3" s="3"/>
      <c r="EFV3" s="3"/>
      <c r="EFW3" s="3"/>
      <c r="EFX3" s="3"/>
      <c r="EFY3" s="3"/>
      <c r="EFZ3" s="3"/>
      <c r="EGA3" s="3"/>
      <c r="EGB3" s="3"/>
      <c r="EGC3" s="3"/>
      <c r="EGD3" s="3"/>
      <c r="EGE3" s="3"/>
      <c r="EGF3" s="3"/>
      <c r="EGG3" s="3"/>
      <c r="EGH3" s="3"/>
      <c r="EGI3" s="3"/>
      <c r="EGJ3" s="3"/>
      <c r="EGK3" s="3"/>
      <c r="EGL3" s="3"/>
      <c r="EGM3" s="3"/>
      <c r="EGN3" s="3"/>
      <c r="EGO3" s="3"/>
      <c r="EGP3" s="3"/>
      <c r="EGQ3" s="3"/>
      <c r="EGR3" s="3"/>
      <c r="EGS3" s="3"/>
      <c r="EGT3" s="3"/>
      <c r="EGU3" s="3"/>
      <c r="EGV3" s="3"/>
      <c r="EGW3" s="3"/>
      <c r="EGX3" s="3"/>
      <c r="EGY3" s="3"/>
      <c r="EGZ3" s="3"/>
      <c r="EHA3" s="3"/>
      <c r="EHB3" s="3"/>
      <c r="EHC3" s="3"/>
      <c r="EHD3" s="3"/>
      <c r="EHE3" s="3"/>
      <c r="EHF3" s="3"/>
      <c r="EHG3" s="3"/>
      <c r="EHH3" s="3"/>
      <c r="EHI3" s="3"/>
      <c r="EHJ3" s="3"/>
      <c r="EHK3" s="3"/>
      <c r="EHL3" s="3"/>
      <c r="EHM3" s="3"/>
      <c r="EHN3" s="3"/>
      <c r="EHO3" s="3"/>
      <c r="EHP3" s="3"/>
      <c r="EHQ3" s="3"/>
      <c r="EHR3" s="3"/>
      <c r="EHS3" s="3"/>
      <c r="EHT3" s="3"/>
      <c r="EHU3" s="3"/>
      <c r="EHV3" s="3"/>
      <c r="EHW3" s="3"/>
      <c r="EHX3" s="3"/>
      <c r="EHY3" s="3"/>
      <c r="EHZ3" s="3"/>
      <c r="EIA3" s="3"/>
      <c r="EIB3" s="3"/>
      <c r="EIC3" s="3"/>
      <c r="EID3" s="3"/>
      <c r="EIE3" s="3"/>
      <c r="EIF3" s="3"/>
      <c r="EIG3" s="3"/>
      <c r="EIH3" s="3"/>
      <c r="EII3" s="3"/>
      <c r="EIJ3" s="3"/>
      <c r="EIK3" s="3"/>
      <c r="EIL3" s="3"/>
      <c r="EIM3" s="3"/>
      <c r="EIN3" s="3"/>
      <c r="EIO3" s="3"/>
      <c r="EIP3" s="3"/>
      <c r="EIQ3" s="3"/>
      <c r="EIR3" s="3"/>
      <c r="EIS3" s="3"/>
      <c r="EIT3" s="3"/>
      <c r="EIU3" s="3"/>
      <c r="EIV3" s="3"/>
      <c r="EIW3" s="3"/>
      <c r="EIX3" s="3"/>
      <c r="EIY3" s="3"/>
      <c r="EIZ3" s="3"/>
      <c r="EJA3" s="3"/>
      <c r="EJB3" s="3"/>
      <c r="EJC3" s="3"/>
      <c r="EJD3" s="3"/>
      <c r="EJE3" s="3"/>
      <c r="EJF3" s="3"/>
      <c r="EJG3" s="3"/>
      <c r="EJH3" s="3"/>
      <c r="EJI3" s="3"/>
      <c r="EJJ3" s="3"/>
      <c r="EJK3" s="3"/>
      <c r="EJL3" s="3"/>
      <c r="EJM3" s="3"/>
      <c r="EJN3" s="3"/>
      <c r="EJO3" s="3"/>
      <c r="EJP3" s="3"/>
      <c r="EJQ3" s="3"/>
      <c r="EJR3" s="3"/>
      <c r="EJS3" s="3"/>
      <c r="EJT3" s="3"/>
      <c r="EJU3" s="3"/>
      <c r="EJV3" s="3"/>
      <c r="EJW3" s="3"/>
      <c r="EJX3" s="3"/>
      <c r="EJY3" s="3"/>
      <c r="EJZ3" s="3"/>
      <c r="EKA3" s="3"/>
      <c r="EKB3" s="3"/>
      <c r="EKC3" s="3"/>
      <c r="EKD3" s="3"/>
      <c r="EKE3" s="3"/>
      <c r="EKF3" s="3"/>
      <c r="EKG3" s="3"/>
      <c r="EKH3" s="3"/>
      <c r="EKI3" s="3"/>
      <c r="EKJ3" s="3"/>
      <c r="EKK3" s="3"/>
      <c r="EKL3" s="3"/>
      <c r="EKM3" s="3"/>
      <c r="EKN3" s="3"/>
      <c r="EKO3" s="3"/>
      <c r="EKP3" s="3"/>
      <c r="EKQ3" s="3"/>
      <c r="EKR3" s="3"/>
      <c r="EKS3" s="3"/>
      <c r="EKT3" s="3"/>
      <c r="EKU3" s="3"/>
      <c r="EKV3" s="3"/>
      <c r="EKW3" s="3"/>
      <c r="EKX3" s="3"/>
      <c r="EKY3" s="3"/>
      <c r="EKZ3" s="3"/>
      <c r="ELA3" s="3"/>
      <c r="ELB3" s="3"/>
      <c r="ELC3" s="3"/>
      <c r="ELD3" s="3"/>
      <c r="ELE3" s="3"/>
      <c r="ELF3" s="3"/>
      <c r="ELG3" s="3"/>
      <c r="ELH3" s="3"/>
      <c r="ELI3" s="3"/>
      <c r="ELJ3" s="3"/>
      <c r="ELK3" s="3"/>
      <c r="ELL3" s="3"/>
      <c r="ELM3" s="3"/>
      <c r="ELN3" s="3"/>
      <c r="ELO3" s="3"/>
      <c r="ELP3" s="3"/>
      <c r="ELQ3" s="3"/>
      <c r="ELR3" s="3"/>
      <c r="ELS3" s="3"/>
      <c r="ELT3" s="3"/>
      <c r="ELU3" s="3"/>
      <c r="ELV3" s="3"/>
      <c r="ELW3" s="3"/>
      <c r="ELX3" s="3"/>
      <c r="ELY3" s="3"/>
      <c r="ELZ3" s="3"/>
      <c r="EMA3" s="3"/>
      <c r="EMB3" s="3"/>
      <c r="EMC3" s="3"/>
      <c r="EMD3" s="3"/>
      <c r="EME3" s="3"/>
      <c r="EMF3" s="3"/>
      <c r="EMG3" s="3"/>
      <c r="EMH3" s="3"/>
      <c r="EMI3" s="3"/>
      <c r="EMJ3" s="3"/>
      <c r="EMK3" s="3"/>
      <c r="EML3" s="3"/>
      <c r="EMM3" s="3"/>
      <c r="EMN3" s="3"/>
      <c r="EMO3" s="3"/>
      <c r="EMP3" s="3"/>
      <c r="EMQ3" s="3"/>
      <c r="EMR3" s="3"/>
      <c r="EMS3" s="3"/>
      <c r="EMT3" s="3"/>
      <c r="EMU3" s="3"/>
      <c r="EMV3" s="3"/>
      <c r="EMW3" s="3"/>
      <c r="EMX3" s="3"/>
      <c r="EMY3" s="3"/>
      <c r="EMZ3" s="3"/>
      <c r="ENA3" s="3"/>
      <c r="ENB3" s="3"/>
      <c r="ENC3" s="3"/>
      <c r="END3" s="3"/>
      <c r="ENE3" s="3"/>
      <c r="ENF3" s="3"/>
      <c r="ENG3" s="3"/>
      <c r="ENH3" s="3"/>
      <c r="ENI3" s="3"/>
      <c r="ENJ3" s="3"/>
      <c r="ENK3" s="3"/>
      <c r="ENL3" s="3"/>
      <c r="ENM3" s="3"/>
      <c r="ENN3" s="3"/>
      <c r="ENO3" s="3"/>
      <c r="ENP3" s="3"/>
      <c r="ENQ3" s="3"/>
      <c r="ENR3" s="3"/>
      <c r="ENS3" s="3"/>
      <c r="ENT3" s="3"/>
      <c r="ENU3" s="3"/>
      <c r="ENV3" s="3"/>
      <c r="ENW3" s="3"/>
      <c r="ENX3" s="3"/>
      <c r="ENY3" s="3"/>
      <c r="ENZ3" s="3"/>
      <c r="EOA3" s="3"/>
      <c r="EOB3" s="3"/>
      <c r="EOC3" s="3"/>
      <c r="EOD3" s="3"/>
      <c r="EOE3" s="3"/>
      <c r="EOF3" s="3"/>
      <c r="EOG3" s="3"/>
      <c r="EOH3" s="3"/>
      <c r="EOI3" s="3"/>
      <c r="EOJ3" s="3"/>
      <c r="EOK3" s="3"/>
      <c r="EOL3" s="3"/>
      <c r="EOM3" s="3"/>
      <c r="EON3" s="3"/>
      <c r="EOO3" s="3"/>
      <c r="EOP3" s="3"/>
      <c r="EOQ3" s="3"/>
      <c r="EOR3" s="3"/>
      <c r="EOS3" s="3"/>
      <c r="EOT3" s="3"/>
      <c r="EOU3" s="3"/>
      <c r="EOV3" s="3"/>
      <c r="EOW3" s="3"/>
      <c r="EOX3" s="3"/>
      <c r="EOY3" s="3"/>
      <c r="EOZ3" s="3"/>
      <c r="EPA3" s="3"/>
      <c r="EPB3" s="3"/>
      <c r="EPC3" s="3"/>
      <c r="EPD3" s="3"/>
      <c r="EPE3" s="3"/>
      <c r="EPF3" s="3"/>
      <c r="EPG3" s="3"/>
      <c r="EPH3" s="3"/>
      <c r="EPI3" s="3"/>
      <c r="EPJ3" s="3"/>
      <c r="EPK3" s="3"/>
      <c r="EPL3" s="3"/>
      <c r="EPM3" s="3"/>
      <c r="EPN3" s="3"/>
      <c r="EPO3" s="3"/>
      <c r="EPP3" s="3"/>
      <c r="EPQ3" s="3"/>
      <c r="EPR3" s="3"/>
      <c r="EPS3" s="3"/>
      <c r="EPT3" s="3"/>
      <c r="EPU3" s="3"/>
      <c r="EPV3" s="3"/>
      <c r="EPW3" s="3"/>
      <c r="EPX3" s="3"/>
      <c r="EPY3" s="3"/>
      <c r="EPZ3" s="3"/>
      <c r="EQA3" s="3"/>
      <c r="EQB3" s="3"/>
      <c r="EQC3" s="3"/>
      <c r="EQD3" s="3"/>
      <c r="EQE3" s="3"/>
      <c r="EQF3" s="3"/>
      <c r="EQG3" s="3"/>
      <c r="EQH3" s="3"/>
      <c r="EQI3" s="3"/>
      <c r="EQJ3" s="3"/>
      <c r="EQK3" s="3"/>
      <c r="EQL3" s="3"/>
      <c r="EQM3" s="3"/>
      <c r="EQN3" s="3"/>
      <c r="EQO3" s="3"/>
      <c r="EQP3" s="3"/>
      <c r="EQQ3" s="3"/>
      <c r="EQR3" s="3"/>
      <c r="EQS3" s="3"/>
      <c r="EQT3" s="3"/>
      <c r="EQU3" s="3"/>
      <c r="EQV3" s="3"/>
      <c r="EQW3" s="3"/>
      <c r="EQX3" s="3"/>
      <c r="EQY3" s="3"/>
      <c r="EQZ3" s="3"/>
      <c r="ERA3" s="3"/>
      <c r="ERB3" s="3"/>
      <c r="ERC3" s="3"/>
      <c r="ERD3" s="3"/>
      <c r="ERE3" s="3"/>
      <c r="ERF3" s="3"/>
      <c r="ERG3" s="3"/>
      <c r="ERH3" s="3"/>
      <c r="ERI3" s="3"/>
      <c r="ERJ3" s="3"/>
      <c r="ERK3" s="3"/>
      <c r="ERL3" s="3"/>
      <c r="ERM3" s="3"/>
      <c r="ERN3" s="3"/>
      <c r="ERO3" s="3"/>
      <c r="ERP3" s="3"/>
      <c r="ERQ3" s="3"/>
      <c r="ERR3" s="3"/>
      <c r="ERS3" s="3"/>
      <c r="ERT3" s="3"/>
      <c r="ERU3" s="3"/>
      <c r="ERV3" s="3"/>
      <c r="ERW3" s="3"/>
      <c r="ERX3" s="3"/>
      <c r="ERY3" s="3"/>
      <c r="ERZ3" s="3"/>
      <c r="ESA3" s="3"/>
      <c r="ESB3" s="3"/>
      <c r="ESC3" s="3"/>
      <c r="ESD3" s="3"/>
      <c r="ESE3" s="3"/>
      <c r="ESF3" s="3"/>
      <c r="ESG3" s="3"/>
      <c r="ESH3" s="3"/>
      <c r="ESI3" s="3"/>
      <c r="ESJ3" s="3"/>
      <c r="ESK3" s="3"/>
      <c r="ESL3" s="3"/>
      <c r="ESM3" s="3"/>
      <c r="ESN3" s="3"/>
      <c r="ESO3" s="3"/>
      <c r="ESP3" s="3"/>
      <c r="ESQ3" s="3"/>
      <c r="ESR3" s="3"/>
      <c r="ESS3" s="3"/>
      <c r="EST3" s="3"/>
      <c r="ESU3" s="3"/>
      <c r="ESV3" s="3"/>
      <c r="ESW3" s="3"/>
      <c r="ESX3" s="3"/>
      <c r="ESY3" s="3"/>
      <c r="ESZ3" s="3"/>
      <c r="ETA3" s="3"/>
      <c r="ETB3" s="3"/>
      <c r="ETC3" s="3"/>
      <c r="ETD3" s="3"/>
      <c r="ETE3" s="3"/>
      <c r="ETF3" s="3"/>
      <c r="ETG3" s="3"/>
      <c r="ETH3" s="3"/>
      <c r="ETI3" s="3"/>
      <c r="ETJ3" s="3"/>
      <c r="ETK3" s="3"/>
      <c r="ETL3" s="3"/>
      <c r="ETM3" s="3"/>
      <c r="ETN3" s="3"/>
      <c r="ETO3" s="3"/>
      <c r="ETP3" s="3"/>
      <c r="ETQ3" s="3"/>
      <c r="ETR3" s="3"/>
      <c r="ETS3" s="3"/>
      <c r="ETT3" s="3"/>
      <c r="ETU3" s="3"/>
      <c r="ETV3" s="3"/>
      <c r="ETW3" s="3"/>
      <c r="ETX3" s="3"/>
      <c r="ETY3" s="3"/>
      <c r="ETZ3" s="3"/>
      <c r="EUA3" s="3"/>
      <c r="EUB3" s="3"/>
      <c r="EUC3" s="3"/>
      <c r="EUD3" s="3"/>
      <c r="EUE3" s="3"/>
      <c r="EUF3" s="3"/>
      <c r="EUG3" s="3"/>
      <c r="EUH3" s="3"/>
      <c r="EUI3" s="3"/>
      <c r="EUJ3" s="3"/>
      <c r="EUK3" s="3"/>
      <c r="EUL3" s="3"/>
      <c r="EUM3" s="3"/>
      <c r="EUN3" s="3"/>
      <c r="EUO3" s="3"/>
      <c r="EUP3" s="3"/>
      <c r="EUQ3" s="3"/>
      <c r="EUR3" s="3"/>
      <c r="EUS3" s="3"/>
      <c r="EUT3" s="3"/>
      <c r="EUU3" s="3"/>
      <c r="EUV3" s="3"/>
      <c r="EUW3" s="3"/>
      <c r="EUX3" s="3"/>
      <c r="EUY3" s="3"/>
      <c r="EUZ3" s="3"/>
      <c r="EVA3" s="3"/>
      <c r="EVB3" s="3"/>
      <c r="EVC3" s="3"/>
      <c r="EVD3" s="3"/>
      <c r="EVE3" s="3"/>
      <c r="EVF3" s="3"/>
      <c r="EVG3" s="3"/>
      <c r="EVH3" s="3"/>
      <c r="EVI3" s="3"/>
      <c r="EVJ3" s="3"/>
      <c r="EVK3" s="3"/>
      <c r="EVL3" s="3"/>
      <c r="EVM3" s="3"/>
      <c r="EVN3" s="3"/>
      <c r="EVO3" s="3"/>
      <c r="EVP3" s="3"/>
      <c r="EVQ3" s="3"/>
      <c r="EVR3" s="3"/>
      <c r="EVS3" s="3"/>
      <c r="EVT3" s="3"/>
      <c r="EVU3" s="3"/>
      <c r="EVV3" s="3"/>
      <c r="EVW3" s="3"/>
      <c r="EVX3" s="3"/>
      <c r="EVY3" s="3"/>
      <c r="EVZ3" s="3"/>
      <c r="EWA3" s="3"/>
      <c r="EWB3" s="3"/>
      <c r="EWC3" s="3"/>
      <c r="EWD3" s="3"/>
      <c r="EWE3" s="3"/>
      <c r="EWF3" s="3"/>
      <c r="EWG3" s="3"/>
      <c r="EWH3" s="3"/>
      <c r="EWI3" s="3"/>
      <c r="EWJ3" s="3"/>
      <c r="EWK3" s="3"/>
      <c r="EWL3" s="3"/>
      <c r="EWM3" s="3"/>
      <c r="EWN3" s="3"/>
      <c r="EWO3" s="3"/>
      <c r="EWP3" s="3"/>
      <c r="EWQ3" s="3"/>
      <c r="EWR3" s="3"/>
      <c r="EWS3" s="3"/>
      <c r="EWT3" s="3"/>
      <c r="EWU3" s="3"/>
      <c r="EWV3" s="3"/>
      <c r="EWW3" s="3"/>
      <c r="EWX3" s="3"/>
      <c r="EWY3" s="3"/>
      <c r="EWZ3" s="3"/>
      <c r="EXA3" s="3"/>
      <c r="EXB3" s="3"/>
      <c r="EXC3" s="3"/>
      <c r="EXD3" s="3"/>
      <c r="EXE3" s="3"/>
      <c r="EXF3" s="3"/>
      <c r="EXG3" s="3"/>
      <c r="EXH3" s="3"/>
      <c r="EXI3" s="3"/>
      <c r="EXJ3" s="3"/>
      <c r="EXK3" s="3"/>
      <c r="EXL3" s="3"/>
      <c r="EXM3" s="3"/>
      <c r="EXN3" s="3"/>
      <c r="EXO3" s="3"/>
      <c r="EXP3" s="3"/>
      <c r="EXQ3" s="3"/>
      <c r="EXR3" s="3"/>
      <c r="EXS3" s="3"/>
      <c r="EXT3" s="3"/>
      <c r="EXU3" s="3"/>
      <c r="EXV3" s="3"/>
      <c r="EXW3" s="3"/>
      <c r="EXX3" s="3"/>
      <c r="EXY3" s="3"/>
      <c r="EXZ3" s="3"/>
      <c r="EYA3" s="3"/>
      <c r="EYB3" s="3"/>
      <c r="EYC3" s="3"/>
      <c r="EYD3" s="3"/>
      <c r="EYE3" s="3"/>
      <c r="EYF3" s="3"/>
      <c r="EYG3" s="3"/>
      <c r="EYH3" s="3"/>
      <c r="EYI3" s="3"/>
      <c r="EYJ3" s="3"/>
      <c r="EYK3" s="3"/>
      <c r="EYL3" s="3"/>
      <c r="EYM3" s="3"/>
      <c r="EYN3" s="3"/>
      <c r="EYO3" s="3"/>
      <c r="EYP3" s="3"/>
      <c r="EYQ3" s="3"/>
      <c r="EYR3" s="3"/>
      <c r="EYS3" s="3"/>
      <c r="EYT3" s="3"/>
      <c r="EYU3" s="3"/>
      <c r="EYV3" s="3"/>
      <c r="EYW3" s="3"/>
      <c r="EYX3" s="3"/>
      <c r="EYY3" s="3"/>
      <c r="EYZ3" s="3"/>
      <c r="EZA3" s="3"/>
      <c r="EZB3" s="3"/>
      <c r="EZC3" s="3"/>
      <c r="EZD3" s="3"/>
      <c r="EZE3" s="3"/>
      <c r="EZF3" s="3"/>
      <c r="EZG3" s="3"/>
      <c r="EZH3" s="3"/>
      <c r="EZI3" s="3"/>
      <c r="EZJ3" s="3"/>
      <c r="EZK3" s="3"/>
      <c r="EZL3" s="3"/>
      <c r="EZM3" s="3"/>
      <c r="EZN3" s="3"/>
      <c r="EZO3" s="3"/>
      <c r="EZP3" s="3"/>
      <c r="EZQ3" s="3"/>
      <c r="EZR3" s="3"/>
      <c r="EZS3" s="3"/>
      <c r="EZT3" s="3"/>
      <c r="EZU3" s="3"/>
      <c r="EZV3" s="3"/>
      <c r="EZW3" s="3"/>
      <c r="EZX3" s="3"/>
      <c r="EZY3" s="3"/>
      <c r="EZZ3" s="3"/>
      <c r="FAA3" s="3"/>
      <c r="FAB3" s="3"/>
      <c r="FAC3" s="3"/>
      <c r="FAD3" s="3"/>
      <c r="FAE3" s="3"/>
      <c r="FAF3" s="3"/>
      <c r="FAG3" s="3"/>
      <c r="FAH3" s="3"/>
      <c r="FAI3" s="3"/>
      <c r="FAJ3" s="3"/>
      <c r="FAK3" s="3"/>
      <c r="FAL3" s="3"/>
      <c r="FAM3" s="3"/>
      <c r="FAN3" s="3"/>
      <c r="FAO3" s="3"/>
      <c r="FAP3" s="3"/>
      <c r="FAQ3" s="3"/>
      <c r="FAR3" s="3"/>
      <c r="FAS3" s="3"/>
      <c r="FAT3" s="3"/>
      <c r="FAU3" s="3"/>
      <c r="FAV3" s="3"/>
      <c r="FAW3" s="3"/>
      <c r="FAX3" s="3"/>
      <c r="FAY3" s="3"/>
      <c r="FAZ3" s="3"/>
      <c r="FBA3" s="3"/>
      <c r="FBB3" s="3"/>
      <c r="FBC3" s="3"/>
      <c r="FBD3" s="3"/>
      <c r="FBE3" s="3"/>
      <c r="FBF3" s="3"/>
      <c r="FBG3" s="3"/>
      <c r="FBH3" s="3"/>
      <c r="FBI3" s="3"/>
      <c r="FBJ3" s="3"/>
      <c r="FBK3" s="3"/>
      <c r="FBL3" s="3"/>
      <c r="FBM3" s="3"/>
      <c r="FBN3" s="3"/>
      <c r="FBO3" s="3"/>
      <c r="FBP3" s="3"/>
      <c r="FBQ3" s="3"/>
      <c r="FBR3" s="3"/>
      <c r="FBS3" s="3"/>
      <c r="FBT3" s="3"/>
      <c r="FBU3" s="3"/>
      <c r="FBV3" s="3"/>
      <c r="FBW3" s="3"/>
      <c r="FBX3" s="3"/>
      <c r="FBY3" s="3"/>
      <c r="FBZ3" s="3"/>
      <c r="FCA3" s="3"/>
      <c r="FCB3" s="3"/>
      <c r="FCC3" s="3"/>
      <c r="FCD3" s="3"/>
      <c r="FCE3" s="3"/>
      <c r="FCF3" s="3"/>
      <c r="FCG3" s="3"/>
      <c r="FCH3" s="3"/>
      <c r="FCI3" s="3"/>
      <c r="FCJ3" s="3"/>
      <c r="FCK3" s="3"/>
      <c r="FCL3" s="3"/>
      <c r="FCM3" s="3"/>
      <c r="FCN3" s="3"/>
      <c r="FCO3" s="3"/>
      <c r="FCP3" s="3"/>
      <c r="FCQ3" s="3"/>
      <c r="FCR3" s="3"/>
      <c r="FCS3" s="3"/>
      <c r="FCT3" s="3"/>
      <c r="FCU3" s="3"/>
      <c r="FCV3" s="3"/>
      <c r="FCW3" s="3"/>
      <c r="FCX3" s="3"/>
      <c r="FCY3" s="3"/>
      <c r="FCZ3" s="3"/>
      <c r="FDA3" s="3"/>
      <c r="FDB3" s="3"/>
      <c r="FDC3" s="3"/>
      <c r="FDD3" s="3"/>
      <c r="FDE3" s="3"/>
      <c r="FDF3" s="3"/>
      <c r="FDG3" s="3"/>
      <c r="FDH3" s="3"/>
      <c r="FDI3" s="3"/>
      <c r="FDJ3" s="3"/>
      <c r="FDK3" s="3"/>
      <c r="FDL3" s="3"/>
      <c r="FDM3" s="3"/>
      <c r="FDN3" s="3"/>
      <c r="FDO3" s="3"/>
      <c r="FDP3" s="3"/>
      <c r="FDQ3" s="3"/>
      <c r="FDR3" s="3"/>
      <c r="FDS3" s="3"/>
      <c r="FDT3" s="3"/>
      <c r="FDU3" s="3"/>
      <c r="FDV3" s="3"/>
      <c r="FDW3" s="3"/>
      <c r="FDX3" s="3"/>
      <c r="FDY3" s="3"/>
      <c r="FDZ3" s="3"/>
      <c r="FEA3" s="3"/>
      <c r="FEB3" s="3"/>
      <c r="FEC3" s="3"/>
      <c r="FED3" s="3"/>
      <c r="FEE3" s="3"/>
      <c r="FEF3" s="3"/>
      <c r="FEG3" s="3"/>
      <c r="FEH3" s="3"/>
      <c r="FEI3" s="3"/>
      <c r="FEJ3" s="3"/>
      <c r="FEK3" s="3"/>
      <c r="FEL3" s="3"/>
      <c r="FEM3" s="3"/>
      <c r="FEN3" s="3"/>
      <c r="FEO3" s="3"/>
      <c r="FEP3" s="3"/>
      <c r="FEQ3" s="3"/>
      <c r="FER3" s="3"/>
      <c r="FES3" s="3"/>
      <c r="FET3" s="3"/>
      <c r="FEU3" s="3"/>
      <c r="FEV3" s="3"/>
      <c r="FEW3" s="3"/>
      <c r="FEX3" s="3"/>
      <c r="FEY3" s="3"/>
      <c r="FEZ3" s="3"/>
      <c r="FFA3" s="3"/>
      <c r="FFB3" s="3"/>
      <c r="FFC3" s="3"/>
      <c r="FFD3" s="3"/>
      <c r="FFE3" s="3"/>
      <c r="FFF3" s="3"/>
      <c r="FFG3" s="3"/>
      <c r="FFH3" s="3"/>
      <c r="FFI3" s="3"/>
      <c r="FFJ3" s="3"/>
      <c r="FFK3" s="3"/>
      <c r="FFL3" s="3"/>
      <c r="FFM3" s="3"/>
      <c r="FFN3" s="3"/>
      <c r="FFO3" s="3"/>
      <c r="FFP3" s="3"/>
      <c r="FFQ3" s="3"/>
      <c r="FFR3" s="3"/>
      <c r="FFS3" s="3"/>
      <c r="FFT3" s="3"/>
      <c r="FFU3" s="3"/>
      <c r="FFV3" s="3"/>
      <c r="FFW3" s="3"/>
      <c r="FFX3" s="3"/>
      <c r="FFY3" s="3"/>
      <c r="FFZ3" s="3"/>
      <c r="FGA3" s="3"/>
      <c r="FGB3" s="3"/>
      <c r="FGC3" s="3"/>
      <c r="FGD3" s="3"/>
      <c r="FGE3" s="3"/>
      <c r="FGF3" s="3"/>
      <c r="FGG3" s="3"/>
      <c r="FGH3" s="3"/>
      <c r="FGI3" s="3"/>
      <c r="FGJ3" s="3"/>
      <c r="FGK3" s="3"/>
      <c r="FGL3" s="3"/>
      <c r="FGM3" s="3"/>
      <c r="FGN3" s="3"/>
      <c r="FGO3" s="3"/>
      <c r="FGP3" s="3"/>
      <c r="FGQ3" s="3"/>
      <c r="FGR3" s="3"/>
      <c r="FGS3" s="3"/>
      <c r="FGT3" s="3"/>
      <c r="FGU3" s="3"/>
      <c r="FGV3" s="3"/>
      <c r="FGW3" s="3"/>
      <c r="FGX3" s="3"/>
      <c r="FGY3" s="3"/>
      <c r="FGZ3" s="3"/>
      <c r="FHA3" s="3"/>
      <c r="FHB3" s="3"/>
      <c r="FHC3" s="3"/>
      <c r="FHD3" s="3"/>
      <c r="FHE3" s="3"/>
      <c r="FHF3" s="3"/>
      <c r="FHG3" s="3"/>
      <c r="FHH3" s="3"/>
      <c r="FHI3" s="3"/>
      <c r="FHJ3" s="3"/>
      <c r="FHK3" s="3"/>
      <c r="FHL3" s="3"/>
      <c r="FHM3" s="3"/>
      <c r="FHN3" s="3"/>
      <c r="FHO3" s="3"/>
      <c r="FHP3" s="3"/>
      <c r="FHQ3" s="3"/>
      <c r="FHR3" s="3"/>
      <c r="FHS3" s="3"/>
      <c r="FHT3" s="3"/>
      <c r="FHU3" s="3"/>
      <c r="FHV3" s="3"/>
      <c r="FHW3" s="3"/>
      <c r="FHX3" s="3"/>
      <c r="FHY3" s="3"/>
      <c r="FHZ3" s="3"/>
      <c r="FIA3" s="3"/>
      <c r="FIB3" s="3"/>
      <c r="FIC3" s="3"/>
      <c r="FID3" s="3"/>
      <c r="FIE3" s="3"/>
      <c r="FIF3" s="3"/>
      <c r="FIG3" s="3"/>
      <c r="FIH3" s="3"/>
      <c r="FII3" s="3"/>
      <c r="FIJ3" s="3"/>
      <c r="FIK3" s="3"/>
      <c r="FIL3" s="3"/>
      <c r="FIM3" s="3"/>
      <c r="FIN3" s="3"/>
      <c r="FIO3" s="3"/>
      <c r="FIP3" s="3"/>
      <c r="FIQ3" s="3"/>
      <c r="FIR3" s="3"/>
      <c r="FIS3" s="3"/>
      <c r="FIT3" s="3"/>
      <c r="FIU3" s="3"/>
      <c r="FIV3" s="3"/>
      <c r="FIW3" s="3"/>
      <c r="FIX3" s="3"/>
      <c r="FIY3" s="3"/>
      <c r="FIZ3" s="3"/>
      <c r="FJA3" s="3"/>
      <c r="FJB3" s="3"/>
      <c r="FJC3" s="3"/>
      <c r="FJD3" s="3"/>
      <c r="FJE3" s="3"/>
      <c r="FJF3" s="3"/>
      <c r="FJG3" s="3"/>
      <c r="FJH3" s="3"/>
      <c r="FJI3" s="3"/>
      <c r="FJJ3" s="3"/>
      <c r="FJK3" s="3"/>
      <c r="FJL3" s="3"/>
      <c r="FJM3" s="3"/>
      <c r="FJN3" s="3"/>
      <c r="FJO3" s="3"/>
      <c r="FJP3" s="3"/>
      <c r="FJQ3" s="3"/>
      <c r="FJR3" s="3"/>
      <c r="FJS3" s="3"/>
      <c r="FJT3" s="3"/>
      <c r="FJU3" s="3"/>
      <c r="FJV3" s="3"/>
      <c r="FJW3" s="3"/>
      <c r="FJX3" s="3"/>
      <c r="FJY3" s="3"/>
      <c r="FJZ3" s="3"/>
      <c r="FKA3" s="3"/>
      <c r="FKB3" s="3"/>
      <c r="FKC3" s="3"/>
      <c r="FKD3" s="3"/>
      <c r="FKE3" s="3"/>
      <c r="FKF3" s="3"/>
      <c r="FKG3" s="3"/>
      <c r="FKH3" s="3"/>
      <c r="FKI3" s="3"/>
      <c r="FKJ3" s="3"/>
      <c r="FKK3" s="3"/>
      <c r="FKL3" s="3"/>
      <c r="FKM3" s="3"/>
      <c r="FKN3" s="3"/>
      <c r="FKO3" s="3"/>
      <c r="FKP3" s="3"/>
      <c r="FKQ3" s="3"/>
      <c r="FKR3" s="3"/>
      <c r="FKS3" s="3"/>
      <c r="FKT3" s="3"/>
      <c r="FKU3" s="3"/>
      <c r="FKV3" s="3"/>
      <c r="FKW3" s="3"/>
      <c r="FKX3" s="3"/>
      <c r="FKY3" s="3"/>
      <c r="FKZ3" s="3"/>
      <c r="FLA3" s="3"/>
      <c r="FLB3" s="3"/>
      <c r="FLC3" s="3"/>
      <c r="FLD3" s="3"/>
      <c r="FLE3" s="3"/>
      <c r="FLF3" s="3"/>
      <c r="FLG3" s="3"/>
      <c r="FLH3" s="3"/>
      <c r="FLI3" s="3"/>
      <c r="FLJ3" s="3"/>
      <c r="FLK3" s="3"/>
      <c r="FLL3" s="3"/>
      <c r="FLM3" s="3"/>
      <c r="FLN3" s="3"/>
      <c r="FLO3" s="3"/>
      <c r="FLP3" s="3"/>
      <c r="FLQ3" s="3"/>
      <c r="FLR3" s="3"/>
      <c r="FLS3" s="3"/>
      <c r="FLT3" s="3"/>
      <c r="FLU3" s="3"/>
      <c r="FLV3" s="3"/>
      <c r="FLW3" s="3"/>
      <c r="FLX3" s="3"/>
      <c r="FLY3" s="3"/>
      <c r="FLZ3" s="3"/>
      <c r="FMA3" s="3"/>
      <c r="FMB3" s="3"/>
      <c r="FMC3" s="3"/>
      <c r="FMD3" s="3"/>
      <c r="FME3" s="3"/>
      <c r="FMF3" s="3"/>
      <c r="FMG3" s="3"/>
      <c r="FMH3" s="3"/>
      <c r="FMI3" s="3"/>
      <c r="FMJ3" s="3"/>
      <c r="FMK3" s="3"/>
      <c r="FML3" s="3"/>
      <c r="FMM3" s="3"/>
      <c r="FMN3" s="3"/>
      <c r="FMO3" s="3"/>
      <c r="FMP3" s="3"/>
      <c r="FMQ3" s="3"/>
      <c r="FMR3" s="3"/>
      <c r="FMS3" s="3"/>
      <c r="FMT3" s="3"/>
      <c r="FMU3" s="3"/>
      <c r="FMV3" s="3"/>
      <c r="FMW3" s="3"/>
      <c r="FMX3" s="3"/>
      <c r="FMY3" s="3"/>
      <c r="FMZ3" s="3"/>
      <c r="FNA3" s="3"/>
      <c r="FNB3" s="3"/>
      <c r="FNC3" s="3"/>
      <c r="FND3" s="3"/>
      <c r="FNE3" s="3"/>
      <c r="FNF3" s="3"/>
      <c r="FNG3" s="3"/>
      <c r="FNH3" s="3"/>
      <c r="FNI3" s="3"/>
      <c r="FNJ3" s="3"/>
      <c r="FNK3" s="3"/>
      <c r="FNL3" s="3"/>
      <c r="FNM3" s="3"/>
      <c r="FNN3" s="3"/>
      <c r="FNO3" s="3"/>
      <c r="FNP3" s="3"/>
      <c r="FNQ3" s="3"/>
      <c r="FNR3" s="3"/>
      <c r="FNS3" s="3"/>
      <c r="FNT3" s="3"/>
      <c r="FNU3" s="3"/>
      <c r="FNV3" s="3"/>
      <c r="FNW3" s="3"/>
      <c r="FNX3" s="3"/>
      <c r="FNY3" s="3"/>
      <c r="FNZ3" s="3"/>
      <c r="FOA3" s="3"/>
      <c r="FOB3" s="3"/>
      <c r="FOC3" s="3"/>
      <c r="FOD3" s="3"/>
      <c r="FOE3" s="3"/>
      <c r="FOF3" s="3"/>
      <c r="FOG3" s="3"/>
      <c r="FOH3" s="3"/>
      <c r="FOI3" s="3"/>
      <c r="FOJ3" s="3"/>
      <c r="FOK3" s="3"/>
      <c r="FOL3" s="3"/>
      <c r="FOM3" s="3"/>
      <c r="FON3" s="3"/>
      <c r="FOO3" s="3"/>
      <c r="FOP3" s="3"/>
      <c r="FOQ3" s="3"/>
      <c r="FOR3" s="3"/>
      <c r="FOS3" s="3"/>
      <c r="FOT3" s="3"/>
      <c r="FOU3" s="3"/>
      <c r="FOV3" s="3"/>
      <c r="FOW3" s="3"/>
      <c r="FOX3" s="3"/>
      <c r="FOY3" s="3"/>
      <c r="FOZ3" s="3"/>
      <c r="FPA3" s="3"/>
      <c r="FPB3" s="3"/>
      <c r="FPC3" s="3"/>
      <c r="FPD3" s="3"/>
      <c r="FPE3" s="3"/>
      <c r="FPF3" s="3"/>
      <c r="FPG3" s="3"/>
      <c r="FPH3" s="3"/>
      <c r="FPI3" s="3"/>
      <c r="FPJ3" s="3"/>
      <c r="FPK3" s="3"/>
      <c r="FPL3" s="3"/>
      <c r="FPM3" s="3"/>
      <c r="FPN3" s="3"/>
      <c r="FPO3" s="3"/>
      <c r="FPP3" s="3"/>
      <c r="FPQ3" s="3"/>
      <c r="FPR3" s="3"/>
      <c r="FPS3" s="3"/>
      <c r="FPT3" s="3"/>
      <c r="FPU3" s="3"/>
      <c r="FPV3" s="3"/>
      <c r="FPW3" s="3"/>
      <c r="FPX3" s="3"/>
      <c r="FPY3" s="3"/>
      <c r="FPZ3" s="3"/>
      <c r="FQA3" s="3"/>
      <c r="FQB3" s="3"/>
      <c r="FQC3" s="3"/>
      <c r="FQD3" s="3"/>
      <c r="FQE3" s="3"/>
      <c r="FQF3" s="3"/>
      <c r="FQG3" s="3"/>
      <c r="FQH3" s="3"/>
      <c r="FQI3" s="3"/>
      <c r="FQJ3" s="3"/>
      <c r="FQK3" s="3"/>
      <c r="FQL3" s="3"/>
      <c r="FQM3" s="3"/>
      <c r="FQN3" s="3"/>
      <c r="FQO3" s="3"/>
      <c r="FQP3" s="3"/>
      <c r="FQQ3" s="3"/>
      <c r="FQR3" s="3"/>
      <c r="FQS3" s="3"/>
      <c r="FQT3" s="3"/>
      <c r="FQU3" s="3"/>
      <c r="FQV3" s="3"/>
      <c r="FQW3" s="3"/>
      <c r="FQX3" s="3"/>
      <c r="FQY3" s="3"/>
      <c r="FQZ3" s="3"/>
      <c r="FRA3" s="3"/>
      <c r="FRB3" s="3"/>
      <c r="FRC3" s="3"/>
      <c r="FRD3" s="3"/>
      <c r="FRE3" s="3"/>
      <c r="FRF3" s="3"/>
      <c r="FRG3" s="3"/>
      <c r="FRH3" s="3"/>
      <c r="FRI3" s="3"/>
      <c r="FRJ3" s="3"/>
      <c r="FRK3" s="3"/>
      <c r="FRL3" s="3"/>
      <c r="FRM3" s="3"/>
      <c r="FRN3" s="3"/>
      <c r="FRO3" s="3"/>
      <c r="FRP3" s="3"/>
      <c r="FRQ3" s="3"/>
      <c r="FRR3" s="3"/>
      <c r="FRS3" s="3"/>
      <c r="FRT3" s="3"/>
      <c r="FRU3" s="3"/>
      <c r="FRV3" s="3"/>
      <c r="FRW3" s="3"/>
      <c r="FRX3" s="3"/>
      <c r="FRY3" s="3"/>
      <c r="FRZ3" s="3"/>
      <c r="FSA3" s="3"/>
      <c r="FSB3" s="3"/>
      <c r="FSC3" s="3"/>
      <c r="FSD3" s="3"/>
      <c r="FSE3" s="3"/>
      <c r="FSF3" s="3"/>
      <c r="FSG3" s="3"/>
      <c r="FSH3" s="3"/>
      <c r="FSI3" s="3"/>
      <c r="FSJ3" s="3"/>
      <c r="FSK3" s="3"/>
      <c r="FSL3" s="3"/>
      <c r="FSM3" s="3"/>
      <c r="FSN3" s="3"/>
      <c r="FSO3" s="3"/>
      <c r="FSP3" s="3"/>
      <c r="FSQ3" s="3"/>
      <c r="FSR3" s="3"/>
      <c r="FSS3" s="3"/>
      <c r="FST3" s="3"/>
      <c r="FSU3" s="3"/>
      <c r="FSV3" s="3"/>
      <c r="FSW3" s="3"/>
      <c r="FSX3" s="3"/>
      <c r="FSY3" s="3"/>
      <c r="FSZ3" s="3"/>
      <c r="FTA3" s="3"/>
      <c r="FTB3" s="3"/>
      <c r="FTC3" s="3"/>
      <c r="FTD3" s="3"/>
      <c r="FTE3" s="3"/>
      <c r="FTF3" s="3"/>
      <c r="FTG3" s="3"/>
      <c r="FTH3" s="3"/>
      <c r="FTI3" s="3"/>
      <c r="FTJ3" s="3"/>
      <c r="FTK3" s="3"/>
      <c r="FTL3" s="3"/>
      <c r="FTM3" s="3"/>
      <c r="FTN3" s="3"/>
      <c r="FTO3" s="3"/>
      <c r="FTP3" s="3"/>
      <c r="FTQ3" s="3"/>
      <c r="FTR3" s="3"/>
      <c r="FTS3" s="3"/>
      <c r="FTT3" s="3"/>
      <c r="FTU3" s="3"/>
      <c r="FTV3" s="3"/>
      <c r="FTW3" s="3"/>
      <c r="FTX3" s="3"/>
      <c r="FTY3" s="3"/>
      <c r="FTZ3" s="3"/>
      <c r="FUA3" s="3"/>
      <c r="FUB3" s="3"/>
      <c r="FUC3" s="3"/>
      <c r="FUD3" s="3"/>
      <c r="FUE3" s="3"/>
      <c r="FUF3" s="3"/>
      <c r="FUG3" s="3"/>
      <c r="FUH3" s="3"/>
      <c r="FUI3" s="3"/>
      <c r="FUJ3" s="3"/>
      <c r="FUK3" s="3"/>
      <c r="FUL3" s="3"/>
      <c r="FUM3" s="3"/>
      <c r="FUN3" s="3"/>
      <c r="FUO3" s="3"/>
      <c r="FUP3" s="3"/>
      <c r="FUQ3" s="3"/>
      <c r="FUR3" s="3"/>
      <c r="FUS3" s="3"/>
      <c r="FUT3" s="3"/>
      <c r="FUU3" s="3"/>
      <c r="FUV3" s="3"/>
      <c r="FUW3" s="3"/>
      <c r="FUX3" s="3"/>
      <c r="FUY3" s="3"/>
      <c r="FUZ3" s="3"/>
      <c r="FVA3" s="3"/>
      <c r="FVB3" s="3"/>
      <c r="FVC3" s="3"/>
      <c r="FVD3" s="3"/>
      <c r="FVE3" s="3"/>
      <c r="FVF3" s="3"/>
      <c r="FVG3" s="3"/>
      <c r="FVH3" s="3"/>
      <c r="FVI3" s="3"/>
      <c r="FVJ3" s="3"/>
      <c r="FVK3" s="3"/>
      <c r="FVL3" s="3"/>
      <c r="FVM3" s="3"/>
      <c r="FVN3" s="3"/>
      <c r="FVO3" s="3"/>
      <c r="FVP3" s="3"/>
      <c r="FVQ3" s="3"/>
      <c r="FVR3" s="3"/>
      <c r="FVS3" s="3"/>
      <c r="FVT3" s="3"/>
      <c r="FVU3" s="3"/>
      <c r="FVV3" s="3"/>
      <c r="FVW3" s="3"/>
      <c r="FVX3" s="3"/>
      <c r="FVY3" s="3"/>
      <c r="FVZ3" s="3"/>
      <c r="FWA3" s="3"/>
      <c r="FWB3" s="3"/>
      <c r="FWC3" s="3"/>
      <c r="FWD3" s="3"/>
      <c r="FWE3" s="3"/>
      <c r="FWF3" s="3"/>
      <c r="FWG3" s="3"/>
      <c r="FWH3" s="3"/>
      <c r="FWI3" s="3"/>
      <c r="FWJ3" s="3"/>
      <c r="FWK3" s="3"/>
      <c r="FWL3" s="3"/>
      <c r="FWM3" s="3"/>
      <c r="FWN3" s="3"/>
      <c r="FWO3" s="3"/>
      <c r="FWP3" s="3"/>
      <c r="FWQ3" s="3"/>
      <c r="FWR3" s="3"/>
      <c r="FWS3" s="3"/>
      <c r="FWT3" s="3"/>
      <c r="FWU3" s="3"/>
      <c r="FWV3" s="3"/>
      <c r="FWW3" s="3"/>
      <c r="FWX3" s="3"/>
      <c r="FWY3" s="3"/>
      <c r="FWZ3" s="3"/>
      <c r="FXA3" s="3"/>
      <c r="FXB3" s="3"/>
      <c r="FXC3" s="3"/>
      <c r="FXD3" s="3"/>
      <c r="FXE3" s="3"/>
      <c r="FXF3" s="3"/>
      <c r="FXG3" s="3"/>
      <c r="FXH3" s="3"/>
      <c r="FXI3" s="3"/>
      <c r="FXJ3" s="3"/>
      <c r="FXK3" s="3"/>
      <c r="FXL3" s="3"/>
      <c r="FXM3" s="3"/>
      <c r="FXN3" s="3"/>
      <c r="FXO3" s="3"/>
      <c r="FXP3" s="3"/>
      <c r="FXQ3" s="3"/>
      <c r="FXR3" s="3"/>
      <c r="FXS3" s="3"/>
      <c r="FXT3" s="3"/>
      <c r="FXU3" s="3"/>
      <c r="FXV3" s="3"/>
      <c r="FXW3" s="3"/>
      <c r="FXX3" s="3"/>
      <c r="FXY3" s="3"/>
      <c r="FXZ3" s="3"/>
      <c r="FYA3" s="3"/>
      <c r="FYB3" s="3"/>
      <c r="FYC3" s="3"/>
      <c r="FYD3" s="3"/>
      <c r="FYE3" s="3"/>
      <c r="FYF3" s="3"/>
      <c r="FYG3" s="3"/>
      <c r="FYH3" s="3"/>
      <c r="FYI3" s="3"/>
      <c r="FYJ3" s="3"/>
      <c r="FYK3" s="3"/>
      <c r="FYL3" s="3"/>
      <c r="FYM3" s="3"/>
      <c r="FYN3" s="3"/>
      <c r="FYO3" s="3"/>
      <c r="FYP3" s="3"/>
      <c r="FYQ3" s="3"/>
      <c r="FYR3" s="3"/>
      <c r="FYS3" s="3"/>
      <c r="FYT3" s="3"/>
      <c r="FYU3" s="3"/>
      <c r="FYV3" s="3"/>
      <c r="FYW3" s="3"/>
      <c r="FYX3" s="3"/>
      <c r="FYY3" s="3"/>
      <c r="FYZ3" s="3"/>
      <c r="FZA3" s="3"/>
      <c r="FZB3" s="3"/>
      <c r="FZC3" s="3"/>
      <c r="FZD3" s="3"/>
      <c r="FZE3" s="3"/>
      <c r="FZF3" s="3"/>
      <c r="FZG3" s="3"/>
      <c r="FZH3" s="3"/>
      <c r="FZI3" s="3"/>
      <c r="FZJ3" s="3"/>
      <c r="FZK3" s="3"/>
      <c r="FZL3" s="3"/>
      <c r="FZM3" s="3"/>
      <c r="FZN3" s="3"/>
      <c r="FZO3" s="3"/>
      <c r="FZP3" s="3"/>
      <c r="FZQ3" s="3"/>
      <c r="FZR3" s="3"/>
      <c r="FZS3" s="3"/>
      <c r="FZT3" s="3"/>
      <c r="FZU3" s="3"/>
      <c r="FZV3" s="3"/>
      <c r="FZW3" s="3"/>
      <c r="FZX3" s="3"/>
      <c r="FZY3" s="3"/>
      <c r="FZZ3" s="3"/>
      <c r="GAA3" s="3"/>
      <c r="GAB3" s="3"/>
      <c r="GAC3" s="3"/>
      <c r="GAD3" s="3"/>
      <c r="GAE3" s="3"/>
      <c r="GAF3" s="3"/>
      <c r="GAG3" s="3"/>
      <c r="GAH3" s="3"/>
      <c r="GAI3" s="3"/>
      <c r="GAJ3" s="3"/>
      <c r="GAK3" s="3"/>
      <c r="GAL3" s="3"/>
      <c r="GAM3" s="3"/>
      <c r="GAN3" s="3"/>
      <c r="GAO3" s="3"/>
      <c r="GAP3" s="3"/>
      <c r="GAQ3" s="3"/>
      <c r="GAR3" s="3"/>
      <c r="GAS3" s="3"/>
      <c r="GAT3" s="3"/>
      <c r="GAU3" s="3"/>
      <c r="GAV3" s="3"/>
      <c r="GAW3" s="3"/>
      <c r="GAX3" s="3"/>
      <c r="GAY3" s="3"/>
      <c r="GAZ3" s="3"/>
      <c r="GBA3" s="3"/>
      <c r="GBB3" s="3"/>
      <c r="GBC3" s="3"/>
      <c r="GBD3" s="3"/>
      <c r="GBE3" s="3"/>
      <c r="GBF3" s="3"/>
      <c r="GBG3" s="3"/>
      <c r="GBH3" s="3"/>
      <c r="GBI3" s="3"/>
      <c r="GBJ3" s="3"/>
      <c r="GBK3" s="3"/>
      <c r="GBL3" s="3"/>
      <c r="GBM3" s="3"/>
      <c r="GBN3" s="3"/>
      <c r="GBO3" s="3"/>
      <c r="GBP3" s="3"/>
      <c r="GBQ3" s="3"/>
      <c r="GBR3" s="3"/>
      <c r="GBS3" s="3"/>
      <c r="GBT3" s="3"/>
      <c r="GBU3" s="3"/>
      <c r="GBV3" s="3"/>
      <c r="GBW3" s="3"/>
      <c r="GBX3" s="3"/>
      <c r="GBY3" s="3"/>
      <c r="GBZ3" s="3"/>
      <c r="GCA3" s="3"/>
      <c r="GCB3" s="3"/>
      <c r="GCC3" s="3"/>
      <c r="GCD3" s="3"/>
      <c r="GCE3" s="3"/>
      <c r="GCF3" s="3"/>
      <c r="GCG3" s="3"/>
      <c r="GCH3" s="3"/>
      <c r="GCI3" s="3"/>
      <c r="GCJ3" s="3"/>
      <c r="GCK3" s="3"/>
      <c r="GCL3" s="3"/>
      <c r="GCM3" s="3"/>
      <c r="GCN3" s="3"/>
      <c r="GCO3" s="3"/>
      <c r="GCP3" s="3"/>
      <c r="GCQ3" s="3"/>
      <c r="GCR3" s="3"/>
      <c r="GCS3" s="3"/>
      <c r="GCT3" s="3"/>
      <c r="GCU3" s="3"/>
      <c r="GCV3" s="3"/>
      <c r="GCW3" s="3"/>
      <c r="GCX3" s="3"/>
      <c r="GCY3" s="3"/>
      <c r="GCZ3" s="3"/>
      <c r="GDA3" s="3"/>
      <c r="GDB3" s="3"/>
      <c r="GDC3" s="3"/>
      <c r="GDD3" s="3"/>
      <c r="GDE3" s="3"/>
      <c r="GDF3" s="3"/>
      <c r="GDG3" s="3"/>
      <c r="GDH3" s="3"/>
      <c r="GDI3" s="3"/>
      <c r="GDJ3" s="3"/>
      <c r="GDK3" s="3"/>
      <c r="GDL3" s="3"/>
      <c r="GDM3" s="3"/>
      <c r="GDN3" s="3"/>
      <c r="GDO3" s="3"/>
      <c r="GDP3" s="3"/>
      <c r="GDQ3" s="3"/>
      <c r="GDR3" s="3"/>
      <c r="GDS3" s="3"/>
      <c r="GDT3" s="3"/>
      <c r="GDU3" s="3"/>
      <c r="GDV3" s="3"/>
      <c r="GDW3" s="3"/>
      <c r="GDX3" s="3"/>
      <c r="GDY3" s="3"/>
      <c r="GDZ3" s="3"/>
      <c r="GEA3" s="3"/>
      <c r="GEB3" s="3"/>
      <c r="GEC3" s="3"/>
      <c r="GED3" s="3"/>
      <c r="GEE3" s="3"/>
      <c r="GEF3" s="3"/>
      <c r="GEG3" s="3"/>
      <c r="GEH3" s="3"/>
      <c r="GEI3" s="3"/>
      <c r="GEJ3" s="3"/>
      <c r="GEK3" s="3"/>
      <c r="GEL3" s="3"/>
      <c r="GEM3" s="3"/>
      <c r="GEN3" s="3"/>
      <c r="GEO3" s="3"/>
      <c r="GEP3" s="3"/>
      <c r="GEQ3" s="3"/>
      <c r="GER3" s="3"/>
      <c r="GES3" s="3"/>
      <c r="GET3" s="3"/>
      <c r="GEU3" s="3"/>
      <c r="GEV3" s="3"/>
      <c r="GEW3" s="3"/>
      <c r="GEX3" s="3"/>
      <c r="GEY3" s="3"/>
      <c r="GEZ3" s="3"/>
      <c r="GFA3" s="3"/>
      <c r="GFB3" s="3"/>
      <c r="GFC3" s="3"/>
      <c r="GFD3" s="3"/>
      <c r="GFE3" s="3"/>
      <c r="GFF3" s="3"/>
      <c r="GFG3" s="3"/>
      <c r="GFH3" s="3"/>
      <c r="GFI3" s="3"/>
      <c r="GFJ3" s="3"/>
      <c r="GFK3" s="3"/>
      <c r="GFL3" s="3"/>
      <c r="GFM3" s="3"/>
      <c r="GFN3" s="3"/>
      <c r="GFO3" s="3"/>
      <c r="GFP3" s="3"/>
      <c r="GFQ3" s="3"/>
      <c r="GFR3" s="3"/>
      <c r="GFS3" s="3"/>
      <c r="GFT3" s="3"/>
      <c r="GFU3" s="3"/>
      <c r="GFV3" s="3"/>
      <c r="GFW3" s="3"/>
      <c r="GFX3" s="3"/>
      <c r="GFY3" s="3"/>
      <c r="GFZ3" s="3"/>
      <c r="GGA3" s="3"/>
      <c r="GGB3" s="3"/>
      <c r="GGC3" s="3"/>
      <c r="GGD3" s="3"/>
      <c r="GGE3" s="3"/>
      <c r="GGF3" s="3"/>
      <c r="GGG3" s="3"/>
      <c r="GGH3" s="3"/>
      <c r="GGI3" s="3"/>
      <c r="GGJ3" s="3"/>
      <c r="GGK3" s="3"/>
      <c r="GGL3" s="3"/>
      <c r="GGM3" s="3"/>
      <c r="GGN3" s="3"/>
      <c r="GGO3" s="3"/>
      <c r="GGP3" s="3"/>
      <c r="GGQ3" s="3"/>
      <c r="GGR3" s="3"/>
      <c r="GGS3" s="3"/>
      <c r="GGT3" s="3"/>
      <c r="GGU3" s="3"/>
      <c r="GGV3" s="3"/>
      <c r="GGW3" s="3"/>
      <c r="GGX3" s="3"/>
      <c r="GGY3" s="3"/>
      <c r="GGZ3" s="3"/>
      <c r="GHA3" s="3"/>
      <c r="GHB3" s="3"/>
      <c r="GHC3" s="3"/>
      <c r="GHD3" s="3"/>
      <c r="GHE3" s="3"/>
      <c r="GHF3" s="3"/>
      <c r="GHG3" s="3"/>
      <c r="GHH3" s="3"/>
      <c r="GHI3" s="3"/>
      <c r="GHJ3" s="3"/>
      <c r="GHK3" s="3"/>
      <c r="GHL3" s="3"/>
      <c r="GHM3" s="3"/>
      <c r="GHN3" s="3"/>
      <c r="GHO3" s="3"/>
      <c r="GHP3" s="3"/>
      <c r="GHQ3" s="3"/>
      <c r="GHR3" s="3"/>
      <c r="GHS3" s="3"/>
      <c r="GHT3" s="3"/>
      <c r="GHU3" s="3"/>
      <c r="GHV3" s="3"/>
      <c r="GHW3" s="3"/>
      <c r="GHX3" s="3"/>
      <c r="GHY3" s="3"/>
      <c r="GHZ3" s="3"/>
      <c r="GIA3" s="3"/>
      <c r="GIB3" s="3"/>
      <c r="GIC3" s="3"/>
      <c r="GID3" s="3"/>
      <c r="GIE3" s="3"/>
      <c r="GIF3" s="3"/>
      <c r="GIG3" s="3"/>
      <c r="GIH3" s="3"/>
      <c r="GII3" s="3"/>
      <c r="GIJ3" s="3"/>
      <c r="GIK3" s="3"/>
      <c r="GIL3" s="3"/>
      <c r="GIM3" s="3"/>
      <c r="GIN3" s="3"/>
      <c r="GIO3" s="3"/>
      <c r="GIP3" s="3"/>
      <c r="GIQ3" s="3"/>
      <c r="GIR3" s="3"/>
      <c r="GIS3" s="3"/>
      <c r="GIT3" s="3"/>
      <c r="GIU3" s="3"/>
      <c r="GIV3" s="3"/>
      <c r="GIW3" s="3"/>
      <c r="GIX3" s="3"/>
      <c r="GIY3" s="3"/>
      <c r="GIZ3" s="3"/>
      <c r="GJA3" s="3"/>
      <c r="GJB3" s="3"/>
      <c r="GJC3" s="3"/>
      <c r="GJD3" s="3"/>
      <c r="GJE3" s="3"/>
      <c r="GJF3" s="3"/>
      <c r="GJG3" s="3"/>
      <c r="GJH3" s="3"/>
      <c r="GJI3" s="3"/>
      <c r="GJJ3" s="3"/>
      <c r="GJK3" s="3"/>
      <c r="GJL3" s="3"/>
      <c r="GJM3" s="3"/>
      <c r="GJN3" s="3"/>
      <c r="GJO3" s="3"/>
      <c r="GJP3" s="3"/>
      <c r="GJQ3" s="3"/>
      <c r="GJR3" s="3"/>
      <c r="GJS3" s="3"/>
      <c r="GJT3" s="3"/>
      <c r="GJU3" s="3"/>
      <c r="GJV3" s="3"/>
      <c r="GJW3" s="3"/>
      <c r="GJX3" s="3"/>
      <c r="GJY3" s="3"/>
      <c r="GJZ3" s="3"/>
      <c r="GKA3" s="3"/>
      <c r="GKB3" s="3"/>
      <c r="GKC3" s="3"/>
      <c r="GKD3" s="3"/>
      <c r="GKE3" s="3"/>
      <c r="GKF3" s="3"/>
      <c r="GKG3" s="3"/>
      <c r="GKH3" s="3"/>
      <c r="GKI3" s="3"/>
      <c r="GKJ3" s="3"/>
      <c r="GKK3" s="3"/>
      <c r="GKL3" s="3"/>
      <c r="GKM3" s="3"/>
      <c r="GKN3" s="3"/>
      <c r="GKO3" s="3"/>
      <c r="GKP3" s="3"/>
      <c r="GKQ3" s="3"/>
      <c r="GKR3" s="3"/>
      <c r="GKS3" s="3"/>
      <c r="GKT3" s="3"/>
      <c r="GKU3" s="3"/>
      <c r="GKV3" s="3"/>
      <c r="GKW3" s="3"/>
      <c r="GKX3" s="3"/>
      <c r="GKY3" s="3"/>
      <c r="GKZ3" s="3"/>
      <c r="GLA3" s="3"/>
      <c r="GLB3" s="3"/>
      <c r="GLC3" s="3"/>
      <c r="GLD3" s="3"/>
      <c r="GLE3" s="3"/>
      <c r="GLF3" s="3"/>
      <c r="GLG3" s="3"/>
      <c r="GLH3" s="3"/>
      <c r="GLI3" s="3"/>
      <c r="GLJ3" s="3"/>
      <c r="GLK3" s="3"/>
      <c r="GLL3" s="3"/>
      <c r="GLM3" s="3"/>
      <c r="GLN3" s="3"/>
      <c r="GLO3" s="3"/>
      <c r="GLP3" s="3"/>
      <c r="GLQ3" s="3"/>
      <c r="GLR3" s="3"/>
      <c r="GLS3" s="3"/>
      <c r="GLT3" s="3"/>
      <c r="GLU3" s="3"/>
      <c r="GLV3" s="3"/>
      <c r="GLW3" s="3"/>
      <c r="GLX3" s="3"/>
      <c r="GLY3" s="3"/>
      <c r="GLZ3" s="3"/>
      <c r="GMA3" s="3"/>
      <c r="GMB3" s="3"/>
      <c r="GMC3" s="3"/>
      <c r="GMD3" s="3"/>
      <c r="GME3" s="3"/>
      <c r="GMF3" s="3"/>
      <c r="GMG3" s="3"/>
      <c r="GMH3" s="3"/>
      <c r="GMI3" s="3"/>
      <c r="GMJ3" s="3"/>
      <c r="GMK3" s="3"/>
      <c r="GML3" s="3"/>
      <c r="GMM3" s="3"/>
      <c r="GMN3" s="3"/>
      <c r="GMO3" s="3"/>
      <c r="GMP3" s="3"/>
      <c r="GMQ3" s="3"/>
      <c r="GMR3" s="3"/>
      <c r="GMS3" s="3"/>
      <c r="GMT3" s="3"/>
      <c r="GMU3" s="3"/>
      <c r="GMV3" s="3"/>
      <c r="GMW3" s="3"/>
      <c r="GMX3" s="3"/>
      <c r="GMY3" s="3"/>
      <c r="GMZ3" s="3"/>
      <c r="GNA3" s="3"/>
      <c r="GNB3" s="3"/>
      <c r="GNC3" s="3"/>
      <c r="GND3" s="3"/>
      <c r="GNE3" s="3"/>
      <c r="GNF3" s="3"/>
      <c r="GNG3" s="3"/>
      <c r="GNH3" s="3"/>
      <c r="GNI3" s="3"/>
      <c r="GNJ3" s="3"/>
      <c r="GNK3" s="3"/>
      <c r="GNL3" s="3"/>
      <c r="GNM3" s="3"/>
      <c r="GNN3" s="3"/>
      <c r="GNO3" s="3"/>
      <c r="GNP3" s="3"/>
      <c r="GNQ3" s="3"/>
      <c r="GNR3" s="3"/>
      <c r="GNS3" s="3"/>
      <c r="GNT3" s="3"/>
      <c r="GNU3" s="3"/>
      <c r="GNV3" s="3"/>
      <c r="GNW3" s="3"/>
      <c r="GNX3" s="3"/>
      <c r="GNY3" s="3"/>
      <c r="GNZ3" s="3"/>
      <c r="GOA3" s="3"/>
      <c r="GOB3" s="3"/>
      <c r="GOC3" s="3"/>
      <c r="GOD3" s="3"/>
      <c r="GOE3" s="3"/>
      <c r="GOF3" s="3"/>
      <c r="GOG3" s="3"/>
      <c r="GOH3" s="3"/>
      <c r="GOI3" s="3"/>
      <c r="GOJ3" s="3"/>
      <c r="GOK3" s="3"/>
      <c r="GOL3" s="3"/>
      <c r="GOM3" s="3"/>
      <c r="GON3" s="3"/>
      <c r="GOO3" s="3"/>
      <c r="GOP3" s="3"/>
      <c r="GOQ3" s="3"/>
      <c r="GOR3" s="3"/>
      <c r="GOS3" s="3"/>
      <c r="GOT3" s="3"/>
      <c r="GOU3" s="3"/>
      <c r="GOV3" s="3"/>
      <c r="GOW3" s="3"/>
      <c r="GOX3" s="3"/>
      <c r="GOY3" s="3"/>
      <c r="GOZ3" s="3"/>
      <c r="GPA3" s="3"/>
      <c r="GPB3" s="3"/>
      <c r="GPC3" s="3"/>
      <c r="GPD3" s="3"/>
      <c r="GPE3" s="3"/>
      <c r="GPF3" s="3"/>
      <c r="GPG3" s="3"/>
      <c r="GPH3" s="3"/>
      <c r="GPI3" s="3"/>
      <c r="GPJ3" s="3"/>
      <c r="GPK3" s="3"/>
      <c r="GPL3" s="3"/>
      <c r="GPM3" s="3"/>
      <c r="GPN3" s="3"/>
      <c r="GPO3" s="3"/>
      <c r="GPP3" s="3"/>
      <c r="GPQ3" s="3"/>
      <c r="GPR3" s="3"/>
      <c r="GPS3" s="3"/>
      <c r="GPT3" s="3"/>
      <c r="GPU3" s="3"/>
      <c r="GPV3" s="3"/>
      <c r="GPW3" s="3"/>
      <c r="GPX3" s="3"/>
      <c r="GPY3" s="3"/>
      <c r="GPZ3" s="3"/>
      <c r="GQA3" s="3"/>
      <c r="GQB3" s="3"/>
      <c r="GQC3" s="3"/>
      <c r="GQD3" s="3"/>
      <c r="GQE3" s="3"/>
      <c r="GQF3" s="3"/>
      <c r="GQG3" s="3"/>
      <c r="GQH3" s="3"/>
      <c r="GQI3" s="3"/>
      <c r="GQJ3" s="3"/>
      <c r="GQK3" s="3"/>
      <c r="GQL3" s="3"/>
      <c r="GQM3" s="3"/>
      <c r="GQN3" s="3"/>
      <c r="GQO3" s="3"/>
      <c r="GQP3" s="3"/>
      <c r="GQQ3" s="3"/>
      <c r="GQR3" s="3"/>
      <c r="GQS3" s="3"/>
      <c r="GQT3" s="3"/>
      <c r="GQU3" s="3"/>
      <c r="GQV3" s="3"/>
      <c r="GQW3" s="3"/>
      <c r="GQX3" s="3"/>
      <c r="GQY3" s="3"/>
      <c r="GQZ3" s="3"/>
      <c r="GRA3" s="3"/>
      <c r="GRB3" s="3"/>
      <c r="GRC3" s="3"/>
      <c r="GRD3" s="3"/>
      <c r="GRE3" s="3"/>
      <c r="GRF3" s="3"/>
      <c r="GRG3" s="3"/>
      <c r="GRH3" s="3"/>
      <c r="GRI3" s="3"/>
      <c r="GRJ3" s="3"/>
      <c r="GRK3" s="3"/>
      <c r="GRL3" s="3"/>
      <c r="GRM3" s="3"/>
      <c r="GRN3" s="3"/>
      <c r="GRO3" s="3"/>
      <c r="GRP3" s="3"/>
      <c r="GRQ3" s="3"/>
      <c r="GRR3" s="3"/>
      <c r="GRS3" s="3"/>
      <c r="GRT3" s="3"/>
      <c r="GRU3" s="3"/>
      <c r="GRV3" s="3"/>
      <c r="GRW3" s="3"/>
      <c r="GRX3" s="3"/>
      <c r="GRY3" s="3"/>
      <c r="GRZ3" s="3"/>
      <c r="GSA3" s="3"/>
      <c r="GSB3" s="3"/>
      <c r="GSC3" s="3"/>
      <c r="GSD3" s="3"/>
      <c r="GSE3" s="3"/>
      <c r="GSF3" s="3"/>
      <c r="GSG3" s="3"/>
      <c r="GSH3" s="3"/>
      <c r="GSI3" s="3"/>
      <c r="GSJ3" s="3"/>
      <c r="GSK3" s="3"/>
      <c r="GSL3" s="3"/>
      <c r="GSM3" s="3"/>
      <c r="GSN3" s="3"/>
      <c r="GSO3" s="3"/>
      <c r="GSP3" s="3"/>
      <c r="GSQ3" s="3"/>
      <c r="GSR3" s="3"/>
      <c r="GSS3" s="3"/>
      <c r="GST3" s="3"/>
      <c r="GSU3" s="3"/>
      <c r="GSV3" s="3"/>
      <c r="GSW3" s="3"/>
      <c r="GSX3" s="3"/>
      <c r="GSY3" s="3"/>
      <c r="GSZ3" s="3"/>
      <c r="GTA3" s="3"/>
      <c r="GTB3" s="3"/>
      <c r="GTC3" s="3"/>
      <c r="GTD3" s="3"/>
      <c r="GTE3" s="3"/>
      <c r="GTF3" s="3"/>
      <c r="GTG3" s="3"/>
      <c r="GTH3" s="3"/>
      <c r="GTI3" s="3"/>
      <c r="GTJ3" s="3"/>
      <c r="GTK3" s="3"/>
      <c r="GTL3" s="3"/>
      <c r="GTM3" s="3"/>
      <c r="GTN3" s="3"/>
      <c r="GTO3" s="3"/>
      <c r="GTP3" s="3"/>
      <c r="GTQ3" s="3"/>
      <c r="GTR3" s="3"/>
      <c r="GTS3" s="3"/>
      <c r="GTT3" s="3"/>
      <c r="GTU3" s="3"/>
      <c r="GTV3" s="3"/>
      <c r="GTW3" s="3"/>
      <c r="GTX3" s="3"/>
      <c r="GTY3" s="3"/>
      <c r="GTZ3" s="3"/>
      <c r="GUA3" s="3"/>
      <c r="GUB3" s="3"/>
      <c r="GUC3" s="3"/>
      <c r="GUD3" s="3"/>
      <c r="GUE3" s="3"/>
      <c r="GUF3" s="3"/>
      <c r="GUG3" s="3"/>
      <c r="GUH3" s="3"/>
      <c r="GUI3" s="3"/>
      <c r="GUJ3" s="3"/>
      <c r="GUK3" s="3"/>
      <c r="GUL3" s="3"/>
      <c r="GUM3" s="3"/>
      <c r="GUN3" s="3"/>
      <c r="GUO3" s="3"/>
      <c r="GUP3" s="3"/>
      <c r="GUQ3" s="3"/>
      <c r="GUR3" s="3"/>
      <c r="GUS3" s="3"/>
      <c r="GUT3" s="3"/>
      <c r="GUU3" s="3"/>
      <c r="GUV3" s="3"/>
      <c r="GUW3" s="3"/>
      <c r="GUX3" s="3"/>
      <c r="GUY3" s="3"/>
      <c r="GUZ3" s="3"/>
      <c r="GVA3" s="3"/>
      <c r="GVB3" s="3"/>
      <c r="GVC3" s="3"/>
      <c r="GVD3" s="3"/>
      <c r="GVE3" s="3"/>
      <c r="GVF3" s="3"/>
      <c r="GVG3" s="3"/>
      <c r="GVH3" s="3"/>
      <c r="GVI3" s="3"/>
      <c r="GVJ3" s="3"/>
      <c r="GVK3" s="3"/>
      <c r="GVL3" s="3"/>
      <c r="GVM3" s="3"/>
      <c r="GVN3" s="3"/>
      <c r="GVO3" s="3"/>
      <c r="GVP3" s="3"/>
      <c r="GVQ3" s="3"/>
      <c r="GVR3" s="3"/>
      <c r="GVS3" s="3"/>
      <c r="GVT3" s="3"/>
      <c r="GVU3" s="3"/>
      <c r="GVV3" s="3"/>
      <c r="GVW3" s="3"/>
      <c r="GVX3" s="3"/>
      <c r="GVY3" s="3"/>
      <c r="GVZ3" s="3"/>
      <c r="GWA3" s="3"/>
      <c r="GWB3" s="3"/>
      <c r="GWC3" s="3"/>
      <c r="GWD3" s="3"/>
      <c r="GWE3" s="3"/>
      <c r="GWF3" s="3"/>
      <c r="GWG3" s="3"/>
      <c r="GWH3" s="3"/>
      <c r="GWI3" s="3"/>
      <c r="GWJ3" s="3"/>
      <c r="GWK3" s="3"/>
      <c r="GWL3" s="3"/>
      <c r="GWM3" s="3"/>
      <c r="GWN3" s="3"/>
      <c r="GWO3" s="3"/>
      <c r="GWP3" s="3"/>
      <c r="GWQ3" s="3"/>
      <c r="GWR3" s="3"/>
      <c r="GWS3" s="3"/>
      <c r="GWT3" s="3"/>
      <c r="GWU3" s="3"/>
      <c r="GWV3" s="3"/>
      <c r="GWW3" s="3"/>
      <c r="GWX3" s="3"/>
      <c r="GWY3" s="3"/>
      <c r="GWZ3" s="3"/>
      <c r="GXA3" s="3"/>
      <c r="GXB3" s="3"/>
      <c r="GXC3" s="3"/>
      <c r="GXD3" s="3"/>
      <c r="GXE3" s="3"/>
      <c r="GXF3" s="3"/>
      <c r="GXG3" s="3"/>
      <c r="GXH3" s="3"/>
      <c r="GXI3" s="3"/>
      <c r="GXJ3" s="3"/>
      <c r="GXK3" s="3"/>
      <c r="GXL3" s="3"/>
      <c r="GXM3" s="3"/>
      <c r="GXN3" s="3"/>
      <c r="GXO3" s="3"/>
      <c r="GXP3" s="3"/>
      <c r="GXQ3" s="3"/>
      <c r="GXR3" s="3"/>
      <c r="GXS3" s="3"/>
      <c r="GXT3" s="3"/>
      <c r="GXU3" s="3"/>
      <c r="GXV3" s="3"/>
      <c r="GXW3" s="3"/>
      <c r="GXX3" s="3"/>
      <c r="GXY3" s="3"/>
      <c r="GXZ3" s="3"/>
      <c r="GYA3" s="3"/>
      <c r="GYB3" s="3"/>
      <c r="GYC3" s="3"/>
      <c r="GYD3" s="3"/>
      <c r="GYE3" s="3"/>
      <c r="GYF3" s="3"/>
      <c r="GYG3" s="3"/>
      <c r="GYH3" s="3"/>
      <c r="GYI3" s="3"/>
      <c r="GYJ3" s="3"/>
      <c r="GYK3" s="3"/>
      <c r="GYL3" s="3"/>
      <c r="GYM3" s="3"/>
      <c r="GYN3" s="3"/>
      <c r="GYO3" s="3"/>
      <c r="GYP3" s="3"/>
      <c r="GYQ3" s="3"/>
      <c r="GYR3" s="3"/>
      <c r="GYS3" s="3"/>
      <c r="GYT3" s="3"/>
      <c r="GYU3" s="3"/>
      <c r="GYV3" s="3"/>
      <c r="GYW3" s="3"/>
      <c r="GYX3" s="3"/>
      <c r="GYY3" s="3"/>
      <c r="GYZ3" s="3"/>
      <c r="GZA3" s="3"/>
      <c r="GZB3" s="3"/>
      <c r="GZC3" s="3"/>
      <c r="GZD3" s="3"/>
      <c r="GZE3" s="3"/>
      <c r="GZF3" s="3"/>
      <c r="GZG3" s="3"/>
      <c r="GZH3" s="3"/>
      <c r="GZI3" s="3"/>
      <c r="GZJ3" s="3"/>
      <c r="GZK3" s="3"/>
      <c r="GZL3" s="3"/>
      <c r="GZM3" s="3"/>
      <c r="GZN3" s="3"/>
      <c r="GZO3" s="3"/>
      <c r="GZP3" s="3"/>
      <c r="GZQ3" s="3"/>
      <c r="GZR3" s="3"/>
      <c r="GZS3" s="3"/>
      <c r="GZT3" s="3"/>
      <c r="GZU3" s="3"/>
      <c r="GZV3" s="3"/>
      <c r="GZW3" s="3"/>
      <c r="GZX3" s="3"/>
      <c r="GZY3" s="3"/>
      <c r="GZZ3" s="3"/>
      <c r="HAA3" s="3"/>
      <c r="HAB3" s="3"/>
      <c r="HAC3" s="3"/>
      <c r="HAD3" s="3"/>
      <c r="HAE3" s="3"/>
      <c r="HAF3" s="3"/>
      <c r="HAG3" s="3"/>
      <c r="HAH3" s="3"/>
      <c r="HAI3" s="3"/>
      <c r="HAJ3" s="3"/>
      <c r="HAK3" s="3"/>
      <c r="HAL3" s="3"/>
      <c r="HAM3" s="3"/>
      <c r="HAN3" s="3"/>
      <c r="HAO3" s="3"/>
      <c r="HAP3" s="3"/>
      <c r="HAQ3" s="3"/>
      <c r="HAR3" s="3"/>
      <c r="HAS3" s="3"/>
      <c r="HAT3" s="3"/>
      <c r="HAU3" s="3"/>
      <c r="HAV3" s="3"/>
      <c r="HAW3" s="3"/>
      <c r="HAX3" s="3"/>
      <c r="HAY3" s="3"/>
      <c r="HAZ3" s="3"/>
      <c r="HBA3" s="3"/>
      <c r="HBB3" s="3"/>
      <c r="HBC3" s="3"/>
      <c r="HBD3" s="3"/>
      <c r="HBE3" s="3"/>
      <c r="HBF3" s="3"/>
      <c r="HBG3" s="3"/>
      <c r="HBH3" s="3"/>
      <c r="HBI3" s="3"/>
      <c r="HBJ3" s="3"/>
      <c r="HBK3" s="3"/>
      <c r="HBL3" s="3"/>
      <c r="HBM3" s="3"/>
      <c r="HBN3" s="3"/>
      <c r="HBO3" s="3"/>
      <c r="HBP3" s="3"/>
      <c r="HBQ3" s="3"/>
      <c r="HBR3" s="3"/>
      <c r="HBS3" s="3"/>
      <c r="HBT3" s="3"/>
      <c r="HBU3" s="3"/>
      <c r="HBV3" s="3"/>
      <c r="HBW3" s="3"/>
      <c r="HBX3" s="3"/>
      <c r="HBY3" s="3"/>
      <c r="HBZ3" s="3"/>
      <c r="HCA3" s="3"/>
      <c r="HCB3" s="3"/>
      <c r="HCC3" s="3"/>
      <c r="HCD3" s="3"/>
      <c r="HCE3" s="3"/>
      <c r="HCF3" s="3"/>
      <c r="HCG3" s="3"/>
      <c r="HCH3" s="3"/>
      <c r="HCI3" s="3"/>
      <c r="HCJ3" s="3"/>
      <c r="HCK3" s="3"/>
      <c r="HCL3" s="3"/>
      <c r="HCM3" s="3"/>
      <c r="HCN3" s="3"/>
      <c r="HCO3" s="3"/>
      <c r="HCP3" s="3"/>
      <c r="HCQ3" s="3"/>
      <c r="HCR3" s="3"/>
      <c r="HCS3" s="3"/>
      <c r="HCT3" s="3"/>
      <c r="HCU3" s="3"/>
      <c r="HCV3" s="3"/>
      <c r="HCW3" s="3"/>
      <c r="HCX3" s="3"/>
      <c r="HCY3" s="3"/>
      <c r="HCZ3" s="3"/>
      <c r="HDA3" s="3"/>
      <c r="HDB3" s="3"/>
      <c r="HDC3" s="3"/>
      <c r="HDD3" s="3"/>
      <c r="HDE3" s="3"/>
      <c r="HDF3" s="3"/>
      <c r="HDG3" s="3"/>
      <c r="HDH3" s="3"/>
      <c r="HDI3" s="3"/>
      <c r="HDJ3" s="3"/>
      <c r="HDK3" s="3"/>
      <c r="HDL3" s="3"/>
      <c r="HDM3" s="3"/>
      <c r="HDN3" s="3"/>
      <c r="HDO3" s="3"/>
      <c r="HDP3" s="3"/>
      <c r="HDQ3" s="3"/>
      <c r="HDR3" s="3"/>
      <c r="HDS3" s="3"/>
      <c r="HDT3" s="3"/>
      <c r="HDU3" s="3"/>
      <c r="HDV3" s="3"/>
      <c r="HDW3" s="3"/>
      <c r="HDX3" s="3"/>
      <c r="HDY3" s="3"/>
      <c r="HDZ3" s="3"/>
      <c r="HEA3" s="3"/>
      <c r="HEB3" s="3"/>
      <c r="HEC3" s="3"/>
      <c r="HED3" s="3"/>
      <c r="HEE3" s="3"/>
      <c r="HEF3" s="3"/>
      <c r="HEG3" s="3"/>
      <c r="HEH3" s="3"/>
      <c r="HEI3" s="3"/>
      <c r="HEJ3" s="3"/>
      <c r="HEK3" s="3"/>
      <c r="HEL3" s="3"/>
      <c r="HEM3" s="3"/>
      <c r="HEN3" s="3"/>
      <c r="HEO3" s="3"/>
      <c r="HEP3" s="3"/>
      <c r="HEQ3" s="3"/>
      <c r="HER3" s="3"/>
      <c r="HES3" s="3"/>
      <c r="HET3" s="3"/>
      <c r="HEU3" s="3"/>
      <c r="HEV3" s="3"/>
      <c r="HEW3" s="3"/>
      <c r="HEX3" s="3"/>
      <c r="HEY3" s="3"/>
      <c r="HEZ3" s="3"/>
      <c r="HFA3" s="3"/>
      <c r="HFB3" s="3"/>
      <c r="HFC3" s="3"/>
      <c r="HFD3" s="3"/>
      <c r="HFE3" s="3"/>
      <c r="HFF3" s="3"/>
      <c r="HFG3" s="3"/>
      <c r="HFH3" s="3"/>
      <c r="HFI3" s="3"/>
      <c r="HFJ3" s="3"/>
      <c r="HFK3" s="3"/>
      <c r="HFL3" s="3"/>
      <c r="HFM3" s="3"/>
      <c r="HFN3" s="3"/>
      <c r="HFO3" s="3"/>
      <c r="HFP3" s="3"/>
      <c r="HFQ3" s="3"/>
      <c r="HFR3" s="3"/>
      <c r="HFS3" s="3"/>
      <c r="HFT3" s="3"/>
      <c r="HFU3" s="3"/>
      <c r="HFV3" s="3"/>
      <c r="HFW3" s="3"/>
      <c r="HFX3" s="3"/>
      <c r="HFY3" s="3"/>
      <c r="HFZ3" s="3"/>
      <c r="HGA3" s="3"/>
      <c r="HGB3" s="3"/>
      <c r="HGC3" s="3"/>
      <c r="HGD3" s="3"/>
      <c r="HGE3" s="3"/>
      <c r="HGF3" s="3"/>
      <c r="HGG3" s="3"/>
      <c r="HGH3" s="3"/>
      <c r="HGI3" s="3"/>
      <c r="HGJ3" s="3"/>
      <c r="HGK3" s="3"/>
      <c r="HGL3" s="3"/>
      <c r="HGM3" s="3"/>
      <c r="HGN3" s="3"/>
      <c r="HGO3" s="3"/>
      <c r="HGP3" s="3"/>
      <c r="HGQ3" s="3"/>
      <c r="HGR3" s="3"/>
      <c r="HGS3" s="3"/>
      <c r="HGT3" s="3"/>
      <c r="HGU3" s="3"/>
      <c r="HGV3" s="3"/>
      <c r="HGW3" s="3"/>
      <c r="HGX3" s="3"/>
      <c r="HGY3" s="3"/>
      <c r="HGZ3" s="3"/>
      <c r="HHA3" s="3"/>
      <c r="HHB3" s="3"/>
      <c r="HHC3" s="3"/>
      <c r="HHD3" s="3"/>
      <c r="HHE3" s="3"/>
      <c r="HHF3" s="3"/>
      <c r="HHG3" s="3"/>
      <c r="HHH3" s="3"/>
      <c r="HHI3" s="3"/>
      <c r="HHJ3" s="3"/>
      <c r="HHK3" s="3"/>
      <c r="HHL3" s="3"/>
      <c r="HHM3" s="3"/>
      <c r="HHN3" s="3"/>
      <c r="HHO3" s="3"/>
      <c r="HHP3" s="3"/>
      <c r="HHQ3" s="3"/>
      <c r="HHR3" s="3"/>
      <c r="HHS3" s="3"/>
      <c r="HHT3" s="3"/>
      <c r="HHU3" s="3"/>
      <c r="HHV3" s="3"/>
      <c r="HHW3" s="3"/>
      <c r="HHX3" s="3"/>
      <c r="HHY3" s="3"/>
      <c r="HHZ3" s="3"/>
      <c r="HIA3" s="3"/>
      <c r="HIB3" s="3"/>
      <c r="HIC3" s="3"/>
      <c r="HID3" s="3"/>
      <c r="HIE3" s="3"/>
      <c r="HIF3" s="3"/>
      <c r="HIG3" s="3"/>
      <c r="HIH3" s="3"/>
      <c r="HII3" s="3"/>
      <c r="HIJ3" s="3"/>
      <c r="HIK3" s="3"/>
      <c r="HIL3" s="3"/>
      <c r="HIM3" s="3"/>
      <c r="HIN3" s="3"/>
      <c r="HIO3" s="3"/>
      <c r="HIP3" s="3"/>
      <c r="HIQ3" s="3"/>
      <c r="HIR3" s="3"/>
      <c r="HIS3" s="3"/>
      <c r="HIT3" s="3"/>
      <c r="HIU3" s="3"/>
      <c r="HIV3" s="3"/>
      <c r="HIW3" s="3"/>
      <c r="HIX3" s="3"/>
      <c r="HIY3" s="3"/>
      <c r="HIZ3" s="3"/>
      <c r="HJA3" s="3"/>
      <c r="HJB3" s="3"/>
      <c r="HJC3" s="3"/>
      <c r="HJD3" s="3"/>
      <c r="HJE3" s="3"/>
      <c r="HJF3" s="3"/>
      <c r="HJG3" s="3"/>
      <c r="HJH3" s="3"/>
      <c r="HJI3" s="3"/>
      <c r="HJJ3" s="3"/>
      <c r="HJK3" s="3"/>
      <c r="HJL3" s="3"/>
      <c r="HJM3" s="3"/>
      <c r="HJN3" s="3"/>
      <c r="HJO3" s="3"/>
      <c r="HJP3" s="3"/>
      <c r="HJQ3" s="3"/>
      <c r="HJR3" s="3"/>
      <c r="HJS3" s="3"/>
      <c r="HJT3" s="3"/>
      <c r="HJU3" s="3"/>
      <c r="HJV3" s="3"/>
      <c r="HJW3" s="3"/>
      <c r="HJX3" s="3"/>
      <c r="HJY3" s="3"/>
      <c r="HJZ3" s="3"/>
      <c r="HKA3" s="3"/>
      <c r="HKB3" s="3"/>
      <c r="HKC3" s="3"/>
      <c r="HKD3" s="3"/>
      <c r="HKE3" s="3"/>
      <c r="HKF3" s="3"/>
      <c r="HKG3" s="3"/>
      <c r="HKH3" s="3"/>
      <c r="HKI3" s="3"/>
      <c r="HKJ3" s="3"/>
      <c r="HKK3" s="3"/>
      <c r="HKL3" s="3"/>
      <c r="HKM3" s="3"/>
      <c r="HKN3" s="3"/>
      <c r="HKO3" s="3"/>
      <c r="HKP3" s="3"/>
      <c r="HKQ3" s="3"/>
      <c r="HKR3" s="3"/>
      <c r="HKS3" s="3"/>
      <c r="HKT3" s="3"/>
      <c r="HKU3" s="3"/>
      <c r="HKV3" s="3"/>
      <c r="HKW3" s="3"/>
      <c r="HKX3" s="3"/>
      <c r="HKY3" s="3"/>
      <c r="HKZ3" s="3"/>
      <c r="HLA3" s="3"/>
      <c r="HLB3" s="3"/>
      <c r="HLC3" s="3"/>
      <c r="HLD3" s="3"/>
      <c r="HLE3" s="3"/>
      <c r="HLF3" s="3"/>
      <c r="HLG3" s="3"/>
      <c r="HLH3" s="3"/>
      <c r="HLI3" s="3"/>
      <c r="HLJ3" s="3"/>
      <c r="HLK3" s="3"/>
      <c r="HLL3" s="3"/>
      <c r="HLM3" s="3"/>
      <c r="HLN3" s="3"/>
      <c r="HLO3" s="3"/>
      <c r="HLP3" s="3"/>
      <c r="HLQ3" s="3"/>
      <c r="HLR3" s="3"/>
      <c r="HLS3" s="3"/>
      <c r="HLT3" s="3"/>
      <c r="HLU3" s="3"/>
      <c r="HLV3" s="3"/>
      <c r="HLW3" s="3"/>
      <c r="HLX3" s="3"/>
      <c r="HLY3" s="3"/>
      <c r="HLZ3" s="3"/>
      <c r="HMA3" s="3"/>
      <c r="HMB3" s="3"/>
      <c r="HMC3" s="3"/>
      <c r="HMD3" s="3"/>
      <c r="HME3" s="3"/>
      <c r="HMF3" s="3"/>
      <c r="HMG3" s="3"/>
      <c r="HMH3" s="3"/>
      <c r="HMI3" s="3"/>
      <c r="HMJ3" s="3"/>
      <c r="HMK3" s="3"/>
      <c r="HML3" s="3"/>
      <c r="HMM3" s="3"/>
      <c r="HMN3" s="3"/>
      <c r="HMO3" s="3"/>
      <c r="HMP3" s="3"/>
      <c r="HMQ3" s="3"/>
      <c r="HMR3" s="3"/>
      <c r="HMS3" s="3"/>
      <c r="HMT3" s="3"/>
      <c r="HMU3" s="3"/>
      <c r="HMV3" s="3"/>
      <c r="HMW3" s="3"/>
      <c r="HMX3" s="3"/>
      <c r="HMY3" s="3"/>
      <c r="HMZ3" s="3"/>
      <c r="HNA3" s="3"/>
      <c r="HNB3" s="3"/>
      <c r="HNC3" s="3"/>
      <c r="HND3" s="3"/>
      <c r="HNE3" s="3"/>
      <c r="HNF3" s="3"/>
      <c r="HNG3" s="3"/>
      <c r="HNH3" s="3"/>
      <c r="HNI3" s="3"/>
      <c r="HNJ3" s="3"/>
      <c r="HNK3" s="3"/>
      <c r="HNL3" s="3"/>
      <c r="HNM3" s="3"/>
      <c r="HNN3" s="3"/>
      <c r="HNO3" s="3"/>
      <c r="HNP3" s="3"/>
      <c r="HNQ3" s="3"/>
      <c r="HNR3" s="3"/>
      <c r="HNS3" s="3"/>
      <c r="HNT3" s="3"/>
      <c r="HNU3" s="3"/>
      <c r="HNV3" s="3"/>
      <c r="HNW3" s="3"/>
      <c r="HNX3" s="3"/>
      <c r="HNY3" s="3"/>
      <c r="HNZ3" s="3"/>
      <c r="HOA3" s="3"/>
      <c r="HOB3" s="3"/>
      <c r="HOC3" s="3"/>
      <c r="HOD3" s="3"/>
      <c r="HOE3" s="3"/>
      <c r="HOF3" s="3"/>
      <c r="HOG3" s="3"/>
      <c r="HOH3" s="3"/>
      <c r="HOI3" s="3"/>
      <c r="HOJ3" s="3"/>
      <c r="HOK3" s="3"/>
      <c r="HOL3" s="3"/>
      <c r="HOM3" s="3"/>
      <c r="HON3" s="3"/>
      <c r="HOO3" s="3"/>
      <c r="HOP3" s="3"/>
      <c r="HOQ3" s="3"/>
      <c r="HOR3" s="3"/>
      <c r="HOS3" s="3"/>
      <c r="HOT3" s="3"/>
      <c r="HOU3" s="3"/>
      <c r="HOV3" s="3"/>
      <c r="HOW3" s="3"/>
      <c r="HOX3" s="3"/>
      <c r="HOY3" s="3"/>
      <c r="HOZ3" s="3"/>
      <c r="HPA3" s="3"/>
      <c r="HPB3" s="3"/>
      <c r="HPC3" s="3"/>
      <c r="HPD3" s="3"/>
      <c r="HPE3" s="3"/>
      <c r="HPF3" s="3"/>
      <c r="HPG3" s="3"/>
      <c r="HPH3" s="3"/>
      <c r="HPI3" s="3"/>
      <c r="HPJ3" s="3"/>
      <c r="HPK3" s="3"/>
      <c r="HPL3" s="3"/>
      <c r="HPM3" s="3"/>
      <c r="HPN3" s="3"/>
      <c r="HPO3" s="3"/>
      <c r="HPP3" s="3"/>
      <c r="HPQ3" s="3"/>
      <c r="HPR3" s="3"/>
      <c r="HPS3" s="3"/>
      <c r="HPT3" s="3"/>
      <c r="HPU3" s="3"/>
      <c r="HPV3" s="3"/>
      <c r="HPW3" s="3"/>
      <c r="HPX3" s="3"/>
      <c r="HPY3" s="3"/>
      <c r="HPZ3" s="3"/>
      <c r="HQA3" s="3"/>
      <c r="HQB3" s="3"/>
      <c r="HQC3" s="3"/>
      <c r="HQD3" s="3"/>
      <c r="HQE3" s="3"/>
      <c r="HQF3" s="3"/>
      <c r="HQG3" s="3"/>
      <c r="HQH3" s="3"/>
      <c r="HQI3" s="3"/>
      <c r="HQJ3" s="3"/>
      <c r="HQK3" s="3"/>
      <c r="HQL3" s="3"/>
      <c r="HQM3" s="3"/>
      <c r="HQN3" s="3"/>
      <c r="HQO3" s="3"/>
      <c r="HQP3" s="3"/>
      <c r="HQQ3" s="3"/>
      <c r="HQR3" s="3"/>
      <c r="HQS3" s="3"/>
      <c r="HQT3" s="3"/>
      <c r="HQU3" s="3"/>
      <c r="HQV3" s="3"/>
      <c r="HQW3" s="3"/>
      <c r="HQX3" s="3"/>
      <c r="HQY3" s="3"/>
      <c r="HQZ3" s="3"/>
      <c r="HRA3" s="3"/>
      <c r="HRB3" s="3"/>
      <c r="HRC3" s="3"/>
      <c r="HRD3" s="3"/>
      <c r="HRE3" s="3"/>
      <c r="HRF3" s="3"/>
      <c r="HRG3" s="3"/>
      <c r="HRH3" s="3"/>
      <c r="HRI3" s="3"/>
      <c r="HRJ3" s="3"/>
      <c r="HRK3" s="3"/>
      <c r="HRL3" s="3"/>
      <c r="HRM3" s="3"/>
      <c r="HRN3" s="3"/>
      <c r="HRO3" s="3"/>
      <c r="HRP3" s="3"/>
      <c r="HRQ3" s="3"/>
      <c r="HRR3" s="3"/>
      <c r="HRS3" s="3"/>
      <c r="HRT3" s="3"/>
      <c r="HRU3" s="3"/>
      <c r="HRV3" s="3"/>
      <c r="HRW3" s="3"/>
      <c r="HRX3" s="3"/>
      <c r="HRY3" s="3"/>
      <c r="HRZ3" s="3"/>
      <c r="HSA3" s="3"/>
      <c r="HSB3" s="3"/>
      <c r="HSC3" s="3"/>
      <c r="HSD3" s="3"/>
      <c r="HSE3" s="3"/>
      <c r="HSF3" s="3"/>
      <c r="HSG3" s="3"/>
      <c r="HSH3" s="3"/>
      <c r="HSI3" s="3"/>
      <c r="HSJ3" s="3"/>
      <c r="HSK3" s="3"/>
      <c r="HSL3" s="3"/>
      <c r="HSM3" s="3"/>
      <c r="HSN3" s="3"/>
      <c r="HSO3" s="3"/>
      <c r="HSP3" s="3"/>
      <c r="HSQ3" s="3"/>
      <c r="HSR3" s="3"/>
      <c r="HSS3" s="3"/>
      <c r="HST3" s="3"/>
      <c r="HSU3" s="3"/>
      <c r="HSV3" s="3"/>
      <c r="HSW3" s="3"/>
      <c r="HSX3" s="3"/>
      <c r="HSY3" s="3"/>
      <c r="HSZ3" s="3"/>
      <c r="HTA3" s="3"/>
      <c r="HTB3" s="3"/>
      <c r="HTC3" s="3"/>
      <c r="HTD3" s="3"/>
      <c r="HTE3" s="3"/>
      <c r="HTF3" s="3"/>
      <c r="HTG3" s="3"/>
      <c r="HTH3" s="3"/>
      <c r="HTI3" s="3"/>
      <c r="HTJ3" s="3"/>
      <c r="HTK3" s="3"/>
      <c r="HTL3" s="3"/>
      <c r="HTM3" s="3"/>
      <c r="HTN3" s="3"/>
      <c r="HTO3" s="3"/>
      <c r="HTP3" s="3"/>
      <c r="HTQ3" s="3"/>
      <c r="HTR3" s="3"/>
      <c r="HTS3" s="3"/>
      <c r="HTT3" s="3"/>
      <c r="HTU3" s="3"/>
      <c r="HTV3" s="3"/>
      <c r="HTW3" s="3"/>
      <c r="HTX3" s="3"/>
      <c r="HTY3" s="3"/>
      <c r="HTZ3" s="3"/>
      <c r="HUA3" s="3"/>
      <c r="HUB3" s="3"/>
      <c r="HUC3" s="3"/>
      <c r="HUD3" s="3"/>
      <c r="HUE3" s="3"/>
      <c r="HUF3" s="3"/>
      <c r="HUG3" s="3"/>
      <c r="HUH3" s="3"/>
      <c r="HUI3" s="3"/>
      <c r="HUJ3" s="3"/>
      <c r="HUK3" s="3"/>
      <c r="HUL3" s="3"/>
      <c r="HUM3" s="3"/>
      <c r="HUN3" s="3"/>
      <c r="HUO3" s="3"/>
      <c r="HUP3" s="3"/>
      <c r="HUQ3" s="3"/>
      <c r="HUR3" s="3"/>
      <c r="HUS3" s="3"/>
      <c r="HUT3" s="3"/>
      <c r="HUU3" s="3"/>
      <c r="HUV3" s="3"/>
      <c r="HUW3" s="3"/>
      <c r="HUX3" s="3"/>
      <c r="HUY3" s="3"/>
      <c r="HUZ3" s="3"/>
      <c r="HVA3" s="3"/>
      <c r="HVB3" s="3"/>
      <c r="HVC3" s="3"/>
      <c r="HVD3" s="3"/>
      <c r="HVE3" s="3"/>
      <c r="HVF3" s="3"/>
      <c r="HVG3" s="3"/>
      <c r="HVH3" s="3"/>
      <c r="HVI3" s="3"/>
      <c r="HVJ3" s="3"/>
      <c r="HVK3" s="3"/>
      <c r="HVL3" s="3"/>
      <c r="HVM3" s="3"/>
      <c r="HVN3" s="3"/>
      <c r="HVO3" s="3"/>
      <c r="HVP3" s="3"/>
      <c r="HVQ3" s="3"/>
      <c r="HVR3" s="3"/>
      <c r="HVS3" s="3"/>
      <c r="HVT3" s="3"/>
      <c r="HVU3" s="3"/>
      <c r="HVV3" s="3"/>
      <c r="HVW3" s="3"/>
      <c r="HVX3" s="3"/>
      <c r="HVY3" s="3"/>
      <c r="HVZ3" s="3"/>
      <c r="HWA3" s="3"/>
      <c r="HWB3" s="3"/>
      <c r="HWC3" s="3"/>
      <c r="HWD3" s="3"/>
      <c r="HWE3" s="3"/>
      <c r="HWF3" s="3"/>
      <c r="HWG3" s="3"/>
      <c r="HWH3" s="3"/>
      <c r="HWI3" s="3"/>
      <c r="HWJ3" s="3"/>
      <c r="HWK3" s="3"/>
      <c r="HWL3" s="3"/>
      <c r="HWM3" s="3"/>
      <c r="HWN3" s="3"/>
      <c r="HWO3" s="3"/>
      <c r="HWP3" s="3"/>
      <c r="HWQ3" s="3"/>
      <c r="HWR3" s="3"/>
      <c r="HWS3" s="3"/>
      <c r="HWT3" s="3"/>
      <c r="HWU3" s="3"/>
      <c r="HWV3" s="3"/>
      <c r="HWW3" s="3"/>
      <c r="HWX3" s="3"/>
      <c r="HWY3" s="3"/>
      <c r="HWZ3" s="3"/>
      <c r="HXA3" s="3"/>
      <c r="HXB3" s="3"/>
      <c r="HXC3" s="3"/>
      <c r="HXD3" s="3"/>
      <c r="HXE3" s="3"/>
      <c r="HXF3" s="3"/>
      <c r="HXG3" s="3"/>
      <c r="HXH3" s="3"/>
      <c r="HXI3" s="3"/>
      <c r="HXJ3" s="3"/>
      <c r="HXK3" s="3"/>
      <c r="HXL3" s="3"/>
      <c r="HXM3" s="3"/>
      <c r="HXN3" s="3"/>
      <c r="HXO3" s="3"/>
      <c r="HXP3" s="3"/>
      <c r="HXQ3" s="3"/>
      <c r="HXR3" s="3"/>
      <c r="HXS3" s="3"/>
      <c r="HXT3" s="3"/>
      <c r="HXU3" s="3"/>
      <c r="HXV3" s="3"/>
      <c r="HXW3" s="3"/>
      <c r="HXX3" s="3"/>
      <c r="HXY3" s="3"/>
      <c r="HXZ3" s="3"/>
      <c r="HYA3" s="3"/>
      <c r="HYB3" s="3"/>
      <c r="HYC3" s="3"/>
      <c r="HYD3" s="3"/>
      <c r="HYE3" s="3"/>
      <c r="HYF3" s="3"/>
      <c r="HYG3" s="3"/>
      <c r="HYH3" s="3"/>
      <c r="HYI3" s="3"/>
      <c r="HYJ3" s="3"/>
      <c r="HYK3" s="3"/>
      <c r="HYL3" s="3"/>
      <c r="HYM3" s="3"/>
      <c r="HYN3" s="3"/>
      <c r="HYO3" s="3"/>
      <c r="HYP3" s="3"/>
      <c r="HYQ3" s="3"/>
      <c r="HYR3" s="3"/>
      <c r="HYS3" s="3"/>
      <c r="HYT3" s="3"/>
      <c r="HYU3" s="3"/>
      <c r="HYV3" s="3"/>
      <c r="HYW3" s="3"/>
      <c r="HYX3" s="3"/>
      <c r="HYY3" s="3"/>
      <c r="HYZ3" s="3"/>
      <c r="HZA3" s="3"/>
      <c r="HZB3" s="3"/>
      <c r="HZC3" s="3"/>
      <c r="HZD3" s="3"/>
      <c r="HZE3" s="3"/>
      <c r="HZF3" s="3"/>
      <c r="HZG3" s="3"/>
      <c r="HZH3" s="3"/>
      <c r="HZI3" s="3"/>
      <c r="HZJ3" s="3"/>
      <c r="HZK3" s="3"/>
      <c r="HZL3" s="3"/>
      <c r="HZM3" s="3"/>
      <c r="HZN3" s="3"/>
      <c r="HZO3" s="3"/>
      <c r="HZP3" s="3"/>
      <c r="HZQ3" s="3"/>
      <c r="HZR3" s="3"/>
      <c r="HZS3" s="3"/>
      <c r="HZT3" s="3"/>
      <c r="HZU3" s="3"/>
      <c r="HZV3" s="3"/>
      <c r="HZW3" s="3"/>
      <c r="HZX3" s="3"/>
      <c r="HZY3" s="3"/>
      <c r="HZZ3" s="3"/>
      <c r="IAA3" s="3"/>
      <c r="IAB3" s="3"/>
      <c r="IAC3" s="3"/>
      <c r="IAD3" s="3"/>
      <c r="IAE3" s="3"/>
      <c r="IAF3" s="3"/>
      <c r="IAG3" s="3"/>
      <c r="IAH3" s="3"/>
      <c r="IAI3" s="3"/>
      <c r="IAJ3" s="3"/>
      <c r="IAK3" s="3"/>
      <c r="IAL3" s="3"/>
      <c r="IAM3" s="3"/>
      <c r="IAN3" s="3"/>
      <c r="IAO3" s="3"/>
      <c r="IAP3" s="3"/>
      <c r="IAQ3" s="3"/>
      <c r="IAR3" s="3"/>
      <c r="IAS3" s="3"/>
      <c r="IAT3" s="3"/>
      <c r="IAU3" s="3"/>
      <c r="IAV3" s="3"/>
      <c r="IAW3" s="3"/>
      <c r="IAX3" s="3"/>
      <c r="IAY3" s="3"/>
      <c r="IAZ3" s="3"/>
      <c r="IBA3" s="3"/>
      <c r="IBB3" s="3"/>
      <c r="IBC3" s="3"/>
      <c r="IBD3" s="3"/>
      <c r="IBE3" s="3"/>
      <c r="IBF3" s="3"/>
      <c r="IBG3" s="3"/>
      <c r="IBH3" s="3"/>
      <c r="IBI3" s="3"/>
      <c r="IBJ3" s="3"/>
      <c r="IBK3" s="3"/>
      <c r="IBL3" s="3"/>
      <c r="IBM3" s="3"/>
      <c r="IBN3" s="3"/>
      <c r="IBO3" s="3"/>
      <c r="IBP3" s="3"/>
      <c r="IBQ3" s="3"/>
      <c r="IBR3" s="3"/>
      <c r="IBS3" s="3"/>
      <c r="IBT3" s="3"/>
      <c r="IBU3" s="3"/>
      <c r="IBV3" s="3"/>
      <c r="IBW3" s="3"/>
      <c r="IBX3" s="3"/>
      <c r="IBY3" s="3"/>
      <c r="IBZ3" s="3"/>
      <c r="ICA3" s="3"/>
      <c r="ICB3" s="3"/>
      <c r="ICC3" s="3"/>
      <c r="ICD3" s="3"/>
      <c r="ICE3" s="3"/>
      <c r="ICF3" s="3"/>
      <c r="ICG3" s="3"/>
      <c r="ICH3" s="3"/>
      <c r="ICI3" s="3"/>
      <c r="ICJ3" s="3"/>
      <c r="ICK3" s="3"/>
      <c r="ICL3" s="3"/>
      <c r="ICM3" s="3"/>
      <c r="ICN3" s="3"/>
      <c r="ICO3" s="3"/>
      <c r="ICP3" s="3"/>
      <c r="ICQ3" s="3"/>
      <c r="ICR3" s="3"/>
      <c r="ICS3" s="3"/>
      <c r="ICT3" s="3"/>
      <c r="ICU3" s="3"/>
      <c r="ICV3" s="3"/>
      <c r="ICW3" s="3"/>
      <c r="ICX3" s="3"/>
      <c r="ICY3" s="3"/>
      <c r="ICZ3" s="3"/>
      <c r="IDA3" s="3"/>
      <c r="IDB3" s="3"/>
      <c r="IDC3" s="3"/>
      <c r="IDD3" s="3"/>
      <c r="IDE3" s="3"/>
      <c r="IDF3" s="3"/>
      <c r="IDG3" s="3"/>
      <c r="IDH3" s="3"/>
      <c r="IDI3" s="3"/>
      <c r="IDJ3" s="3"/>
      <c r="IDK3" s="3"/>
      <c r="IDL3" s="3"/>
      <c r="IDM3" s="3"/>
      <c r="IDN3" s="3"/>
      <c r="IDO3" s="3"/>
      <c r="IDP3" s="3"/>
      <c r="IDQ3" s="3"/>
      <c r="IDR3" s="3"/>
      <c r="IDS3" s="3"/>
      <c r="IDT3" s="3"/>
      <c r="IDU3" s="3"/>
      <c r="IDV3" s="3"/>
      <c r="IDW3" s="3"/>
      <c r="IDX3" s="3"/>
      <c r="IDY3" s="3"/>
      <c r="IDZ3" s="3"/>
      <c r="IEA3" s="3"/>
      <c r="IEB3" s="3"/>
      <c r="IEC3" s="3"/>
      <c r="IED3" s="3"/>
      <c r="IEE3" s="3"/>
      <c r="IEF3" s="3"/>
      <c r="IEG3" s="3"/>
      <c r="IEH3" s="3"/>
      <c r="IEI3" s="3"/>
      <c r="IEJ3" s="3"/>
      <c r="IEK3" s="3"/>
      <c r="IEL3" s="3"/>
      <c r="IEM3" s="3"/>
      <c r="IEN3" s="3"/>
      <c r="IEO3" s="3"/>
      <c r="IEP3" s="3"/>
      <c r="IEQ3" s="3"/>
      <c r="IER3" s="3"/>
      <c r="IES3" s="3"/>
      <c r="IET3" s="3"/>
      <c r="IEU3" s="3"/>
      <c r="IEV3" s="3"/>
      <c r="IEW3" s="3"/>
      <c r="IEX3" s="3"/>
      <c r="IEY3" s="3"/>
      <c r="IEZ3" s="3"/>
      <c r="IFA3" s="3"/>
      <c r="IFB3" s="3"/>
      <c r="IFC3" s="3"/>
      <c r="IFD3" s="3"/>
      <c r="IFE3" s="3"/>
      <c r="IFF3" s="3"/>
      <c r="IFG3" s="3"/>
      <c r="IFH3" s="3"/>
      <c r="IFI3" s="3"/>
      <c r="IFJ3" s="3"/>
      <c r="IFK3" s="3"/>
      <c r="IFL3" s="3"/>
      <c r="IFM3" s="3"/>
      <c r="IFN3" s="3"/>
      <c r="IFO3" s="3"/>
      <c r="IFP3" s="3"/>
      <c r="IFQ3" s="3"/>
      <c r="IFR3" s="3"/>
      <c r="IFS3" s="3"/>
      <c r="IFT3" s="3"/>
      <c r="IFU3" s="3"/>
      <c r="IFV3" s="3"/>
      <c r="IFW3" s="3"/>
      <c r="IFX3" s="3"/>
      <c r="IFY3" s="3"/>
      <c r="IFZ3" s="3"/>
      <c r="IGA3" s="3"/>
      <c r="IGB3" s="3"/>
      <c r="IGC3" s="3"/>
      <c r="IGD3" s="3"/>
      <c r="IGE3" s="3"/>
      <c r="IGF3" s="3"/>
      <c r="IGG3" s="3"/>
      <c r="IGH3" s="3"/>
      <c r="IGI3" s="3"/>
      <c r="IGJ3" s="3"/>
      <c r="IGK3" s="3"/>
      <c r="IGL3" s="3"/>
      <c r="IGM3" s="3"/>
      <c r="IGN3" s="3"/>
      <c r="IGO3" s="3"/>
      <c r="IGP3" s="3"/>
      <c r="IGQ3" s="3"/>
      <c r="IGR3" s="3"/>
      <c r="IGS3" s="3"/>
      <c r="IGT3" s="3"/>
      <c r="IGU3" s="3"/>
      <c r="IGV3" s="3"/>
      <c r="IGW3" s="3"/>
      <c r="IGX3" s="3"/>
      <c r="IGY3" s="3"/>
      <c r="IGZ3" s="3"/>
      <c r="IHA3" s="3"/>
      <c r="IHB3" s="3"/>
      <c r="IHC3" s="3"/>
      <c r="IHD3" s="3"/>
      <c r="IHE3" s="3"/>
      <c r="IHF3" s="3"/>
      <c r="IHG3" s="3"/>
      <c r="IHH3" s="3"/>
      <c r="IHI3" s="3"/>
      <c r="IHJ3" s="3"/>
      <c r="IHK3" s="3"/>
      <c r="IHL3" s="3"/>
      <c r="IHM3" s="3"/>
      <c r="IHN3" s="3"/>
      <c r="IHO3" s="3"/>
      <c r="IHP3" s="3"/>
      <c r="IHQ3" s="3"/>
      <c r="IHR3" s="3"/>
      <c r="IHS3" s="3"/>
      <c r="IHT3" s="3"/>
      <c r="IHU3" s="3"/>
      <c r="IHV3" s="3"/>
      <c r="IHW3" s="3"/>
      <c r="IHX3" s="3"/>
      <c r="IHY3" s="3"/>
      <c r="IHZ3" s="3"/>
      <c r="IIA3" s="3"/>
      <c r="IIB3" s="3"/>
      <c r="IIC3" s="3"/>
      <c r="IID3" s="3"/>
      <c r="IIE3" s="3"/>
      <c r="IIF3" s="3"/>
      <c r="IIG3" s="3"/>
      <c r="IIH3" s="3"/>
      <c r="III3" s="3"/>
      <c r="IIJ3" s="3"/>
      <c r="IIK3" s="3"/>
      <c r="IIL3" s="3"/>
      <c r="IIM3" s="3"/>
      <c r="IIN3" s="3"/>
      <c r="IIO3" s="3"/>
      <c r="IIP3" s="3"/>
      <c r="IIQ3" s="3"/>
      <c r="IIR3" s="3"/>
      <c r="IIS3" s="3"/>
      <c r="IIT3" s="3"/>
      <c r="IIU3" s="3"/>
      <c r="IIV3" s="3"/>
      <c r="IIW3" s="3"/>
      <c r="IIX3" s="3"/>
      <c r="IIY3" s="3"/>
      <c r="IIZ3" s="3"/>
      <c r="IJA3" s="3"/>
      <c r="IJB3" s="3"/>
      <c r="IJC3" s="3"/>
      <c r="IJD3" s="3"/>
      <c r="IJE3" s="3"/>
      <c r="IJF3" s="3"/>
      <c r="IJG3" s="3"/>
      <c r="IJH3" s="3"/>
      <c r="IJI3" s="3"/>
      <c r="IJJ3" s="3"/>
      <c r="IJK3" s="3"/>
      <c r="IJL3" s="3"/>
      <c r="IJM3" s="3"/>
      <c r="IJN3" s="3"/>
      <c r="IJO3" s="3"/>
      <c r="IJP3" s="3"/>
      <c r="IJQ3" s="3"/>
      <c r="IJR3" s="3"/>
      <c r="IJS3" s="3"/>
      <c r="IJT3" s="3"/>
      <c r="IJU3" s="3"/>
      <c r="IJV3" s="3"/>
      <c r="IJW3" s="3"/>
      <c r="IJX3" s="3"/>
      <c r="IJY3" s="3"/>
      <c r="IJZ3" s="3"/>
      <c r="IKA3" s="3"/>
      <c r="IKB3" s="3"/>
      <c r="IKC3" s="3"/>
      <c r="IKD3" s="3"/>
      <c r="IKE3" s="3"/>
      <c r="IKF3" s="3"/>
      <c r="IKG3" s="3"/>
      <c r="IKH3" s="3"/>
      <c r="IKI3" s="3"/>
      <c r="IKJ3" s="3"/>
      <c r="IKK3" s="3"/>
      <c r="IKL3" s="3"/>
      <c r="IKM3" s="3"/>
      <c r="IKN3" s="3"/>
      <c r="IKO3" s="3"/>
      <c r="IKP3" s="3"/>
      <c r="IKQ3" s="3"/>
      <c r="IKR3" s="3"/>
      <c r="IKS3" s="3"/>
      <c r="IKT3" s="3"/>
      <c r="IKU3" s="3"/>
      <c r="IKV3" s="3"/>
      <c r="IKW3" s="3"/>
      <c r="IKX3" s="3"/>
      <c r="IKY3" s="3"/>
      <c r="IKZ3" s="3"/>
      <c r="ILA3" s="3"/>
      <c r="ILB3" s="3"/>
      <c r="ILC3" s="3"/>
      <c r="ILD3" s="3"/>
      <c r="ILE3" s="3"/>
      <c r="ILF3" s="3"/>
      <c r="ILG3" s="3"/>
      <c r="ILH3" s="3"/>
      <c r="ILI3" s="3"/>
      <c r="ILJ3" s="3"/>
      <c r="ILK3" s="3"/>
      <c r="ILL3" s="3"/>
      <c r="ILM3" s="3"/>
      <c r="ILN3" s="3"/>
      <c r="ILO3" s="3"/>
      <c r="ILP3" s="3"/>
      <c r="ILQ3" s="3"/>
      <c r="ILR3" s="3"/>
      <c r="ILS3" s="3"/>
      <c r="ILT3" s="3"/>
      <c r="ILU3" s="3"/>
      <c r="ILV3" s="3"/>
      <c r="ILW3" s="3"/>
      <c r="ILX3" s="3"/>
      <c r="ILY3" s="3"/>
      <c r="ILZ3" s="3"/>
      <c r="IMA3" s="3"/>
      <c r="IMB3" s="3"/>
      <c r="IMC3" s="3"/>
      <c r="IMD3" s="3"/>
      <c r="IME3" s="3"/>
      <c r="IMF3" s="3"/>
      <c r="IMG3" s="3"/>
      <c r="IMH3" s="3"/>
      <c r="IMI3" s="3"/>
      <c r="IMJ3" s="3"/>
      <c r="IMK3" s="3"/>
      <c r="IML3" s="3"/>
      <c r="IMM3" s="3"/>
      <c r="IMN3" s="3"/>
      <c r="IMO3" s="3"/>
      <c r="IMP3" s="3"/>
      <c r="IMQ3" s="3"/>
      <c r="IMR3" s="3"/>
      <c r="IMS3" s="3"/>
      <c r="IMT3" s="3"/>
      <c r="IMU3" s="3"/>
      <c r="IMV3" s="3"/>
      <c r="IMW3" s="3"/>
      <c r="IMX3" s="3"/>
      <c r="IMY3" s="3"/>
      <c r="IMZ3" s="3"/>
      <c r="INA3" s="3"/>
      <c r="INB3" s="3"/>
      <c r="INC3" s="3"/>
      <c r="IND3" s="3"/>
      <c r="INE3" s="3"/>
      <c r="INF3" s="3"/>
      <c r="ING3" s="3"/>
      <c r="INH3" s="3"/>
      <c r="INI3" s="3"/>
      <c r="INJ3" s="3"/>
      <c r="INK3" s="3"/>
      <c r="INL3" s="3"/>
      <c r="INM3" s="3"/>
      <c r="INN3" s="3"/>
      <c r="INO3" s="3"/>
      <c r="INP3" s="3"/>
      <c r="INQ3" s="3"/>
      <c r="INR3" s="3"/>
      <c r="INS3" s="3"/>
      <c r="INT3" s="3"/>
      <c r="INU3" s="3"/>
      <c r="INV3" s="3"/>
      <c r="INW3" s="3"/>
      <c r="INX3" s="3"/>
      <c r="INY3" s="3"/>
      <c r="INZ3" s="3"/>
      <c r="IOA3" s="3"/>
      <c r="IOB3" s="3"/>
      <c r="IOC3" s="3"/>
      <c r="IOD3" s="3"/>
      <c r="IOE3" s="3"/>
      <c r="IOF3" s="3"/>
      <c r="IOG3" s="3"/>
      <c r="IOH3" s="3"/>
      <c r="IOI3" s="3"/>
      <c r="IOJ3" s="3"/>
      <c r="IOK3" s="3"/>
      <c r="IOL3" s="3"/>
      <c r="IOM3" s="3"/>
      <c r="ION3" s="3"/>
      <c r="IOO3" s="3"/>
      <c r="IOP3" s="3"/>
      <c r="IOQ3" s="3"/>
      <c r="IOR3" s="3"/>
      <c r="IOS3" s="3"/>
      <c r="IOT3" s="3"/>
      <c r="IOU3" s="3"/>
      <c r="IOV3" s="3"/>
      <c r="IOW3" s="3"/>
      <c r="IOX3" s="3"/>
      <c r="IOY3" s="3"/>
      <c r="IOZ3" s="3"/>
      <c r="IPA3" s="3"/>
      <c r="IPB3" s="3"/>
      <c r="IPC3" s="3"/>
      <c r="IPD3" s="3"/>
      <c r="IPE3" s="3"/>
      <c r="IPF3" s="3"/>
      <c r="IPG3" s="3"/>
      <c r="IPH3" s="3"/>
      <c r="IPI3" s="3"/>
      <c r="IPJ3" s="3"/>
      <c r="IPK3" s="3"/>
      <c r="IPL3" s="3"/>
      <c r="IPM3" s="3"/>
      <c r="IPN3" s="3"/>
      <c r="IPO3" s="3"/>
      <c r="IPP3" s="3"/>
      <c r="IPQ3" s="3"/>
      <c r="IPR3" s="3"/>
      <c r="IPS3" s="3"/>
      <c r="IPT3" s="3"/>
      <c r="IPU3" s="3"/>
      <c r="IPV3" s="3"/>
      <c r="IPW3" s="3"/>
      <c r="IPX3" s="3"/>
      <c r="IPY3" s="3"/>
      <c r="IPZ3" s="3"/>
      <c r="IQA3" s="3"/>
      <c r="IQB3" s="3"/>
      <c r="IQC3" s="3"/>
      <c r="IQD3" s="3"/>
      <c r="IQE3" s="3"/>
      <c r="IQF3" s="3"/>
      <c r="IQG3" s="3"/>
      <c r="IQH3" s="3"/>
      <c r="IQI3" s="3"/>
      <c r="IQJ3" s="3"/>
      <c r="IQK3" s="3"/>
      <c r="IQL3" s="3"/>
      <c r="IQM3" s="3"/>
      <c r="IQN3" s="3"/>
      <c r="IQO3" s="3"/>
      <c r="IQP3" s="3"/>
      <c r="IQQ3" s="3"/>
      <c r="IQR3" s="3"/>
      <c r="IQS3" s="3"/>
      <c r="IQT3" s="3"/>
      <c r="IQU3" s="3"/>
      <c r="IQV3" s="3"/>
      <c r="IQW3" s="3"/>
      <c r="IQX3" s="3"/>
      <c r="IQY3" s="3"/>
      <c r="IQZ3" s="3"/>
      <c r="IRA3" s="3"/>
      <c r="IRB3" s="3"/>
      <c r="IRC3" s="3"/>
      <c r="IRD3" s="3"/>
      <c r="IRE3" s="3"/>
      <c r="IRF3" s="3"/>
      <c r="IRG3" s="3"/>
      <c r="IRH3" s="3"/>
      <c r="IRI3" s="3"/>
      <c r="IRJ3" s="3"/>
      <c r="IRK3" s="3"/>
      <c r="IRL3" s="3"/>
      <c r="IRM3" s="3"/>
      <c r="IRN3" s="3"/>
      <c r="IRO3" s="3"/>
      <c r="IRP3" s="3"/>
      <c r="IRQ3" s="3"/>
      <c r="IRR3" s="3"/>
      <c r="IRS3" s="3"/>
      <c r="IRT3" s="3"/>
      <c r="IRU3" s="3"/>
      <c r="IRV3" s="3"/>
      <c r="IRW3" s="3"/>
      <c r="IRX3" s="3"/>
      <c r="IRY3" s="3"/>
      <c r="IRZ3" s="3"/>
      <c r="ISA3" s="3"/>
      <c r="ISB3" s="3"/>
      <c r="ISC3" s="3"/>
      <c r="ISD3" s="3"/>
      <c r="ISE3" s="3"/>
      <c r="ISF3" s="3"/>
      <c r="ISG3" s="3"/>
      <c r="ISH3" s="3"/>
      <c r="ISI3" s="3"/>
      <c r="ISJ3" s="3"/>
      <c r="ISK3" s="3"/>
      <c r="ISL3" s="3"/>
      <c r="ISM3" s="3"/>
      <c r="ISN3" s="3"/>
      <c r="ISO3" s="3"/>
      <c r="ISP3" s="3"/>
      <c r="ISQ3" s="3"/>
      <c r="ISR3" s="3"/>
      <c r="ISS3" s="3"/>
      <c r="IST3" s="3"/>
      <c r="ISU3" s="3"/>
      <c r="ISV3" s="3"/>
      <c r="ISW3" s="3"/>
      <c r="ISX3" s="3"/>
      <c r="ISY3" s="3"/>
      <c r="ISZ3" s="3"/>
      <c r="ITA3" s="3"/>
      <c r="ITB3" s="3"/>
      <c r="ITC3" s="3"/>
      <c r="ITD3" s="3"/>
      <c r="ITE3" s="3"/>
      <c r="ITF3" s="3"/>
      <c r="ITG3" s="3"/>
      <c r="ITH3" s="3"/>
      <c r="ITI3" s="3"/>
      <c r="ITJ3" s="3"/>
      <c r="ITK3" s="3"/>
      <c r="ITL3" s="3"/>
      <c r="ITM3" s="3"/>
      <c r="ITN3" s="3"/>
      <c r="ITO3" s="3"/>
      <c r="ITP3" s="3"/>
      <c r="ITQ3" s="3"/>
      <c r="ITR3" s="3"/>
      <c r="ITS3" s="3"/>
      <c r="ITT3" s="3"/>
      <c r="ITU3" s="3"/>
      <c r="ITV3" s="3"/>
      <c r="ITW3" s="3"/>
      <c r="ITX3" s="3"/>
      <c r="ITY3" s="3"/>
      <c r="ITZ3" s="3"/>
      <c r="IUA3" s="3"/>
      <c r="IUB3" s="3"/>
      <c r="IUC3" s="3"/>
      <c r="IUD3" s="3"/>
      <c r="IUE3" s="3"/>
      <c r="IUF3" s="3"/>
      <c r="IUG3" s="3"/>
      <c r="IUH3" s="3"/>
      <c r="IUI3" s="3"/>
      <c r="IUJ3" s="3"/>
      <c r="IUK3" s="3"/>
      <c r="IUL3" s="3"/>
      <c r="IUM3" s="3"/>
      <c r="IUN3" s="3"/>
      <c r="IUO3" s="3"/>
      <c r="IUP3" s="3"/>
      <c r="IUQ3" s="3"/>
      <c r="IUR3" s="3"/>
      <c r="IUS3" s="3"/>
      <c r="IUT3" s="3"/>
      <c r="IUU3" s="3"/>
      <c r="IUV3" s="3"/>
      <c r="IUW3" s="3"/>
      <c r="IUX3" s="3"/>
      <c r="IUY3" s="3"/>
      <c r="IUZ3" s="3"/>
      <c r="IVA3" s="3"/>
      <c r="IVB3" s="3"/>
      <c r="IVC3" s="3"/>
      <c r="IVD3" s="3"/>
      <c r="IVE3" s="3"/>
      <c r="IVF3" s="3"/>
      <c r="IVG3" s="3"/>
      <c r="IVH3" s="3"/>
      <c r="IVI3" s="3"/>
      <c r="IVJ3" s="3"/>
      <c r="IVK3" s="3"/>
      <c r="IVL3" s="3"/>
      <c r="IVM3" s="3"/>
      <c r="IVN3" s="3"/>
      <c r="IVO3" s="3"/>
      <c r="IVP3" s="3"/>
      <c r="IVQ3" s="3"/>
      <c r="IVR3" s="3"/>
      <c r="IVS3" s="3"/>
      <c r="IVT3" s="3"/>
      <c r="IVU3" s="3"/>
      <c r="IVV3" s="3"/>
      <c r="IVW3" s="3"/>
      <c r="IVX3" s="3"/>
      <c r="IVY3" s="3"/>
      <c r="IVZ3" s="3"/>
      <c r="IWA3" s="3"/>
      <c r="IWB3" s="3"/>
      <c r="IWC3" s="3"/>
      <c r="IWD3" s="3"/>
      <c r="IWE3" s="3"/>
      <c r="IWF3" s="3"/>
      <c r="IWG3" s="3"/>
      <c r="IWH3" s="3"/>
      <c r="IWI3" s="3"/>
      <c r="IWJ3" s="3"/>
      <c r="IWK3" s="3"/>
      <c r="IWL3" s="3"/>
      <c r="IWM3" s="3"/>
      <c r="IWN3" s="3"/>
      <c r="IWO3" s="3"/>
      <c r="IWP3" s="3"/>
      <c r="IWQ3" s="3"/>
      <c r="IWR3" s="3"/>
      <c r="IWS3" s="3"/>
      <c r="IWT3" s="3"/>
      <c r="IWU3" s="3"/>
      <c r="IWV3" s="3"/>
      <c r="IWW3" s="3"/>
      <c r="IWX3" s="3"/>
      <c r="IWY3" s="3"/>
      <c r="IWZ3" s="3"/>
      <c r="IXA3" s="3"/>
      <c r="IXB3" s="3"/>
      <c r="IXC3" s="3"/>
      <c r="IXD3" s="3"/>
      <c r="IXE3" s="3"/>
      <c r="IXF3" s="3"/>
      <c r="IXG3" s="3"/>
      <c r="IXH3" s="3"/>
      <c r="IXI3" s="3"/>
      <c r="IXJ3" s="3"/>
      <c r="IXK3" s="3"/>
      <c r="IXL3" s="3"/>
      <c r="IXM3" s="3"/>
      <c r="IXN3" s="3"/>
      <c r="IXO3" s="3"/>
      <c r="IXP3" s="3"/>
      <c r="IXQ3" s="3"/>
      <c r="IXR3" s="3"/>
      <c r="IXS3" s="3"/>
      <c r="IXT3" s="3"/>
      <c r="IXU3" s="3"/>
      <c r="IXV3" s="3"/>
      <c r="IXW3" s="3"/>
      <c r="IXX3" s="3"/>
      <c r="IXY3" s="3"/>
      <c r="IXZ3" s="3"/>
      <c r="IYA3" s="3"/>
      <c r="IYB3" s="3"/>
      <c r="IYC3" s="3"/>
      <c r="IYD3" s="3"/>
      <c r="IYE3" s="3"/>
      <c r="IYF3" s="3"/>
      <c r="IYG3" s="3"/>
      <c r="IYH3" s="3"/>
      <c r="IYI3" s="3"/>
      <c r="IYJ3" s="3"/>
      <c r="IYK3" s="3"/>
      <c r="IYL3" s="3"/>
      <c r="IYM3" s="3"/>
      <c r="IYN3" s="3"/>
      <c r="IYO3" s="3"/>
      <c r="IYP3" s="3"/>
      <c r="IYQ3" s="3"/>
      <c r="IYR3" s="3"/>
      <c r="IYS3" s="3"/>
      <c r="IYT3" s="3"/>
      <c r="IYU3" s="3"/>
      <c r="IYV3" s="3"/>
      <c r="IYW3" s="3"/>
      <c r="IYX3" s="3"/>
      <c r="IYY3" s="3"/>
      <c r="IYZ3" s="3"/>
      <c r="IZA3" s="3"/>
      <c r="IZB3" s="3"/>
      <c r="IZC3" s="3"/>
      <c r="IZD3" s="3"/>
      <c r="IZE3" s="3"/>
      <c r="IZF3" s="3"/>
      <c r="IZG3" s="3"/>
      <c r="IZH3" s="3"/>
      <c r="IZI3" s="3"/>
      <c r="IZJ3" s="3"/>
      <c r="IZK3" s="3"/>
      <c r="IZL3" s="3"/>
      <c r="IZM3" s="3"/>
      <c r="IZN3" s="3"/>
      <c r="IZO3" s="3"/>
      <c r="IZP3" s="3"/>
      <c r="IZQ3" s="3"/>
      <c r="IZR3" s="3"/>
      <c r="IZS3" s="3"/>
      <c r="IZT3" s="3"/>
      <c r="IZU3" s="3"/>
      <c r="IZV3" s="3"/>
      <c r="IZW3" s="3"/>
      <c r="IZX3" s="3"/>
      <c r="IZY3" s="3"/>
      <c r="IZZ3" s="3"/>
      <c r="JAA3" s="3"/>
      <c r="JAB3" s="3"/>
      <c r="JAC3" s="3"/>
      <c r="JAD3" s="3"/>
      <c r="JAE3" s="3"/>
      <c r="JAF3" s="3"/>
      <c r="JAG3" s="3"/>
      <c r="JAH3" s="3"/>
      <c r="JAI3" s="3"/>
      <c r="JAJ3" s="3"/>
      <c r="JAK3" s="3"/>
      <c r="JAL3" s="3"/>
      <c r="JAM3" s="3"/>
      <c r="JAN3" s="3"/>
      <c r="JAO3" s="3"/>
      <c r="JAP3" s="3"/>
      <c r="JAQ3" s="3"/>
      <c r="JAR3" s="3"/>
      <c r="JAS3" s="3"/>
      <c r="JAT3" s="3"/>
      <c r="JAU3" s="3"/>
      <c r="JAV3" s="3"/>
      <c r="JAW3" s="3"/>
      <c r="JAX3" s="3"/>
      <c r="JAY3" s="3"/>
      <c r="JAZ3" s="3"/>
      <c r="JBA3" s="3"/>
      <c r="JBB3" s="3"/>
      <c r="JBC3" s="3"/>
      <c r="JBD3" s="3"/>
      <c r="JBE3" s="3"/>
      <c r="JBF3" s="3"/>
      <c r="JBG3" s="3"/>
      <c r="JBH3" s="3"/>
      <c r="JBI3" s="3"/>
      <c r="JBJ3" s="3"/>
      <c r="JBK3" s="3"/>
      <c r="JBL3" s="3"/>
      <c r="JBM3" s="3"/>
      <c r="JBN3" s="3"/>
      <c r="JBO3" s="3"/>
      <c r="JBP3" s="3"/>
      <c r="JBQ3" s="3"/>
      <c r="JBR3" s="3"/>
      <c r="JBS3" s="3"/>
      <c r="JBT3" s="3"/>
      <c r="JBU3" s="3"/>
      <c r="JBV3" s="3"/>
      <c r="JBW3" s="3"/>
      <c r="JBX3" s="3"/>
      <c r="JBY3" s="3"/>
      <c r="JBZ3" s="3"/>
      <c r="JCA3" s="3"/>
      <c r="JCB3" s="3"/>
      <c r="JCC3" s="3"/>
      <c r="JCD3" s="3"/>
      <c r="JCE3" s="3"/>
      <c r="JCF3" s="3"/>
      <c r="JCG3" s="3"/>
      <c r="JCH3" s="3"/>
      <c r="JCI3" s="3"/>
      <c r="JCJ3" s="3"/>
      <c r="JCK3" s="3"/>
      <c r="JCL3" s="3"/>
      <c r="JCM3" s="3"/>
      <c r="JCN3" s="3"/>
      <c r="JCO3" s="3"/>
      <c r="JCP3" s="3"/>
      <c r="JCQ3" s="3"/>
      <c r="JCR3" s="3"/>
      <c r="JCS3" s="3"/>
      <c r="JCT3" s="3"/>
      <c r="JCU3" s="3"/>
      <c r="JCV3" s="3"/>
      <c r="JCW3" s="3"/>
      <c r="JCX3" s="3"/>
      <c r="JCY3" s="3"/>
      <c r="JCZ3" s="3"/>
      <c r="JDA3" s="3"/>
      <c r="JDB3" s="3"/>
      <c r="JDC3" s="3"/>
      <c r="JDD3" s="3"/>
      <c r="JDE3" s="3"/>
      <c r="JDF3" s="3"/>
      <c r="JDG3" s="3"/>
      <c r="JDH3" s="3"/>
      <c r="JDI3" s="3"/>
      <c r="JDJ3" s="3"/>
      <c r="JDK3" s="3"/>
      <c r="JDL3" s="3"/>
      <c r="JDM3" s="3"/>
      <c r="JDN3" s="3"/>
      <c r="JDO3" s="3"/>
      <c r="JDP3" s="3"/>
      <c r="JDQ3" s="3"/>
      <c r="JDR3" s="3"/>
      <c r="JDS3" s="3"/>
      <c r="JDT3" s="3"/>
      <c r="JDU3" s="3"/>
      <c r="JDV3" s="3"/>
      <c r="JDW3" s="3"/>
      <c r="JDX3" s="3"/>
      <c r="JDY3" s="3"/>
      <c r="JDZ3" s="3"/>
      <c r="JEA3" s="3"/>
      <c r="JEB3" s="3"/>
      <c r="JEC3" s="3"/>
      <c r="JED3" s="3"/>
      <c r="JEE3" s="3"/>
      <c r="JEF3" s="3"/>
      <c r="JEG3" s="3"/>
      <c r="JEH3" s="3"/>
      <c r="JEI3" s="3"/>
      <c r="JEJ3" s="3"/>
      <c r="JEK3" s="3"/>
      <c r="JEL3" s="3"/>
      <c r="JEM3" s="3"/>
      <c r="JEN3" s="3"/>
      <c r="JEO3" s="3"/>
      <c r="JEP3" s="3"/>
      <c r="JEQ3" s="3"/>
      <c r="JER3" s="3"/>
      <c r="JES3" s="3"/>
      <c r="JET3" s="3"/>
      <c r="JEU3" s="3"/>
      <c r="JEV3" s="3"/>
      <c r="JEW3" s="3"/>
      <c r="JEX3" s="3"/>
      <c r="JEY3" s="3"/>
      <c r="JEZ3" s="3"/>
      <c r="JFA3" s="3"/>
      <c r="JFB3" s="3"/>
      <c r="JFC3" s="3"/>
      <c r="JFD3" s="3"/>
      <c r="JFE3" s="3"/>
      <c r="JFF3" s="3"/>
      <c r="JFG3" s="3"/>
      <c r="JFH3" s="3"/>
      <c r="JFI3" s="3"/>
      <c r="JFJ3" s="3"/>
      <c r="JFK3" s="3"/>
      <c r="JFL3" s="3"/>
      <c r="JFM3" s="3"/>
      <c r="JFN3" s="3"/>
      <c r="JFO3" s="3"/>
      <c r="JFP3" s="3"/>
      <c r="JFQ3" s="3"/>
      <c r="JFR3" s="3"/>
      <c r="JFS3" s="3"/>
      <c r="JFT3" s="3"/>
      <c r="JFU3" s="3"/>
      <c r="JFV3" s="3"/>
      <c r="JFW3" s="3"/>
      <c r="JFX3" s="3"/>
      <c r="JFY3" s="3"/>
      <c r="JFZ3" s="3"/>
      <c r="JGA3" s="3"/>
      <c r="JGB3" s="3"/>
      <c r="JGC3" s="3"/>
      <c r="JGD3" s="3"/>
      <c r="JGE3" s="3"/>
      <c r="JGF3" s="3"/>
      <c r="JGG3" s="3"/>
      <c r="JGH3" s="3"/>
      <c r="JGI3" s="3"/>
      <c r="JGJ3" s="3"/>
      <c r="JGK3" s="3"/>
      <c r="JGL3" s="3"/>
      <c r="JGM3" s="3"/>
      <c r="JGN3" s="3"/>
      <c r="JGO3" s="3"/>
      <c r="JGP3" s="3"/>
      <c r="JGQ3" s="3"/>
      <c r="JGR3" s="3"/>
      <c r="JGS3" s="3"/>
      <c r="JGT3" s="3"/>
      <c r="JGU3" s="3"/>
      <c r="JGV3" s="3"/>
      <c r="JGW3" s="3"/>
      <c r="JGX3" s="3"/>
      <c r="JGY3" s="3"/>
      <c r="JGZ3" s="3"/>
      <c r="JHA3" s="3"/>
      <c r="JHB3" s="3"/>
      <c r="JHC3" s="3"/>
      <c r="JHD3" s="3"/>
      <c r="JHE3" s="3"/>
      <c r="JHF3" s="3"/>
      <c r="JHG3" s="3"/>
      <c r="JHH3" s="3"/>
      <c r="JHI3" s="3"/>
      <c r="JHJ3" s="3"/>
      <c r="JHK3" s="3"/>
      <c r="JHL3" s="3"/>
      <c r="JHM3" s="3"/>
      <c r="JHN3" s="3"/>
      <c r="JHO3" s="3"/>
      <c r="JHP3" s="3"/>
      <c r="JHQ3" s="3"/>
      <c r="JHR3" s="3"/>
      <c r="JHS3" s="3"/>
      <c r="JHT3" s="3"/>
      <c r="JHU3" s="3"/>
      <c r="JHV3" s="3"/>
      <c r="JHW3" s="3"/>
      <c r="JHX3" s="3"/>
      <c r="JHY3" s="3"/>
      <c r="JHZ3" s="3"/>
      <c r="JIA3" s="3"/>
      <c r="JIB3" s="3"/>
      <c r="JIC3" s="3"/>
      <c r="JID3" s="3"/>
      <c r="JIE3" s="3"/>
      <c r="JIF3" s="3"/>
      <c r="JIG3" s="3"/>
      <c r="JIH3" s="3"/>
      <c r="JII3" s="3"/>
      <c r="JIJ3" s="3"/>
      <c r="JIK3" s="3"/>
      <c r="JIL3" s="3"/>
      <c r="JIM3" s="3"/>
      <c r="JIN3" s="3"/>
      <c r="JIO3" s="3"/>
      <c r="JIP3" s="3"/>
      <c r="JIQ3" s="3"/>
      <c r="JIR3" s="3"/>
      <c r="JIS3" s="3"/>
      <c r="JIT3" s="3"/>
      <c r="JIU3" s="3"/>
      <c r="JIV3" s="3"/>
      <c r="JIW3" s="3"/>
      <c r="JIX3" s="3"/>
      <c r="JIY3" s="3"/>
      <c r="JIZ3" s="3"/>
      <c r="JJA3" s="3"/>
      <c r="JJB3" s="3"/>
      <c r="JJC3" s="3"/>
      <c r="JJD3" s="3"/>
      <c r="JJE3" s="3"/>
      <c r="JJF3" s="3"/>
      <c r="JJG3" s="3"/>
      <c r="JJH3" s="3"/>
      <c r="JJI3" s="3"/>
      <c r="JJJ3" s="3"/>
      <c r="JJK3" s="3"/>
      <c r="JJL3" s="3"/>
      <c r="JJM3" s="3"/>
      <c r="JJN3" s="3"/>
      <c r="JJO3" s="3"/>
      <c r="JJP3" s="3"/>
      <c r="JJQ3" s="3"/>
      <c r="JJR3" s="3"/>
      <c r="JJS3" s="3"/>
      <c r="JJT3" s="3"/>
      <c r="JJU3" s="3"/>
      <c r="JJV3" s="3"/>
      <c r="JJW3" s="3"/>
      <c r="JJX3" s="3"/>
      <c r="JJY3" s="3"/>
      <c r="JJZ3" s="3"/>
      <c r="JKA3" s="3"/>
      <c r="JKB3" s="3"/>
      <c r="JKC3" s="3"/>
      <c r="JKD3" s="3"/>
      <c r="JKE3" s="3"/>
      <c r="JKF3" s="3"/>
      <c r="JKG3" s="3"/>
      <c r="JKH3" s="3"/>
      <c r="JKI3" s="3"/>
      <c r="JKJ3" s="3"/>
      <c r="JKK3" s="3"/>
      <c r="JKL3" s="3"/>
      <c r="JKM3" s="3"/>
      <c r="JKN3" s="3"/>
      <c r="JKO3" s="3"/>
      <c r="JKP3" s="3"/>
      <c r="JKQ3" s="3"/>
      <c r="JKR3" s="3"/>
      <c r="JKS3" s="3"/>
      <c r="JKT3" s="3"/>
      <c r="JKU3" s="3"/>
      <c r="JKV3" s="3"/>
      <c r="JKW3" s="3"/>
      <c r="JKX3" s="3"/>
      <c r="JKY3" s="3"/>
      <c r="JKZ3" s="3"/>
      <c r="JLA3" s="3"/>
      <c r="JLB3" s="3"/>
      <c r="JLC3" s="3"/>
      <c r="JLD3" s="3"/>
      <c r="JLE3" s="3"/>
      <c r="JLF3" s="3"/>
      <c r="JLG3" s="3"/>
      <c r="JLH3" s="3"/>
      <c r="JLI3" s="3"/>
      <c r="JLJ3" s="3"/>
      <c r="JLK3" s="3"/>
      <c r="JLL3" s="3"/>
      <c r="JLM3" s="3"/>
      <c r="JLN3" s="3"/>
      <c r="JLO3" s="3"/>
      <c r="JLP3" s="3"/>
      <c r="JLQ3" s="3"/>
      <c r="JLR3" s="3"/>
      <c r="JLS3" s="3"/>
      <c r="JLT3" s="3"/>
      <c r="JLU3" s="3"/>
      <c r="JLV3" s="3"/>
      <c r="JLW3" s="3"/>
      <c r="JLX3" s="3"/>
      <c r="JLY3" s="3"/>
      <c r="JLZ3" s="3"/>
      <c r="JMA3" s="3"/>
      <c r="JMB3" s="3"/>
      <c r="JMC3" s="3"/>
      <c r="JMD3" s="3"/>
      <c r="JME3" s="3"/>
      <c r="JMF3" s="3"/>
      <c r="JMG3" s="3"/>
      <c r="JMH3" s="3"/>
      <c r="JMI3" s="3"/>
      <c r="JMJ3" s="3"/>
      <c r="JMK3" s="3"/>
      <c r="JML3" s="3"/>
      <c r="JMM3" s="3"/>
      <c r="JMN3" s="3"/>
      <c r="JMO3" s="3"/>
      <c r="JMP3" s="3"/>
      <c r="JMQ3" s="3"/>
      <c r="JMR3" s="3"/>
      <c r="JMS3" s="3"/>
      <c r="JMT3" s="3"/>
      <c r="JMU3" s="3"/>
      <c r="JMV3" s="3"/>
      <c r="JMW3" s="3"/>
      <c r="JMX3" s="3"/>
      <c r="JMY3" s="3"/>
      <c r="JMZ3" s="3"/>
      <c r="JNA3" s="3"/>
      <c r="JNB3" s="3"/>
      <c r="JNC3" s="3"/>
      <c r="JND3" s="3"/>
      <c r="JNE3" s="3"/>
      <c r="JNF3" s="3"/>
      <c r="JNG3" s="3"/>
      <c r="JNH3" s="3"/>
      <c r="JNI3" s="3"/>
      <c r="JNJ3" s="3"/>
      <c r="JNK3" s="3"/>
      <c r="JNL3" s="3"/>
      <c r="JNM3" s="3"/>
      <c r="JNN3" s="3"/>
      <c r="JNO3" s="3"/>
      <c r="JNP3" s="3"/>
      <c r="JNQ3" s="3"/>
      <c r="JNR3" s="3"/>
      <c r="JNS3" s="3"/>
      <c r="JNT3" s="3"/>
      <c r="JNU3" s="3"/>
      <c r="JNV3" s="3"/>
      <c r="JNW3" s="3"/>
      <c r="JNX3" s="3"/>
      <c r="JNY3" s="3"/>
      <c r="JNZ3" s="3"/>
      <c r="JOA3" s="3"/>
      <c r="JOB3" s="3"/>
      <c r="JOC3" s="3"/>
      <c r="JOD3" s="3"/>
      <c r="JOE3" s="3"/>
      <c r="JOF3" s="3"/>
      <c r="JOG3" s="3"/>
      <c r="JOH3" s="3"/>
      <c r="JOI3" s="3"/>
      <c r="JOJ3" s="3"/>
      <c r="JOK3" s="3"/>
      <c r="JOL3" s="3"/>
      <c r="JOM3" s="3"/>
      <c r="JON3" s="3"/>
      <c r="JOO3" s="3"/>
      <c r="JOP3" s="3"/>
      <c r="JOQ3" s="3"/>
      <c r="JOR3" s="3"/>
      <c r="JOS3" s="3"/>
      <c r="JOT3" s="3"/>
      <c r="JOU3" s="3"/>
      <c r="JOV3" s="3"/>
      <c r="JOW3" s="3"/>
      <c r="JOX3" s="3"/>
      <c r="JOY3" s="3"/>
      <c r="JOZ3" s="3"/>
      <c r="JPA3" s="3"/>
      <c r="JPB3" s="3"/>
      <c r="JPC3" s="3"/>
      <c r="JPD3" s="3"/>
      <c r="JPE3" s="3"/>
      <c r="JPF3" s="3"/>
      <c r="JPG3" s="3"/>
      <c r="JPH3" s="3"/>
      <c r="JPI3" s="3"/>
      <c r="JPJ3" s="3"/>
      <c r="JPK3" s="3"/>
      <c r="JPL3" s="3"/>
      <c r="JPM3" s="3"/>
      <c r="JPN3" s="3"/>
      <c r="JPO3" s="3"/>
      <c r="JPP3" s="3"/>
      <c r="JPQ3" s="3"/>
      <c r="JPR3" s="3"/>
      <c r="JPS3" s="3"/>
      <c r="JPT3" s="3"/>
      <c r="JPU3" s="3"/>
      <c r="JPV3" s="3"/>
      <c r="JPW3" s="3"/>
      <c r="JPX3" s="3"/>
      <c r="JPY3" s="3"/>
      <c r="JPZ3" s="3"/>
      <c r="JQA3" s="3"/>
      <c r="JQB3" s="3"/>
      <c r="JQC3" s="3"/>
      <c r="JQD3" s="3"/>
      <c r="JQE3" s="3"/>
      <c r="JQF3" s="3"/>
      <c r="JQG3" s="3"/>
      <c r="JQH3" s="3"/>
      <c r="JQI3" s="3"/>
      <c r="JQJ3" s="3"/>
      <c r="JQK3" s="3"/>
      <c r="JQL3" s="3"/>
      <c r="JQM3" s="3"/>
      <c r="JQN3" s="3"/>
      <c r="JQO3" s="3"/>
      <c r="JQP3" s="3"/>
      <c r="JQQ3" s="3"/>
      <c r="JQR3" s="3"/>
      <c r="JQS3" s="3"/>
      <c r="JQT3" s="3"/>
      <c r="JQU3" s="3"/>
      <c r="JQV3" s="3"/>
      <c r="JQW3" s="3"/>
      <c r="JQX3" s="3"/>
      <c r="JQY3" s="3"/>
      <c r="JQZ3" s="3"/>
      <c r="JRA3" s="3"/>
      <c r="JRB3" s="3"/>
      <c r="JRC3" s="3"/>
      <c r="JRD3" s="3"/>
      <c r="JRE3" s="3"/>
      <c r="JRF3" s="3"/>
      <c r="JRG3" s="3"/>
      <c r="JRH3" s="3"/>
      <c r="JRI3" s="3"/>
      <c r="JRJ3" s="3"/>
      <c r="JRK3" s="3"/>
      <c r="JRL3" s="3"/>
      <c r="JRM3" s="3"/>
      <c r="JRN3" s="3"/>
      <c r="JRO3" s="3"/>
      <c r="JRP3" s="3"/>
      <c r="JRQ3" s="3"/>
      <c r="JRR3" s="3"/>
      <c r="JRS3" s="3"/>
      <c r="JRT3" s="3"/>
      <c r="JRU3" s="3"/>
      <c r="JRV3" s="3"/>
      <c r="JRW3" s="3"/>
      <c r="JRX3" s="3"/>
      <c r="JRY3" s="3"/>
      <c r="JRZ3" s="3"/>
      <c r="JSA3" s="3"/>
      <c r="JSB3" s="3"/>
      <c r="JSC3" s="3"/>
      <c r="JSD3" s="3"/>
      <c r="JSE3" s="3"/>
      <c r="JSF3" s="3"/>
      <c r="JSG3" s="3"/>
      <c r="JSH3" s="3"/>
      <c r="JSI3" s="3"/>
      <c r="JSJ3" s="3"/>
      <c r="JSK3" s="3"/>
      <c r="JSL3" s="3"/>
      <c r="JSM3" s="3"/>
      <c r="JSN3" s="3"/>
      <c r="JSO3" s="3"/>
      <c r="JSP3" s="3"/>
      <c r="JSQ3" s="3"/>
      <c r="JSR3" s="3"/>
      <c r="JSS3" s="3"/>
      <c r="JST3" s="3"/>
      <c r="JSU3" s="3"/>
      <c r="JSV3" s="3"/>
      <c r="JSW3" s="3"/>
      <c r="JSX3" s="3"/>
      <c r="JSY3" s="3"/>
      <c r="JSZ3" s="3"/>
      <c r="JTA3" s="3"/>
      <c r="JTB3" s="3"/>
      <c r="JTC3" s="3"/>
      <c r="JTD3" s="3"/>
      <c r="JTE3" s="3"/>
      <c r="JTF3" s="3"/>
      <c r="JTG3" s="3"/>
      <c r="JTH3" s="3"/>
      <c r="JTI3" s="3"/>
      <c r="JTJ3" s="3"/>
      <c r="JTK3" s="3"/>
      <c r="JTL3" s="3"/>
      <c r="JTM3" s="3"/>
      <c r="JTN3" s="3"/>
      <c r="JTO3" s="3"/>
      <c r="JTP3" s="3"/>
      <c r="JTQ3" s="3"/>
      <c r="JTR3" s="3"/>
      <c r="JTS3" s="3"/>
      <c r="JTT3" s="3"/>
      <c r="JTU3" s="3"/>
      <c r="JTV3" s="3"/>
      <c r="JTW3" s="3"/>
      <c r="JTX3" s="3"/>
      <c r="JTY3" s="3"/>
      <c r="JTZ3" s="3"/>
      <c r="JUA3" s="3"/>
      <c r="JUB3" s="3"/>
      <c r="JUC3" s="3"/>
      <c r="JUD3" s="3"/>
      <c r="JUE3" s="3"/>
      <c r="JUF3" s="3"/>
      <c r="JUG3" s="3"/>
      <c r="JUH3" s="3"/>
      <c r="JUI3" s="3"/>
      <c r="JUJ3" s="3"/>
      <c r="JUK3" s="3"/>
      <c r="JUL3" s="3"/>
      <c r="JUM3" s="3"/>
      <c r="JUN3" s="3"/>
      <c r="JUO3" s="3"/>
      <c r="JUP3" s="3"/>
      <c r="JUQ3" s="3"/>
      <c r="JUR3" s="3"/>
      <c r="JUS3" s="3"/>
      <c r="JUT3" s="3"/>
      <c r="JUU3" s="3"/>
      <c r="JUV3" s="3"/>
      <c r="JUW3" s="3"/>
      <c r="JUX3" s="3"/>
      <c r="JUY3" s="3"/>
      <c r="JUZ3" s="3"/>
      <c r="JVA3" s="3"/>
      <c r="JVB3" s="3"/>
      <c r="JVC3" s="3"/>
      <c r="JVD3" s="3"/>
      <c r="JVE3" s="3"/>
      <c r="JVF3" s="3"/>
      <c r="JVG3" s="3"/>
      <c r="JVH3" s="3"/>
      <c r="JVI3" s="3"/>
      <c r="JVJ3" s="3"/>
      <c r="JVK3" s="3"/>
      <c r="JVL3" s="3"/>
      <c r="JVM3" s="3"/>
      <c r="JVN3" s="3"/>
      <c r="JVO3" s="3"/>
      <c r="JVP3" s="3"/>
      <c r="JVQ3" s="3"/>
      <c r="JVR3" s="3"/>
      <c r="JVS3" s="3"/>
      <c r="JVT3" s="3"/>
      <c r="JVU3" s="3"/>
      <c r="JVV3" s="3"/>
      <c r="JVW3" s="3"/>
      <c r="JVX3" s="3"/>
      <c r="JVY3" s="3"/>
      <c r="JVZ3" s="3"/>
      <c r="JWA3" s="3"/>
      <c r="JWB3" s="3"/>
      <c r="JWC3" s="3"/>
      <c r="JWD3" s="3"/>
      <c r="JWE3" s="3"/>
      <c r="JWF3" s="3"/>
      <c r="JWG3" s="3"/>
      <c r="JWH3" s="3"/>
      <c r="JWI3" s="3"/>
      <c r="JWJ3" s="3"/>
      <c r="JWK3" s="3"/>
      <c r="JWL3" s="3"/>
      <c r="JWM3" s="3"/>
      <c r="JWN3" s="3"/>
      <c r="JWO3" s="3"/>
      <c r="JWP3" s="3"/>
      <c r="JWQ3" s="3"/>
      <c r="JWR3" s="3"/>
      <c r="JWS3" s="3"/>
      <c r="JWT3" s="3"/>
      <c r="JWU3" s="3"/>
      <c r="JWV3" s="3"/>
      <c r="JWW3" s="3"/>
      <c r="JWX3" s="3"/>
      <c r="JWY3" s="3"/>
      <c r="JWZ3" s="3"/>
      <c r="JXA3" s="3"/>
      <c r="JXB3" s="3"/>
      <c r="JXC3" s="3"/>
      <c r="JXD3" s="3"/>
      <c r="JXE3" s="3"/>
      <c r="JXF3" s="3"/>
      <c r="JXG3" s="3"/>
      <c r="JXH3" s="3"/>
      <c r="JXI3" s="3"/>
      <c r="JXJ3" s="3"/>
      <c r="JXK3" s="3"/>
      <c r="JXL3" s="3"/>
      <c r="JXM3" s="3"/>
      <c r="JXN3" s="3"/>
      <c r="JXO3" s="3"/>
      <c r="JXP3" s="3"/>
      <c r="JXQ3" s="3"/>
      <c r="JXR3" s="3"/>
      <c r="JXS3" s="3"/>
      <c r="JXT3" s="3"/>
      <c r="JXU3" s="3"/>
      <c r="JXV3" s="3"/>
      <c r="JXW3" s="3"/>
      <c r="JXX3" s="3"/>
      <c r="JXY3" s="3"/>
      <c r="JXZ3" s="3"/>
      <c r="JYA3" s="3"/>
      <c r="JYB3" s="3"/>
      <c r="JYC3" s="3"/>
      <c r="JYD3" s="3"/>
      <c r="JYE3" s="3"/>
      <c r="JYF3" s="3"/>
      <c r="JYG3" s="3"/>
      <c r="JYH3" s="3"/>
      <c r="JYI3" s="3"/>
      <c r="JYJ3" s="3"/>
      <c r="JYK3" s="3"/>
      <c r="JYL3" s="3"/>
      <c r="JYM3" s="3"/>
      <c r="JYN3" s="3"/>
      <c r="JYO3" s="3"/>
      <c r="JYP3" s="3"/>
      <c r="JYQ3" s="3"/>
      <c r="JYR3" s="3"/>
      <c r="JYS3" s="3"/>
      <c r="JYT3" s="3"/>
      <c r="JYU3" s="3"/>
      <c r="JYV3" s="3"/>
      <c r="JYW3" s="3"/>
      <c r="JYX3" s="3"/>
      <c r="JYY3" s="3"/>
      <c r="JYZ3" s="3"/>
      <c r="JZA3" s="3"/>
      <c r="JZB3" s="3"/>
      <c r="JZC3" s="3"/>
      <c r="JZD3" s="3"/>
      <c r="JZE3" s="3"/>
      <c r="JZF3" s="3"/>
      <c r="JZG3" s="3"/>
      <c r="JZH3" s="3"/>
      <c r="JZI3" s="3"/>
      <c r="JZJ3" s="3"/>
      <c r="JZK3" s="3"/>
      <c r="JZL3" s="3"/>
      <c r="JZM3" s="3"/>
      <c r="JZN3" s="3"/>
      <c r="JZO3" s="3"/>
      <c r="JZP3" s="3"/>
      <c r="JZQ3" s="3"/>
      <c r="JZR3" s="3"/>
      <c r="JZS3" s="3"/>
      <c r="JZT3" s="3"/>
      <c r="JZU3" s="3"/>
      <c r="JZV3" s="3"/>
      <c r="JZW3" s="3"/>
      <c r="JZX3" s="3"/>
      <c r="JZY3" s="3"/>
      <c r="JZZ3" s="3"/>
      <c r="KAA3" s="3"/>
      <c r="KAB3" s="3"/>
      <c r="KAC3" s="3"/>
      <c r="KAD3" s="3"/>
      <c r="KAE3" s="3"/>
      <c r="KAF3" s="3"/>
      <c r="KAG3" s="3"/>
      <c r="KAH3" s="3"/>
      <c r="KAI3" s="3"/>
      <c r="KAJ3" s="3"/>
      <c r="KAK3" s="3"/>
      <c r="KAL3" s="3"/>
      <c r="KAM3" s="3"/>
      <c r="KAN3" s="3"/>
      <c r="KAO3" s="3"/>
      <c r="KAP3" s="3"/>
      <c r="KAQ3" s="3"/>
      <c r="KAR3" s="3"/>
      <c r="KAS3" s="3"/>
      <c r="KAT3" s="3"/>
      <c r="KAU3" s="3"/>
      <c r="KAV3" s="3"/>
      <c r="KAW3" s="3"/>
      <c r="KAX3" s="3"/>
      <c r="KAY3" s="3"/>
      <c r="KAZ3" s="3"/>
      <c r="KBA3" s="3"/>
      <c r="KBB3" s="3"/>
      <c r="KBC3" s="3"/>
      <c r="KBD3" s="3"/>
      <c r="KBE3" s="3"/>
      <c r="KBF3" s="3"/>
      <c r="KBG3" s="3"/>
      <c r="KBH3" s="3"/>
      <c r="KBI3" s="3"/>
      <c r="KBJ3" s="3"/>
      <c r="KBK3" s="3"/>
      <c r="KBL3" s="3"/>
      <c r="KBM3" s="3"/>
      <c r="KBN3" s="3"/>
      <c r="KBO3" s="3"/>
      <c r="KBP3" s="3"/>
      <c r="KBQ3" s="3"/>
      <c r="KBR3" s="3"/>
      <c r="KBS3" s="3"/>
      <c r="KBT3" s="3"/>
      <c r="KBU3" s="3"/>
      <c r="KBV3" s="3"/>
      <c r="KBW3" s="3"/>
      <c r="KBX3" s="3"/>
      <c r="KBY3" s="3"/>
      <c r="KBZ3" s="3"/>
      <c r="KCA3" s="3"/>
      <c r="KCB3" s="3"/>
      <c r="KCC3" s="3"/>
      <c r="KCD3" s="3"/>
      <c r="KCE3" s="3"/>
      <c r="KCF3" s="3"/>
      <c r="KCG3" s="3"/>
      <c r="KCH3" s="3"/>
      <c r="KCI3" s="3"/>
      <c r="KCJ3" s="3"/>
      <c r="KCK3" s="3"/>
      <c r="KCL3" s="3"/>
      <c r="KCM3" s="3"/>
      <c r="KCN3" s="3"/>
      <c r="KCO3" s="3"/>
      <c r="KCP3" s="3"/>
      <c r="KCQ3" s="3"/>
      <c r="KCR3" s="3"/>
      <c r="KCS3" s="3"/>
      <c r="KCT3" s="3"/>
      <c r="KCU3" s="3"/>
      <c r="KCV3" s="3"/>
      <c r="KCW3" s="3"/>
      <c r="KCX3" s="3"/>
      <c r="KCY3" s="3"/>
      <c r="KCZ3" s="3"/>
      <c r="KDA3" s="3"/>
      <c r="KDB3" s="3"/>
      <c r="KDC3" s="3"/>
      <c r="KDD3" s="3"/>
      <c r="KDE3" s="3"/>
      <c r="KDF3" s="3"/>
      <c r="KDG3" s="3"/>
      <c r="KDH3" s="3"/>
      <c r="KDI3" s="3"/>
      <c r="KDJ3" s="3"/>
      <c r="KDK3" s="3"/>
      <c r="KDL3" s="3"/>
      <c r="KDM3" s="3"/>
      <c r="KDN3" s="3"/>
      <c r="KDO3" s="3"/>
      <c r="KDP3" s="3"/>
      <c r="KDQ3" s="3"/>
      <c r="KDR3" s="3"/>
      <c r="KDS3" s="3"/>
      <c r="KDT3" s="3"/>
      <c r="KDU3" s="3"/>
      <c r="KDV3" s="3"/>
      <c r="KDW3" s="3"/>
      <c r="KDX3" s="3"/>
      <c r="KDY3" s="3"/>
      <c r="KDZ3" s="3"/>
      <c r="KEA3" s="3"/>
      <c r="KEB3" s="3"/>
      <c r="KEC3" s="3"/>
      <c r="KED3" s="3"/>
      <c r="KEE3" s="3"/>
      <c r="KEF3" s="3"/>
      <c r="KEG3" s="3"/>
      <c r="KEH3" s="3"/>
      <c r="KEI3" s="3"/>
      <c r="KEJ3" s="3"/>
      <c r="KEK3" s="3"/>
      <c r="KEL3" s="3"/>
      <c r="KEM3" s="3"/>
      <c r="KEN3" s="3"/>
      <c r="KEO3" s="3"/>
      <c r="KEP3" s="3"/>
      <c r="KEQ3" s="3"/>
      <c r="KER3" s="3"/>
      <c r="KES3" s="3"/>
      <c r="KET3" s="3"/>
      <c r="KEU3" s="3"/>
      <c r="KEV3" s="3"/>
      <c r="KEW3" s="3"/>
      <c r="KEX3" s="3"/>
      <c r="KEY3" s="3"/>
      <c r="KEZ3" s="3"/>
      <c r="KFA3" s="3"/>
      <c r="KFB3" s="3"/>
      <c r="KFC3" s="3"/>
      <c r="KFD3" s="3"/>
      <c r="KFE3" s="3"/>
      <c r="KFF3" s="3"/>
      <c r="KFG3" s="3"/>
      <c r="KFH3" s="3"/>
      <c r="KFI3" s="3"/>
      <c r="KFJ3" s="3"/>
      <c r="KFK3" s="3"/>
      <c r="KFL3" s="3"/>
      <c r="KFM3" s="3"/>
      <c r="KFN3" s="3"/>
      <c r="KFO3" s="3"/>
      <c r="KFP3" s="3"/>
      <c r="KFQ3" s="3"/>
      <c r="KFR3" s="3"/>
      <c r="KFS3" s="3"/>
      <c r="KFT3" s="3"/>
      <c r="KFU3" s="3"/>
      <c r="KFV3" s="3"/>
      <c r="KFW3" s="3"/>
      <c r="KFX3" s="3"/>
      <c r="KFY3" s="3"/>
      <c r="KFZ3" s="3"/>
      <c r="KGA3" s="3"/>
      <c r="KGB3" s="3"/>
      <c r="KGC3" s="3"/>
      <c r="KGD3" s="3"/>
      <c r="KGE3" s="3"/>
      <c r="KGF3" s="3"/>
      <c r="KGG3" s="3"/>
      <c r="KGH3" s="3"/>
      <c r="KGI3" s="3"/>
      <c r="KGJ3" s="3"/>
      <c r="KGK3" s="3"/>
      <c r="KGL3" s="3"/>
      <c r="KGM3" s="3"/>
      <c r="KGN3" s="3"/>
      <c r="KGO3" s="3"/>
      <c r="KGP3" s="3"/>
      <c r="KGQ3" s="3"/>
      <c r="KGR3" s="3"/>
      <c r="KGS3" s="3"/>
      <c r="KGT3" s="3"/>
      <c r="KGU3" s="3"/>
      <c r="KGV3" s="3"/>
      <c r="KGW3" s="3"/>
      <c r="KGX3" s="3"/>
      <c r="KGY3" s="3"/>
      <c r="KGZ3" s="3"/>
      <c r="KHA3" s="3"/>
      <c r="KHB3" s="3"/>
      <c r="KHC3" s="3"/>
      <c r="KHD3" s="3"/>
      <c r="KHE3" s="3"/>
      <c r="KHF3" s="3"/>
      <c r="KHG3" s="3"/>
      <c r="KHH3" s="3"/>
      <c r="KHI3" s="3"/>
      <c r="KHJ3" s="3"/>
      <c r="KHK3" s="3"/>
      <c r="KHL3" s="3"/>
      <c r="KHM3" s="3"/>
      <c r="KHN3" s="3"/>
      <c r="KHO3" s="3"/>
      <c r="KHP3" s="3"/>
      <c r="KHQ3" s="3"/>
      <c r="KHR3" s="3"/>
      <c r="KHS3" s="3"/>
      <c r="KHT3" s="3"/>
      <c r="KHU3" s="3"/>
      <c r="KHV3" s="3"/>
      <c r="KHW3" s="3"/>
      <c r="KHX3" s="3"/>
      <c r="KHY3" s="3"/>
      <c r="KHZ3" s="3"/>
      <c r="KIA3" s="3"/>
      <c r="KIB3" s="3"/>
      <c r="KIC3" s="3"/>
      <c r="KID3" s="3"/>
      <c r="KIE3" s="3"/>
      <c r="KIF3" s="3"/>
      <c r="KIG3" s="3"/>
      <c r="KIH3" s="3"/>
      <c r="KII3" s="3"/>
      <c r="KIJ3" s="3"/>
      <c r="KIK3" s="3"/>
      <c r="KIL3" s="3"/>
      <c r="KIM3" s="3"/>
      <c r="KIN3" s="3"/>
      <c r="KIO3" s="3"/>
      <c r="KIP3" s="3"/>
      <c r="KIQ3" s="3"/>
      <c r="KIR3" s="3"/>
      <c r="KIS3" s="3"/>
      <c r="KIT3" s="3"/>
      <c r="KIU3" s="3"/>
      <c r="KIV3" s="3"/>
      <c r="KIW3" s="3"/>
      <c r="KIX3" s="3"/>
      <c r="KIY3" s="3"/>
      <c r="KIZ3" s="3"/>
      <c r="KJA3" s="3"/>
      <c r="KJB3" s="3"/>
      <c r="KJC3" s="3"/>
      <c r="KJD3" s="3"/>
      <c r="KJE3" s="3"/>
      <c r="KJF3" s="3"/>
      <c r="KJG3" s="3"/>
      <c r="KJH3" s="3"/>
      <c r="KJI3" s="3"/>
      <c r="KJJ3" s="3"/>
      <c r="KJK3" s="3"/>
      <c r="KJL3" s="3"/>
      <c r="KJM3" s="3"/>
      <c r="KJN3" s="3"/>
      <c r="KJO3" s="3"/>
      <c r="KJP3" s="3"/>
      <c r="KJQ3" s="3"/>
      <c r="KJR3" s="3"/>
      <c r="KJS3" s="3"/>
      <c r="KJT3" s="3"/>
      <c r="KJU3" s="3"/>
      <c r="KJV3" s="3"/>
      <c r="KJW3" s="3"/>
      <c r="KJX3" s="3"/>
      <c r="KJY3" s="3"/>
      <c r="KJZ3" s="3"/>
      <c r="KKA3" s="3"/>
      <c r="KKB3" s="3"/>
      <c r="KKC3" s="3"/>
      <c r="KKD3" s="3"/>
      <c r="KKE3" s="3"/>
      <c r="KKF3" s="3"/>
      <c r="KKG3" s="3"/>
      <c r="KKH3" s="3"/>
      <c r="KKI3" s="3"/>
      <c r="KKJ3" s="3"/>
      <c r="KKK3" s="3"/>
      <c r="KKL3" s="3"/>
      <c r="KKM3" s="3"/>
      <c r="KKN3" s="3"/>
      <c r="KKO3" s="3"/>
      <c r="KKP3" s="3"/>
      <c r="KKQ3" s="3"/>
      <c r="KKR3" s="3"/>
      <c r="KKS3" s="3"/>
      <c r="KKT3" s="3"/>
      <c r="KKU3" s="3"/>
      <c r="KKV3" s="3"/>
      <c r="KKW3" s="3"/>
      <c r="KKX3" s="3"/>
      <c r="KKY3" s="3"/>
      <c r="KKZ3" s="3"/>
      <c r="KLA3" s="3"/>
      <c r="KLB3" s="3"/>
      <c r="KLC3" s="3"/>
      <c r="KLD3" s="3"/>
      <c r="KLE3" s="3"/>
      <c r="KLF3" s="3"/>
      <c r="KLG3" s="3"/>
      <c r="KLH3" s="3"/>
      <c r="KLI3" s="3"/>
      <c r="KLJ3" s="3"/>
      <c r="KLK3" s="3"/>
      <c r="KLL3" s="3"/>
      <c r="KLM3" s="3"/>
      <c r="KLN3" s="3"/>
      <c r="KLO3" s="3"/>
      <c r="KLP3" s="3"/>
      <c r="KLQ3" s="3"/>
      <c r="KLR3" s="3"/>
      <c r="KLS3" s="3"/>
      <c r="KLT3" s="3"/>
      <c r="KLU3" s="3"/>
      <c r="KLV3" s="3"/>
      <c r="KLW3" s="3"/>
      <c r="KLX3" s="3"/>
      <c r="KLY3" s="3"/>
      <c r="KLZ3" s="3"/>
      <c r="KMA3" s="3"/>
      <c r="KMB3" s="3"/>
      <c r="KMC3" s="3"/>
      <c r="KMD3" s="3"/>
      <c r="KME3" s="3"/>
      <c r="KMF3" s="3"/>
      <c r="KMG3" s="3"/>
      <c r="KMH3" s="3"/>
      <c r="KMI3" s="3"/>
      <c r="KMJ3" s="3"/>
      <c r="KMK3" s="3"/>
      <c r="KML3" s="3"/>
      <c r="KMM3" s="3"/>
      <c r="KMN3" s="3"/>
      <c r="KMO3" s="3"/>
      <c r="KMP3" s="3"/>
      <c r="KMQ3" s="3"/>
      <c r="KMR3" s="3"/>
      <c r="KMS3" s="3"/>
      <c r="KMT3" s="3"/>
      <c r="KMU3" s="3"/>
      <c r="KMV3" s="3"/>
      <c r="KMW3" s="3"/>
      <c r="KMX3" s="3"/>
      <c r="KMY3" s="3"/>
      <c r="KMZ3" s="3"/>
      <c r="KNA3" s="3"/>
      <c r="KNB3" s="3"/>
      <c r="KNC3" s="3"/>
      <c r="KND3" s="3"/>
      <c r="KNE3" s="3"/>
      <c r="KNF3" s="3"/>
      <c r="KNG3" s="3"/>
      <c r="KNH3" s="3"/>
      <c r="KNI3" s="3"/>
      <c r="KNJ3" s="3"/>
      <c r="KNK3" s="3"/>
      <c r="KNL3" s="3"/>
      <c r="KNM3" s="3"/>
      <c r="KNN3" s="3"/>
      <c r="KNO3" s="3"/>
      <c r="KNP3" s="3"/>
      <c r="KNQ3" s="3"/>
      <c r="KNR3" s="3"/>
      <c r="KNS3" s="3"/>
      <c r="KNT3" s="3"/>
      <c r="KNU3" s="3"/>
      <c r="KNV3" s="3"/>
      <c r="KNW3" s="3"/>
      <c r="KNX3" s="3"/>
      <c r="KNY3" s="3"/>
      <c r="KNZ3" s="3"/>
      <c r="KOA3" s="3"/>
      <c r="KOB3" s="3"/>
      <c r="KOC3" s="3"/>
      <c r="KOD3" s="3"/>
      <c r="KOE3" s="3"/>
      <c r="KOF3" s="3"/>
      <c r="KOG3" s="3"/>
      <c r="KOH3" s="3"/>
      <c r="KOI3" s="3"/>
      <c r="KOJ3" s="3"/>
      <c r="KOK3" s="3"/>
      <c r="KOL3" s="3"/>
      <c r="KOM3" s="3"/>
      <c r="KON3" s="3"/>
      <c r="KOO3" s="3"/>
      <c r="KOP3" s="3"/>
      <c r="KOQ3" s="3"/>
      <c r="KOR3" s="3"/>
      <c r="KOS3" s="3"/>
      <c r="KOT3" s="3"/>
      <c r="KOU3" s="3"/>
      <c r="KOV3" s="3"/>
      <c r="KOW3" s="3"/>
      <c r="KOX3" s="3"/>
      <c r="KOY3" s="3"/>
      <c r="KOZ3" s="3"/>
      <c r="KPA3" s="3"/>
      <c r="KPB3" s="3"/>
      <c r="KPC3" s="3"/>
      <c r="KPD3" s="3"/>
      <c r="KPE3" s="3"/>
      <c r="KPF3" s="3"/>
      <c r="KPG3" s="3"/>
      <c r="KPH3" s="3"/>
      <c r="KPI3" s="3"/>
      <c r="KPJ3" s="3"/>
      <c r="KPK3" s="3"/>
      <c r="KPL3" s="3"/>
      <c r="KPM3" s="3"/>
      <c r="KPN3" s="3"/>
      <c r="KPO3" s="3"/>
      <c r="KPP3" s="3"/>
      <c r="KPQ3" s="3"/>
      <c r="KPR3" s="3"/>
      <c r="KPS3" s="3"/>
      <c r="KPT3" s="3"/>
      <c r="KPU3" s="3"/>
      <c r="KPV3" s="3"/>
      <c r="KPW3" s="3"/>
      <c r="KPX3" s="3"/>
      <c r="KPY3" s="3"/>
      <c r="KPZ3" s="3"/>
      <c r="KQA3" s="3"/>
      <c r="KQB3" s="3"/>
      <c r="KQC3" s="3"/>
      <c r="KQD3" s="3"/>
      <c r="KQE3" s="3"/>
      <c r="KQF3" s="3"/>
      <c r="KQG3" s="3"/>
      <c r="KQH3" s="3"/>
      <c r="KQI3" s="3"/>
      <c r="KQJ3" s="3"/>
      <c r="KQK3" s="3"/>
      <c r="KQL3" s="3"/>
      <c r="KQM3" s="3"/>
      <c r="KQN3" s="3"/>
      <c r="KQO3" s="3"/>
      <c r="KQP3" s="3"/>
      <c r="KQQ3" s="3"/>
      <c r="KQR3" s="3"/>
      <c r="KQS3" s="3"/>
      <c r="KQT3" s="3"/>
      <c r="KQU3" s="3"/>
      <c r="KQV3" s="3"/>
      <c r="KQW3" s="3"/>
      <c r="KQX3" s="3"/>
      <c r="KQY3" s="3"/>
      <c r="KQZ3" s="3"/>
      <c r="KRA3" s="3"/>
      <c r="KRB3" s="3"/>
      <c r="KRC3" s="3"/>
      <c r="KRD3" s="3"/>
      <c r="KRE3" s="3"/>
      <c r="KRF3" s="3"/>
      <c r="KRG3" s="3"/>
      <c r="KRH3" s="3"/>
      <c r="KRI3" s="3"/>
      <c r="KRJ3" s="3"/>
      <c r="KRK3" s="3"/>
      <c r="KRL3" s="3"/>
      <c r="KRM3" s="3"/>
      <c r="KRN3" s="3"/>
      <c r="KRO3" s="3"/>
      <c r="KRP3" s="3"/>
      <c r="KRQ3" s="3"/>
      <c r="KRR3" s="3"/>
      <c r="KRS3" s="3"/>
      <c r="KRT3" s="3"/>
      <c r="KRU3" s="3"/>
      <c r="KRV3" s="3"/>
      <c r="KRW3" s="3"/>
      <c r="KRX3" s="3"/>
      <c r="KRY3" s="3"/>
      <c r="KRZ3" s="3"/>
      <c r="KSA3" s="3"/>
      <c r="KSB3" s="3"/>
      <c r="KSC3" s="3"/>
      <c r="KSD3" s="3"/>
      <c r="KSE3" s="3"/>
      <c r="KSF3" s="3"/>
      <c r="KSG3" s="3"/>
      <c r="KSH3" s="3"/>
      <c r="KSI3" s="3"/>
      <c r="KSJ3" s="3"/>
      <c r="KSK3" s="3"/>
      <c r="KSL3" s="3"/>
      <c r="KSM3" s="3"/>
      <c r="KSN3" s="3"/>
      <c r="KSO3" s="3"/>
      <c r="KSP3" s="3"/>
      <c r="KSQ3" s="3"/>
      <c r="KSR3" s="3"/>
      <c r="KSS3" s="3"/>
      <c r="KST3" s="3"/>
      <c r="KSU3" s="3"/>
      <c r="KSV3" s="3"/>
      <c r="KSW3" s="3"/>
      <c r="KSX3" s="3"/>
      <c r="KSY3" s="3"/>
      <c r="KSZ3" s="3"/>
      <c r="KTA3" s="3"/>
      <c r="KTB3" s="3"/>
      <c r="KTC3" s="3"/>
      <c r="KTD3" s="3"/>
      <c r="KTE3" s="3"/>
      <c r="KTF3" s="3"/>
      <c r="KTG3" s="3"/>
      <c r="KTH3" s="3"/>
      <c r="KTI3" s="3"/>
      <c r="KTJ3" s="3"/>
      <c r="KTK3" s="3"/>
      <c r="KTL3" s="3"/>
      <c r="KTM3" s="3"/>
      <c r="KTN3" s="3"/>
      <c r="KTO3" s="3"/>
      <c r="KTP3" s="3"/>
      <c r="KTQ3" s="3"/>
      <c r="KTR3" s="3"/>
      <c r="KTS3" s="3"/>
      <c r="KTT3" s="3"/>
      <c r="KTU3" s="3"/>
      <c r="KTV3" s="3"/>
      <c r="KTW3" s="3"/>
      <c r="KTX3" s="3"/>
      <c r="KTY3" s="3"/>
      <c r="KTZ3" s="3"/>
      <c r="KUA3" s="3"/>
      <c r="KUB3" s="3"/>
      <c r="KUC3" s="3"/>
      <c r="KUD3" s="3"/>
      <c r="KUE3" s="3"/>
      <c r="KUF3" s="3"/>
      <c r="KUG3" s="3"/>
      <c r="KUH3" s="3"/>
      <c r="KUI3" s="3"/>
      <c r="KUJ3" s="3"/>
      <c r="KUK3" s="3"/>
      <c r="KUL3" s="3"/>
      <c r="KUM3" s="3"/>
      <c r="KUN3" s="3"/>
      <c r="KUO3" s="3"/>
      <c r="KUP3" s="3"/>
      <c r="KUQ3" s="3"/>
      <c r="KUR3" s="3"/>
      <c r="KUS3" s="3"/>
      <c r="KUT3" s="3"/>
      <c r="KUU3" s="3"/>
      <c r="KUV3" s="3"/>
      <c r="KUW3" s="3"/>
      <c r="KUX3" s="3"/>
      <c r="KUY3" s="3"/>
      <c r="KUZ3" s="3"/>
      <c r="KVA3" s="3"/>
      <c r="KVB3" s="3"/>
      <c r="KVC3" s="3"/>
      <c r="KVD3" s="3"/>
      <c r="KVE3" s="3"/>
      <c r="KVF3" s="3"/>
      <c r="KVG3" s="3"/>
      <c r="KVH3" s="3"/>
      <c r="KVI3" s="3"/>
      <c r="KVJ3" s="3"/>
      <c r="KVK3" s="3"/>
      <c r="KVL3" s="3"/>
      <c r="KVM3" s="3"/>
      <c r="KVN3" s="3"/>
      <c r="KVO3" s="3"/>
      <c r="KVP3" s="3"/>
      <c r="KVQ3" s="3"/>
      <c r="KVR3" s="3"/>
      <c r="KVS3" s="3"/>
      <c r="KVT3" s="3"/>
      <c r="KVU3" s="3"/>
      <c r="KVV3" s="3"/>
      <c r="KVW3" s="3"/>
      <c r="KVX3" s="3"/>
      <c r="KVY3" s="3"/>
      <c r="KVZ3" s="3"/>
      <c r="KWA3" s="3"/>
      <c r="KWB3" s="3"/>
      <c r="KWC3" s="3"/>
      <c r="KWD3" s="3"/>
      <c r="KWE3" s="3"/>
      <c r="KWF3" s="3"/>
      <c r="KWG3" s="3"/>
      <c r="KWH3" s="3"/>
      <c r="KWI3" s="3"/>
      <c r="KWJ3" s="3"/>
      <c r="KWK3" s="3"/>
      <c r="KWL3" s="3"/>
      <c r="KWM3" s="3"/>
      <c r="KWN3" s="3"/>
      <c r="KWO3" s="3"/>
      <c r="KWP3" s="3"/>
      <c r="KWQ3" s="3"/>
      <c r="KWR3" s="3"/>
      <c r="KWS3" s="3"/>
      <c r="KWT3" s="3"/>
      <c r="KWU3" s="3"/>
      <c r="KWV3" s="3"/>
      <c r="KWW3" s="3"/>
      <c r="KWX3" s="3"/>
      <c r="KWY3" s="3"/>
      <c r="KWZ3" s="3"/>
      <c r="KXA3" s="3"/>
      <c r="KXB3" s="3"/>
      <c r="KXC3" s="3"/>
      <c r="KXD3" s="3"/>
      <c r="KXE3" s="3"/>
      <c r="KXF3" s="3"/>
      <c r="KXG3" s="3"/>
      <c r="KXH3" s="3"/>
      <c r="KXI3" s="3"/>
      <c r="KXJ3" s="3"/>
      <c r="KXK3" s="3"/>
      <c r="KXL3" s="3"/>
      <c r="KXM3" s="3"/>
      <c r="KXN3" s="3"/>
      <c r="KXO3" s="3"/>
      <c r="KXP3" s="3"/>
      <c r="KXQ3" s="3"/>
      <c r="KXR3" s="3"/>
      <c r="KXS3" s="3"/>
      <c r="KXT3" s="3"/>
      <c r="KXU3" s="3"/>
      <c r="KXV3" s="3"/>
      <c r="KXW3" s="3"/>
      <c r="KXX3" s="3"/>
      <c r="KXY3" s="3"/>
      <c r="KXZ3" s="3"/>
      <c r="KYA3" s="3"/>
      <c r="KYB3" s="3"/>
      <c r="KYC3" s="3"/>
      <c r="KYD3" s="3"/>
      <c r="KYE3" s="3"/>
      <c r="KYF3" s="3"/>
      <c r="KYG3" s="3"/>
      <c r="KYH3" s="3"/>
      <c r="KYI3" s="3"/>
      <c r="KYJ3" s="3"/>
      <c r="KYK3" s="3"/>
      <c r="KYL3" s="3"/>
      <c r="KYM3" s="3"/>
      <c r="KYN3" s="3"/>
      <c r="KYO3" s="3"/>
      <c r="KYP3" s="3"/>
      <c r="KYQ3" s="3"/>
      <c r="KYR3" s="3"/>
      <c r="KYS3" s="3"/>
      <c r="KYT3" s="3"/>
      <c r="KYU3" s="3"/>
      <c r="KYV3" s="3"/>
      <c r="KYW3" s="3"/>
      <c r="KYX3" s="3"/>
      <c r="KYY3" s="3"/>
      <c r="KYZ3" s="3"/>
      <c r="KZA3" s="3"/>
      <c r="KZB3" s="3"/>
      <c r="KZC3" s="3"/>
      <c r="KZD3" s="3"/>
      <c r="KZE3" s="3"/>
      <c r="KZF3" s="3"/>
      <c r="KZG3" s="3"/>
      <c r="KZH3" s="3"/>
      <c r="KZI3" s="3"/>
      <c r="KZJ3" s="3"/>
      <c r="KZK3" s="3"/>
      <c r="KZL3" s="3"/>
      <c r="KZM3" s="3"/>
      <c r="KZN3" s="3"/>
      <c r="KZO3" s="3"/>
      <c r="KZP3" s="3"/>
      <c r="KZQ3" s="3"/>
      <c r="KZR3" s="3"/>
      <c r="KZS3" s="3"/>
      <c r="KZT3" s="3"/>
      <c r="KZU3" s="3"/>
      <c r="KZV3" s="3"/>
      <c r="KZW3" s="3"/>
      <c r="KZX3" s="3"/>
      <c r="KZY3" s="3"/>
      <c r="KZZ3" s="3"/>
      <c r="LAA3" s="3"/>
      <c r="LAB3" s="3"/>
      <c r="LAC3" s="3"/>
      <c r="LAD3" s="3"/>
      <c r="LAE3" s="3"/>
      <c r="LAF3" s="3"/>
      <c r="LAG3" s="3"/>
      <c r="LAH3" s="3"/>
      <c r="LAI3" s="3"/>
      <c r="LAJ3" s="3"/>
      <c r="LAK3" s="3"/>
      <c r="LAL3" s="3"/>
      <c r="LAM3" s="3"/>
      <c r="LAN3" s="3"/>
      <c r="LAO3" s="3"/>
      <c r="LAP3" s="3"/>
      <c r="LAQ3" s="3"/>
      <c r="LAR3" s="3"/>
      <c r="LAS3" s="3"/>
      <c r="LAT3" s="3"/>
      <c r="LAU3" s="3"/>
      <c r="LAV3" s="3"/>
      <c r="LAW3" s="3"/>
      <c r="LAX3" s="3"/>
      <c r="LAY3" s="3"/>
      <c r="LAZ3" s="3"/>
      <c r="LBA3" s="3"/>
      <c r="LBB3" s="3"/>
      <c r="LBC3" s="3"/>
      <c r="LBD3" s="3"/>
      <c r="LBE3" s="3"/>
      <c r="LBF3" s="3"/>
      <c r="LBG3" s="3"/>
      <c r="LBH3" s="3"/>
      <c r="LBI3" s="3"/>
      <c r="LBJ3" s="3"/>
      <c r="LBK3" s="3"/>
      <c r="LBL3" s="3"/>
      <c r="LBM3" s="3"/>
      <c r="LBN3" s="3"/>
      <c r="LBO3" s="3"/>
      <c r="LBP3" s="3"/>
      <c r="LBQ3" s="3"/>
      <c r="LBR3" s="3"/>
      <c r="LBS3" s="3"/>
      <c r="LBT3" s="3"/>
      <c r="LBU3" s="3"/>
      <c r="LBV3" s="3"/>
      <c r="LBW3" s="3"/>
      <c r="LBX3" s="3"/>
      <c r="LBY3" s="3"/>
      <c r="LBZ3" s="3"/>
      <c r="LCA3" s="3"/>
      <c r="LCB3" s="3"/>
      <c r="LCC3" s="3"/>
      <c r="LCD3" s="3"/>
      <c r="LCE3" s="3"/>
      <c r="LCF3" s="3"/>
      <c r="LCG3" s="3"/>
      <c r="LCH3" s="3"/>
      <c r="LCI3" s="3"/>
      <c r="LCJ3" s="3"/>
      <c r="LCK3" s="3"/>
      <c r="LCL3" s="3"/>
      <c r="LCM3" s="3"/>
      <c r="LCN3" s="3"/>
      <c r="LCO3" s="3"/>
      <c r="LCP3" s="3"/>
      <c r="LCQ3" s="3"/>
      <c r="LCR3" s="3"/>
      <c r="LCS3" s="3"/>
      <c r="LCT3" s="3"/>
      <c r="LCU3" s="3"/>
      <c r="LCV3" s="3"/>
      <c r="LCW3" s="3"/>
      <c r="LCX3" s="3"/>
      <c r="LCY3" s="3"/>
      <c r="LCZ3" s="3"/>
      <c r="LDA3" s="3"/>
      <c r="LDB3" s="3"/>
      <c r="LDC3" s="3"/>
      <c r="LDD3" s="3"/>
      <c r="LDE3" s="3"/>
      <c r="LDF3" s="3"/>
      <c r="LDG3" s="3"/>
      <c r="LDH3" s="3"/>
      <c r="LDI3" s="3"/>
      <c r="LDJ3" s="3"/>
      <c r="LDK3" s="3"/>
      <c r="LDL3" s="3"/>
      <c r="LDM3" s="3"/>
      <c r="LDN3" s="3"/>
      <c r="LDO3" s="3"/>
      <c r="LDP3" s="3"/>
      <c r="LDQ3" s="3"/>
      <c r="LDR3" s="3"/>
      <c r="LDS3" s="3"/>
      <c r="LDT3" s="3"/>
      <c r="LDU3" s="3"/>
      <c r="LDV3" s="3"/>
      <c r="LDW3" s="3"/>
      <c r="LDX3" s="3"/>
      <c r="LDY3" s="3"/>
      <c r="LDZ3" s="3"/>
      <c r="LEA3" s="3"/>
      <c r="LEB3" s="3"/>
      <c r="LEC3" s="3"/>
      <c r="LED3" s="3"/>
      <c r="LEE3" s="3"/>
      <c r="LEF3" s="3"/>
      <c r="LEG3" s="3"/>
      <c r="LEH3" s="3"/>
      <c r="LEI3" s="3"/>
      <c r="LEJ3" s="3"/>
      <c r="LEK3" s="3"/>
      <c r="LEL3" s="3"/>
      <c r="LEM3" s="3"/>
      <c r="LEN3" s="3"/>
      <c r="LEO3" s="3"/>
      <c r="LEP3" s="3"/>
      <c r="LEQ3" s="3"/>
      <c r="LER3" s="3"/>
      <c r="LES3" s="3"/>
      <c r="LET3" s="3"/>
      <c r="LEU3" s="3"/>
      <c r="LEV3" s="3"/>
      <c r="LEW3" s="3"/>
      <c r="LEX3" s="3"/>
      <c r="LEY3" s="3"/>
      <c r="LEZ3" s="3"/>
      <c r="LFA3" s="3"/>
      <c r="LFB3" s="3"/>
      <c r="LFC3" s="3"/>
      <c r="LFD3" s="3"/>
      <c r="LFE3" s="3"/>
      <c r="LFF3" s="3"/>
      <c r="LFG3" s="3"/>
      <c r="LFH3" s="3"/>
      <c r="LFI3" s="3"/>
      <c r="LFJ3" s="3"/>
      <c r="LFK3" s="3"/>
      <c r="LFL3" s="3"/>
      <c r="LFM3" s="3"/>
      <c r="LFN3" s="3"/>
      <c r="LFO3" s="3"/>
      <c r="LFP3" s="3"/>
      <c r="LFQ3" s="3"/>
      <c r="LFR3" s="3"/>
      <c r="LFS3" s="3"/>
      <c r="LFT3" s="3"/>
      <c r="LFU3" s="3"/>
      <c r="LFV3" s="3"/>
      <c r="LFW3" s="3"/>
      <c r="LFX3" s="3"/>
      <c r="LFY3" s="3"/>
      <c r="LFZ3" s="3"/>
      <c r="LGA3" s="3"/>
      <c r="LGB3" s="3"/>
      <c r="LGC3" s="3"/>
      <c r="LGD3" s="3"/>
      <c r="LGE3" s="3"/>
      <c r="LGF3" s="3"/>
      <c r="LGG3" s="3"/>
      <c r="LGH3" s="3"/>
      <c r="LGI3" s="3"/>
      <c r="LGJ3" s="3"/>
      <c r="LGK3" s="3"/>
      <c r="LGL3" s="3"/>
      <c r="LGM3" s="3"/>
      <c r="LGN3" s="3"/>
      <c r="LGO3" s="3"/>
      <c r="LGP3" s="3"/>
      <c r="LGQ3" s="3"/>
      <c r="LGR3" s="3"/>
      <c r="LGS3" s="3"/>
      <c r="LGT3" s="3"/>
      <c r="LGU3" s="3"/>
      <c r="LGV3" s="3"/>
      <c r="LGW3" s="3"/>
      <c r="LGX3" s="3"/>
      <c r="LGY3" s="3"/>
      <c r="LGZ3" s="3"/>
      <c r="LHA3" s="3"/>
      <c r="LHB3" s="3"/>
      <c r="LHC3" s="3"/>
      <c r="LHD3" s="3"/>
      <c r="LHE3" s="3"/>
      <c r="LHF3" s="3"/>
      <c r="LHG3" s="3"/>
      <c r="LHH3" s="3"/>
      <c r="LHI3" s="3"/>
      <c r="LHJ3" s="3"/>
      <c r="LHK3" s="3"/>
      <c r="LHL3" s="3"/>
      <c r="LHM3" s="3"/>
      <c r="LHN3" s="3"/>
      <c r="LHO3" s="3"/>
      <c r="LHP3" s="3"/>
      <c r="LHQ3" s="3"/>
      <c r="LHR3" s="3"/>
      <c r="LHS3" s="3"/>
      <c r="LHT3" s="3"/>
      <c r="LHU3" s="3"/>
      <c r="LHV3" s="3"/>
      <c r="LHW3" s="3"/>
      <c r="LHX3" s="3"/>
      <c r="LHY3" s="3"/>
      <c r="LHZ3" s="3"/>
      <c r="LIA3" s="3"/>
      <c r="LIB3" s="3"/>
      <c r="LIC3" s="3"/>
      <c r="LID3" s="3"/>
      <c r="LIE3" s="3"/>
      <c r="LIF3" s="3"/>
      <c r="LIG3" s="3"/>
      <c r="LIH3" s="3"/>
      <c r="LII3" s="3"/>
      <c r="LIJ3" s="3"/>
      <c r="LIK3" s="3"/>
      <c r="LIL3" s="3"/>
      <c r="LIM3" s="3"/>
      <c r="LIN3" s="3"/>
      <c r="LIO3" s="3"/>
      <c r="LIP3" s="3"/>
      <c r="LIQ3" s="3"/>
      <c r="LIR3" s="3"/>
      <c r="LIS3" s="3"/>
      <c r="LIT3" s="3"/>
      <c r="LIU3" s="3"/>
      <c r="LIV3" s="3"/>
      <c r="LIW3" s="3"/>
      <c r="LIX3" s="3"/>
      <c r="LIY3" s="3"/>
      <c r="LIZ3" s="3"/>
      <c r="LJA3" s="3"/>
      <c r="LJB3" s="3"/>
      <c r="LJC3" s="3"/>
      <c r="LJD3" s="3"/>
      <c r="LJE3" s="3"/>
      <c r="LJF3" s="3"/>
      <c r="LJG3" s="3"/>
      <c r="LJH3" s="3"/>
      <c r="LJI3" s="3"/>
      <c r="LJJ3" s="3"/>
      <c r="LJK3" s="3"/>
      <c r="LJL3" s="3"/>
      <c r="LJM3" s="3"/>
      <c r="LJN3" s="3"/>
      <c r="LJO3" s="3"/>
      <c r="LJP3" s="3"/>
      <c r="LJQ3" s="3"/>
      <c r="LJR3" s="3"/>
      <c r="LJS3" s="3"/>
      <c r="LJT3" s="3"/>
      <c r="LJU3" s="3"/>
      <c r="LJV3" s="3"/>
      <c r="LJW3" s="3"/>
      <c r="LJX3" s="3"/>
      <c r="LJY3" s="3"/>
      <c r="LJZ3" s="3"/>
      <c r="LKA3" s="3"/>
      <c r="LKB3" s="3"/>
      <c r="LKC3" s="3"/>
      <c r="LKD3" s="3"/>
      <c r="LKE3" s="3"/>
      <c r="LKF3" s="3"/>
      <c r="LKG3" s="3"/>
      <c r="LKH3" s="3"/>
      <c r="LKI3" s="3"/>
      <c r="LKJ3" s="3"/>
      <c r="LKK3" s="3"/>
      <c r="LKL3" s="3"/>
      <c r="LKM3" s="3"/>
      <c r="LKN3" s="3"/>
      <c r="LKO3" s="3"/>
      <c r="LKP3" s="3"/>
      <c r="LKQ3" s="3"/>
      <c r="LKR3" s="3"/>
      <c r="LKS3" s="3"/>
      <c r="LKT3" s="3"/>
      <c r="LKU3" s="3"/>
      <c r="LKV3" s="3"/>
      <c r="LKW3" s="3"/>
      <c r="LKX3" s="3"/>
      <c r="LKY3" s="3"/>
      <c r="LKZ3" s="3"/>
      <c r="LLA3" s="3"/>
      <c r="LLB3" s="3"/>
      <c r="LLC3" s="3"/>
      <c r="LLD3" s="3"/>
      <c r="LLE3" s="3"/>
      <c r="LLF3" s="3"/>
      <c r="LLG3" s="3"/>
      <c r="LLH3" s="3"/>
      <c r="LLI3" s="3"/>
      <c r="LLJ3" s="3"/>
      <c r="LLK3" s="3"/>
      <c r="LLL3" s="3"/>
      <c r="LLM3" s="3"/>
      <c r="LLN3" s="3"/>
      <c r="LLO3" s="3"/>
      <c r="LLP3" s="3"/>
      <c r="LLQ3" s="3"/>
      <c r="LLR3" s="3"/>
      <c r="LLS3" s="3"/>
      <c r="LLT3" s="3"/>
      <c r="LLU3" s="3"/>
      <c r="LLV3" s="3"/>
      <c r="LLW3" s="3"/>
      <c r="LLX3" s="3"/>
      <c r="LLY3" s="3"/>
      <c r="LLZ3" s="3"/>
      <c r="LMA3" s="3"/>
      <c r="LMB3" s="3"/>
      <c r="LMC3" s="3"/>
      <c r="LMD3" s="3"/>
      <c r="LME3" s="3"/>
      <c r="LMF3" s="3"/>
      <c r="LMG3" s="3"/>
      <c r="LMH3" s="3"/>
      <c r="LMI3" s="3"/>
      <c r="LMJ3" s="3"/>
      <c r="LMK3" s="3"/>
      <c r="LML3" s="3"/>
      <c r="LMM3" s="3"/>
      <c r="LMN3" s="3"/>
      <c r="LMO3" s="3"/>
      <c r="LMP3" s="3"/>
      <c r="LMQ3" s="3"/>
      <c r="LMR3" s="3"/>
      <c r="LMS3" s="3"/>
      <c r="LMT3" s="3"/>
      <c r="LMU3" s="3"/>
      <c r="LMV3" s="3"/>
      <c r="LMW3" s="3"/>
      <c r="LMX3" s="3"/>
      <c r="LMY3" s="3"/>
      <c r="LMZ3" s="3"/>
      <c r="LNA3" s="3"/>
      <c r="LNB3" s="3"/>
      <c r="LNC3" s="3"/>
      <c r="LND3" s="3"/>
      <c r="LNE3" s="3"/>
      <c r="LNF3" s="3"/>
      <c r="LNG3" s="3"/>
      <c r="LNH3" s="3"/>
      <c r="LNI3" s="3"/>
      <c r="LNJ3" s="3"/>
      <c r="LNK3" s="3"/>
      <c r="LNL3" s="3"/>
      <c r="LNM3" s="3"/>
      <c r="LNN3" s="3"/>
      <c r="LNO3" s="3"/>
      <c r="LNP3" s="3"/>
      <c r="LNQ3" s="3"/>
      <c r="LNR3" s="3"/>
      <c r="LNS3" s="3"/>
      <c r="LNT3" s="3"/>
      <c r="LNU3" s="3"/>
      <c r="LNV3" s="3"/>
      <c r="LNW3" s="3"/>
      <c r="LNX3" s="3"/>
      <c r="LNY3" s="3"/>
      <c r="LNZ3" s="3"/>
      <c r="LOA3" s="3"/>
      <c r="LOB3" s="3"/>
      <c r="LOC3" s="3"/>
      <c r="LOD3" s="3"/>
      <c r="LOE3" s="3"/>
      <c r="LOF3" s="3"/>
      <c r="LOG3" s="3"/>
      <c r="LOH3" s="3"/>
      <c r="LOI3" s="3"/>
      <c r="LOJ3" s="3"/>
      <c r="LOK3" s="3"/>
      <c r="LOL3" s="3"/>
      <c r="LOM3" s="3"/>
      <c r="LON3" s="3"/>
      <c r="LOO3" s="3"/>
      <c r="LOP3" s="3"/>
      <c r="LOQ3" s="3"/>
      <c r="LOR3" s="3"/>
      <c r="LOS3" s="3"/>
      <c r="LOT3" s="3"/>
      <c r="LOU3" s="3"/>
      <c r="LOV3" s="3"/>
      <c r="LOW3" s="3"/>
      <c r="LOX3" s="3"/>
      <c r="LOY3" s="3"/>
      <c r="LOZ3" s="3"/>
      <c r="LPA3" s="3"/>
      <c r="LPB3" s="3"/>
      <c r="LPC3" s="3"/>
      <c r="LPD3" s="3"/>
      <c r="LPE3" s="3"/>
      <c r="LPF3" s="3"/>
      <c r="LPG3" s="3"/>
      <c r="LPH3" s="3"/>
      <c r="LPI3" s="3"/>
      <c r="LPJ3" s="3"/>
      <c r="LPK3" s="3"/>
      <c r="LPL3" s="3"/>
      <c r="LPM3" s="3"/>
      <c r="LPN3" s="3"/>
      <c r="LPO3" s="3"/>
      <c r="LPP3" s="3"/>
      <c r="LPQ3" s="3"/>
      <c r="LPR3" s="3"/>
      <c r="LPS3" s="3"/>
      <c r="LPT3" s="3"/>
      <c r="LPU3" s="3"/>
      <c r="LPV3" s="3"/>
      <c r="LPW3" s="3"/>
      <c r="LPX3" s="3"/>
      <c r="LPY3" s="3"/>
      <c r="LPZ3" s="3"/>
      <c r="LQA3" s="3"/>
      <c r="LQB3" s="3"/>
      <c r="LQC3" s="3"/>
      <c r="LQD3" s="3"/>
      <c r="LQE3" s="3"/>
      <c r="LQF3" s="3"/>
      <c r="LQG3" s="3"/>
      <c r="LQH3" s="3"/>
      <c r="LQI3" s="3"/>
      <c r="LQJ3" s="3"/>
      <c r="LQK3" s="3"/>
      <c r="LQL3" s="3"/>
      <c r="LQM3" s="3"/>
      <c r="LQN3" s="3"/>
      <c r="LQO3" s="3"/>
      <c r="LQP3" s="3"/>
      <c r="LQQ3" s="3"/>
      <c r="LQR3" s="3"/>
      <c r="LQS3" s="3"/>
      <c r="LQT3" s="3"/>
      <c r="LQU3" s="3"/>
      <c r="LQV3" s="3"/>
      <c r="LQW3" s="3"/>
      <c r="LQX3" s="3"/>
      <c r="LQY3" s="3"/>
      <c r="LQZ3" s="3"/>
      <c r="LRA3" s="3"/>
      <c r="LRB3" s="3"/>
      <c r="LRC3" s="3"/>
      <c r="LRD3" s="3"/>
      <c r="LRE3" s="3"/>
      <c r="LRF3" s="3"/>
      <c r="LRG3" s="3"/>
      <c r="LRH3" s="3"/>
      <c r="LRI3" s="3"/>
      <c r="LRJ3" s="3"/>
      <c r="LRK3" s="3"/>
      <c r="LRL3" s="3"/>
      <c r="LRM3" s="3"/>
      <c r="LRN3" s="3"/>
      <c r="LRO3" s="3"/>
      <c r="LRP3" s="3"/>
      <c r="LRQ3" s="3"/>
      <c r="LRR3" s="3"/>
      <c r="LRS3" s="3"/>
      <c r="LRT3" s="3"/>
      <c r="LRU3" s="3"/>
      <c r="LRV3" s="3"/>
      <c r="LRW3" s="3"/>
      <c r="LRX3" s="3"/>
      <c r="LRY3" s="3"/>
      <c r="LRZ3" s="3"/>
      <c r="LSA3" s="3"/>
      <c r="LSB3" s="3"/>
      <c r="LSC3" s="3"/>
      <c r="LSD3" s="3"/>
      <c r="LSE3" s="3"/>
      <c r="LSF3" s="3"/>
      <c r="LSG3" s="3"/>
      <c r="LSH3" s="3"/>
      <c r="LSI3" s="3"/>
      <c r="LSJ3" s="3"/>
      <c r="LSK3" s="3"/>
      <c r="LSL3" s="3"/>
      <c r="LSM3" s="3"/>
      <c r="LSN3" s="3"/>
      <c r="LSO3" s="3"/>
      <c r="LSP3" s="3"/>
      <c r="LSQ3" s="3"/>
      <c r="LSR3" s="3"/>
      <c r="LSS3" s="3"/>
      <c r="LST3" s="3"/>
      <c r="LSU3" s="3"/>
      <c r="LSV3" s="3"/>
      <c r="LSW3" s="3"/>
      <c r="LSX3" s="3"/>
      <c r="LSY3" s="3"/>
      <c r="LSZ3" s="3"/>
      <c r="LTA3" s="3"/>
      <c r="LTB3" s="3"/>
      <c r="LTC3" s="3"/>
      <c r="LTD3" s="3"/>
      <c r="LTE3" s="3"/>
      <c r="LTF3" s="3"/>
      <c r="LTG3" s="3"/>
      <c r="LTH3" s="3"/>
      <c r="LTI3" s="3"/>
      <c r="LTJ3" s="3"/>
      <c r="LTK3" s="3"/>
      <c r="LTL3" s="3"/>
      <c r="LTM3" s="3"/>
      <c r="LTN3" s="3"/>
      <c r="LTO3" s="3"/>
      <c r="LTP3" s="3"/>
      <c r="LTQ3" s="3"/>
      <c r="LTR3" s="3"/>
      <c r="LTS3" s="3"/>
      <c r="LTT3" s="3"/>
      <c r="LTU3" s="3"/>
      <c r="LTV3" s="3"/>
      <c r="LTW3" s="3"/>
      <c r="LTX3" s="3"/>
      <c r="LTY3" s="3"/>
      <c r="LTZ3" s="3"/>
      <c r="LUA3" s="3"/>
      <c r="LUB3" s="3"/>
      <c r="LUC3" s="3"/>
      <c r="LUD3" s="3"/>
      <c r="LUE3" s="3"/>
      <c r="LUF3" s="3"/>
      <c r="LUG3" s="3"/>
      <c r="LUH3" s="3"/>
      <c r="LUI3" s="3"/>
      <c r="LUJ3" s="3"/>
      <c r="LUK3" s="3"/>
      <c r="LUL3" s="3"/>
      <c r="LUM3" s="3"/>
      <c r="LUN3" s="3"/>
      <c r="LUO3" s="3"/>
      <c r="LUP3" s="3"/>
      <c r="LUQ3" s="3"/>
      <c r="LUR3" s="3"/>
      <c r="LUS3" s="3"/>
      <c r="LUT3" s="3"/>
      <c r="LUU3" s="3"/>
      <c r="LUV3" s="3"/>
      <c r="LUW3" s="3"/>
      <c r="LUX3" s="3"/>
      <c r="LUY3" s="3"/>
      <c r="LUZ3" s="3"/>
      <c r="LVA3" s="3"/>
      <c r="LVB3" s="3"/>
      <c r="LVC3" s="3"/>
      <c r="LVD3" s="3"/>
      <c r="LVE3" s="3"/>
      <c r="LVF3" s="3"/>
      <c r="LVG3" s="3"/>
      <c r="LVH3" s="3"/>
      <c r="LVI3" s="3"/>
      <c r="LVJ3" s="3"/>
      <c r="LVK3" s="3"/>
      <c r="LVL3" s="3"/>
      <c r="LVM3" s="3"/>
      <c r="LVN3" s="3"/>
      <c r="LVO3" s="3"/>
      <c r="LVP3" s="3"/>
      <c r="LVQ3" s="3"/>
      <c r="LVR3" s="3"/>
      <c r="LVS3" s="3"/>
      <c r="LVT3" s="3"/>
      <c r="LVU3" s="3"/>
      <c r="LVV3" s="3"/>
      <c r="LVW3" s="3"/>
      <c r="LVX3" s="3"/>
      <c r="LVY3" s="3"/>
      <c r="LVZ3" s="3"/>
      <c r="LWA3" s="3"/>
      <c r="LWB3" s="3"/>
      <c r="LWC3" s="3"/>
      <c r="LWD3" s="3"/>
      <c r="LWE3" s="3"/>
      <c r="LWF3" s="3"/>
      <c r="LWG3" s="3"/>
      <c r="LWH3" s="3"/>
      <c r="LWI3" s="3"/>
      <c r="LWJ3" s="3"/>
      <c r="LWK3" s="3"/>
      <c r="LWL3" s="3"/>
      <c r="LWM3" s="3"/>
      <c r="LWN3" s="3"/>
      <c r="LWO3" s="3"/>
      <c r="LWP3" s="3"/>
      <c r="LWQ3" s="3"/>
      <c r="LWR3" s="3"/>
      <c r="LWS3" s="3"/>
      <c r="LWT3" s="3"/>
      <c r="LWU3" s="3"/>
      <c r="LWV3" s="3"/>
      <c r="LWW3" s="3"/>
      <c r="LWX3" s="3"/>
      <c r="LWY3" s="3"/>
      <c r="LWZ3" s="3"/>
      <c r="LXA3" s="3"/>
      <c r="LXB3" s="3"/>
      <c r="LXC3" s="3"/>
      <c r="LXD3" s="3"/>
      <c r="LXE3" s="3"/>
      <c r="LXF3" s="3"/>
      <c r="LXG3" s="3"/>
      <c r="LXH3" s="3"/>
      <c r="LXI3" s="3"/>
      <c r="LXJ3" s="3"/>
      <c r="LXK3" s="3"/>
      <c r="LXL3" s="3"/>
      <c r="LXM3" s="3"/>
      <c r="LXN3" s="3"/>
      <c r="LXO3" s="3"/>
      <c r="LXP3" s="3"/>
      <c r="LXQ3" s="3"/>
      <c r="LXR3" s="3"/>
      <c r="LXS3" s="3"/>
      <c r="LXT3" s="3"/>
      <c r="LXU3" s="3"/>
      <c r="LXV3" s="3"/>
      <c r="LXW3" s="3"/>
      <c r="LXX3" s="3"/>
      <c r="LXY3" s="3"/>
      <c r="LXZ3" s="3"/>
      <c r="LYA3" s="3"/>
      <c r="LYB3" s="3"/>
      <c r="LYC3" s="3"/>
      <c r="LYD3" s="3"/>
      <c r="LYE3" s="3"/>
      <c r="LYF3" s="3"/>
      <c r="LYG3" s="3"/>
      <c r="LYH3" s="3"/>
      <c r="LYI3" s="3"/>
      <c r="LYJ3" s="3"/>
      <c r="LYK3" s="3"/>
      <c r="LYL3" s="3"/>
      <c r="LYM3" s="3"/>
      <c r="LYN3" s="3"/>
      <c r="LYO3" s="3"/>
      <c r="LYP3" s="3"/>
      <c r="LYQ3" s="3"/>
      <c r="LYR3" s="3"/>
      <c r="LYS3" s="3"/>
      <c r="LYT3" s="3"/>
      <c r="LYU3" s="3"/>
      <c r="LYV3" s="3"/>
      <c r="LYW3" s="3"/>
      <c r="LYX3" s="3"/>
      <c r="LYY3" s="3"/>
      <c r="LYZ3" s="3"/>
      <c r="LZA3" s="3"/>
      <c r="LZB3" s="3"/>
      <c r="LZC3" s="3"/>
      <c r="LZD3" s="3"/>
      <c r="LZE3" s="3"/>
      <c r="LZF3" s="3"/>
      <c r="LZG3" s="3"/>
      <c r="LZH3" s="3"/>
      <c r="LZI3" s="3"/>
      <c r="LZJ3" s="3"/>
      <c r="LZK3" s="3"/>
      <c r="LZL3" s="3"/>
      <c r="LZM3" s="3"/>
      <c r="LZN3" s="3"/>
      <c r="LZO3" s="3"/>
      <c r="LZP3" s="3"/>
      <c r="LZQ3" s="3"/>
      <c r="LZR3" s="3"/>
      <c r="LZS3" s="3"/>
      <c r="LZT3" s="3"/>
      <c r="LZU3" s="3"/>
      <c r="LZV3" s="3"/>
      <c r="LZW3" s="3"/>
      <c r="LZX3" s="3"/>
      <c r="LZY3" s="3"/>
      <c r="LZZ3" s="3"/>
      <c r="MAA3" s="3"/>
      <c r="MAB3" s="3"/>
      <c r="MAC3" s="3"/>
      <c r="MAD3" s="3"/>
      <c r="MAE3" s="3"/>
      <c r="MAF3" s="3"/>
      <c r="MAG3" s="3"/>
      <c r="MAH3" s="3"/>
      <c r="MAI3" s="3"/>
      <c r="MAJ3" s="3"/>
      <c r="MAK3" s="3"/>
      <c r="MAL3" s="3"/>
      <c r="MAM3" s="3"/>
      <c r="MAN3" s="3"/>
      <c r="MAO3" s="3"/>
      <c r="MAP3" s="3"/>
      <c r="MAQ3" s="3"/>
      <c r="MAR3" s="3"/>
      <c r="MAS3" s="3"/>
      <c r="MAT3" s="3"/>
      <c r="MAU3" s="3"/>
      <c r="MAV3" s="3"/>
      <c r="MAW3" s="3"/>
      <c r="MAX3" s="3"/>
      <c r="MAY3" s="3"/>
      <c r="MAZ3" s="3"/>
      <c r="MBA3" s="3"/>
      <c r="MBB3" s="3"/>
      <c r="MBC3" s="3"/>
      <c r="MBD3" s="3"/>
      <c r="MBE3" s="3"/>
      <c r="MBF3" s="3"/>
      <c r="MBG3" s="3"/>
      <c r="MBH3" s="3"/>
      <c r="MBI3" s="3"/>
      <c r="MBJ3" s="3"/>
      <c r="MBK3" s="3"/>
      <c r="MBL3" s="3"/>
      <c r="MBM3" s="3"/>
      <c r="MBN3" s="3"/>
      <c r="MBO3" s="3"/>
      <c r="MBP3" s="3"/>
      <c r="MBQ3" s="3"/>
      <c r="MBR3" s="3"/>
      <c r="MBS3" s="3"/>
      <c r="MBT3" s="3"/>
      <c r="MBU3" s="3"/>
      <c r="MBV3" s="3"/>
      <c r="MBW3" s="3"/>
      <c r="MBX3" s="3"/>
      <c r="MBY3" s="3"/>
      <c r="MBZ3" s="3"/>
      <c r="MCA3" s="3"/>
      <c r="MCB3" s="3"/>
      <c r="MCC3" s="3"/>
      <c r="MCD3" s="3"/>
      <c r="MCE3" s="3"/>
      <c r="MCF3" s="3"/>
      <c r="MCG3" s="3"/>
      <c r="MCH3" s="3"/>
      <c r="MCI3" s="3"/>
      <c r="MCJ3" s="3"/>
      <c r="MCK3" s="3"/>
      <c r="MCL3" s="3"/>
      <c r="MCM3" s="3"/>
      <c r="MCN3" s="3"/>
      <c r="MCO3" s="3"/>
      <c r="MCP3" s="3"/>
      <c r="MCQ3" s="3"/>
      <c r="MCR3" s="3"/>
      <c r="MCS3" s="3"/>
      <c r="MCT3" s="3"/>
      <c r="MCU3" s="3"/>
      <c r="MCV3" s="3"/>
      <c r="MCW3" s="3"/>
      <c r="MCX3" s="3"/>
      <c r="MCY3" s="3"/>
      <c r="MCZ3" s="3"/>
      <c r="MDA3" s="3"/>
      <c r="MDB3" s="3"/>
      <c r="MDC3" s="3"/>
      <c r="MDD3" s="3"/>
      <c r="MDE3" s="3"/>
      <c r="MDF3" s="3"/>
      <c r="MDG3" s="3"/>
      <c r="MDH3" s="3"/>
      <c r="MDI3" s="3"/>
      <c r="MDJ3" s="3"/>
      <c r="MDK3" s="3"/>
      <c r="MDL3" s="3"/>
      <c r="MDM3" s="3"/>
      <c r="MDN3" s="3"/>
      <c r="MDO3" s="3"/>
      <c r="MDP3" s="3"/>
      <c r="MDQ3" s="3"/>
      <c r="MDR3" s="3"/>
      <c r="MDS3" s="3"/>
      <c r="MDT3" s="3"/>
      <c r="MDU3" s="3"/>
      <c r="MDV3" s="3"/>
      <c r="MDW3" s="3"/>
      <c r="MDX3" s="3"/>
      <c r="MDY3" s="3"/>
      <c r="MDZ3" s="3"/>
      <c r="MEA3" s="3"/>
      <c r="MEB3" s="3"/>
      <c r="MEC3" s="3"/>
      <c r="MED3" s="3"/>
      <c r="MEE3" s="3"/>
      <c r="MEF3" s="3"/>
      <c r="MEG3" s="3"/>
      <c r="MEH3" s="3"/>
      <c r="MEI3" s="3"/>
      <c r="MEJ3" s="3"/>
      <c r="MEK3" s="3"/>
      <c r="MEL3" s="3"/>
      <c r="MEM3" s="3"/>
      <c r="MEN3" s="3"/>
      <c r="MEO3" s="3"/>
      <c r="MEP3" s="3"/>
      <c r="MEQ3" s="3"/>
      <c r="MER3" s="3"/>
      <c r="MES3" s="3"/>
      <c r="MET3" s="3"/>
      <c r="MEU3" s="3"/>
      <c r="MEV3" s="3"/>
      <c r="MEW3" s="3"/>
      <c r="MEX3" s="3"/>
      <c r="MEY3" s="3"/>
      <c r="MEZ3" s="3"/>
      <c r="MFA3" s="3"/>
      <c r="MFB3" s="3"/>
      <c r="MFC3" s="3"/>
      <c r="MFD3" s="3"/>
      <c r="MFE3" s="3"/>
      <c r="MFF3" s="3"/>
      <c r="MFG3" s="3"/>
      <c r="MFH3" s="3"/>
      <c r="MFI3" s="3"/>
      <c r="MFJ3" s="3"/>
      <c r="MFK3" s="3"/>
      <c r="MFL3" s="3"/>
      <c r="MFM3" s="3"/>
      <c r="MFN3" s="3"/>
      <c r="MFO3" s="3"/>
      <c r="MFP3" s="3"/>
      <c r="MFQ3" s="3"/>
      <c r="MFR3" s="3"/>
      <c r="MFS3" s="3"/>
      <c r="MFT3" s="3"/>
      <c r="MFU3" s="3"/>
      <c r="MFV3" s="3"/>
      <c r="MFW3" s="3"/>
      <c r="MFX3" s="3"/>
      <c r="MFY3" s="3"/>
      <c r="MFZ3" s="3"/>
      <c r="MGA3" s="3"/>
      <c r="MGB3" s="3"/>
      <c r="MGC3" s="3"/>
      <c r="MGD3" s="3"/>
      <c r="MGE3" s="3"/>
      <c r="MGF3" s="3"/>
      <c r="MGG3" s="3"/>
      <c r="MGH3" s="3"/>
      <c r="MGI3" s="3"/>
      <c r="MGJ3" s="3"/>
      <c r="MGK3" s="3"/>
      <c r="MGL3" s="3"/>
      <c r="MGM3" s="3"/>
      <c r="MGN3" s="3"/>
      <c r="MGO3" s="3"/>
      <c r="MGP3" s="3"/>
      <c r="MGQ3" s="3"/>
      <c r="MGR3" s="3"/>
      <c r="MGS3" s="3"/>
      <c r="MGT3" s="3"/>
      <c r="MGU3" s="3"/>
      <c r="MGV3" s="3"/>
      <c r="MGW3" s="3"/>
      <c r="MGX3" s="3"/>
      <c r="MGY3" s="3"/>
      <c r="MGZ3" s="3"/>
      <c r="MHA3" s="3"/>
      <c r="MHB3" s="3"/>
      <c r="MHC3" s="3"/>
      <c r="MHD3" s="3"/>
      <c r="MHE3" s="3"/>
      <c r="MHF3" s="3"/>
      <c r="MHG3" s="3"/>
      <c r="MHH3" s="3"/>
      <c r="MHI3" s="3"/>
      <c r="MHJ3" s="3"/>
      <c r="MHK3" s="3"/>
      <c r="MHL3" s="3"/>
      <c r="MHM3" s="3"/>
      <c r="MHN3" s="3"/>
      <c r="MHO3" s="3"/>
      <c r="MHP3" s="3"/>
      <c r="MHQ3" s="3"/>
      <c r="MHR3" s="3"/>
      <c r="MHS3" s="3"/>
      <c r="MHT3" s="3"/>
      <c r="MHU3" s="3"/>
      <c r="MHV3" s="3"/>
      <c r="MHW3" s="3"/>
      <c r="MHX3" s="3"/>
      <c r="MHY3" s="3"/>
      <c r="MHZ3" s="3"/>
      <c r="MIA3" s="3"/>
      <c r="MIB3" s="3"/>
      <c r="MIC3" s="3"/>
      <c r="MID3" s="3"/>
      <c r="MIE3" s="3"/>
      <c r="MIF3" s="3"/>
      <c r="MIG3" s="3"/>
      <c r="MIH3" s="3"/>
      <c r="MII3" s="3"/>
      <c r="MIJ3" s="3"/>
      <c r="MIK3" s="3"/>
      <c r="MIL3" s="3"/>
      <c r="MIM3" s="3"/>
      <c r="MIN3" s="3"/>
      <c r="MIO3" s="3"/>
      <c r="MIP3" s="3"/>
      <c r="MIQ3" s="3"/>
      <c r="MIR3" s="3"/>
      <c r="MIS3" s="3"/>
      <c r="MIT3" s="3"/>
      <c r="MIU3" s="3"/>
      <c r="MIV3" s="3"/>
      <c r="MIW3" s="3"/>
      <c r="MIX3" s="3"/>
      <c r="MIY3" s="3"/>
      <c r="MIZ3" s="3"/>
      <c r="MJA3" s="3"/>
      <c r="MJB3" s="3"/>
      <c r="MJC3" s="3"/>
      <c r="MJD3" s="3"/>
      <c r="MJE3" s="3"/>
      <c r="MJF3" s="3"/>
      <c r="MJG3" s="3"/>
      <c r="MJH3" s="3"/>
      <c r="MJI3" s="3"/>
      <c r="MJJ3" s="3"/>
      <c r="MJK3" s="3"/>
      <c r="MJL3" s="3"/>
      <c r="MJM3" s="3"/>
      <c r="MJN3" s="3"/>
      <c r="MJO3" s="3"/>
      <c r="MJP3" s="3"/>
      <c r="MJQ3" s="3"/>
      <c r="MJR3" s="3"/>
      <c r="MJS3" s="3"/>
      <c r="MJT3" s="3"/>
      <c r="MJU3" s="3"/>
      <c r="MJV3" s="3"/>
      <c r="MJW3" s="3"/>
      <c r="MJX3" s="3"/>
      <c r="MJY3" s="3"/>
      <c r="MJZ3" s="3"/>
      <c r="MKA3" s="3"/>
      <c r="MKB3" s="3"/>
      <c r="MKC3" s="3"/>
      <c r="MKD3" s="3"/>
      <c r="MKE3" s="3"/>
      <c r="MKF3" s="3"/>
      <c r="MKG3" s="3"/>
      <c r="MKH3" s="3"/>
      <c r="MKI3" s="3"/>
      <c r="MKJ3" s="3"/>
      <c r="MKK3" s="3"/>
      <c r="MKL3" s="3"/>
      <c r="MKM3" s="3"/>
      <c r="MKN3" s="3"/>
      <c r="MKO3" s="3"/>
      <c r="MKP3" s="3"/>
      <c r="MKQ3" s="3"/>
      <c r="MKR3" s="3"/>
      <c r="MKS3" s="3"/>
      <c r="MKT3" s="3"/>
      <c r="MKU3" s="3"/>
      <c r="MKV3" s="3"/>
      <c r="MKW3" s="3"/>
      <c r="MKX3" s="3"/>
      <c r="MKY3" s="3"/>
      <c r="MKZ3" s="3"/>
      <c r="MLA3" s="3"/>
      <c r="MLB3" s="3"/>
      <c r="MLC3" s="3"/>
      <c r="MLD3" s="3"/>
      <c r="MLE3" s="3"/>
      <c r="MLF3" s="3"/>
      <c r="MLG3" s="3"/>
      <c r="MLH3" s="3"/>
      <c r="MLI3" s="3"/>
      <c r="MLJ3" s="3"/>
      <c r="MLK3" s="3"/>
      <c r="MLL3" s="3"/>
      <c r="MLM3" s="3"/>
      <c r="MLN3" s="3"/>
      <c r="MLO3" s="3"/>
      <c r="MLP3" s="3"/>
      <c r="MLQ3" s="3"/>
      <c r="MLR3" s="3"/>
      <c r="MLS3" s="3"/>
      <c r="MLT3" s="3"/>
      <c r="MLU3" s="3"/>
      <c r="MLV3" s="3"/>
      <c r="MLW3" s="3"/>
      <c r="MLX3" s="3"/>
      <c r="MLY3" s="3"/>
      <c r="MLZ3" s="3"/>
      <c r="MMA3" s="3"/>
      <c r="MMB3" s="3"/>
      <c r="MMC3" s="3"/>
      <c r="MMD3" s="3"/>
      <c r="MME3" s="3"/>
      <c r="MMF3" s="3"/>
      <c r="MMG3" s="3"/>
      <c r="MMH3" s="3"/>
      <c r="MMI3" s="3"/>
      <c r="MMJ3" s="3"/>
      <c r="MMK3" s="3"/>
      <c r="MML3" s="3"/>
      <c r="MMM3" s="3"/>
      <c r="MMN3" s="3"/>
      <c r="MMO3" s="3"/>
      <c r="MMP3" s="3"/>
      <c r="MMQ3" s="3"/>
      <c r="MMR3" s="3"/>
      <c r="MMS3" s="3"/>
      <c r="MMT3" s="3"/>
      <c r="MMU3" s="3"/>
      <c r="MMV3" s="3"/>
      <c r="MMW3" s="3"/>
      <c r="MMX3" s="3"/>
      <c r="MMY3" s="3"/>
      <c r="MMZ3" s="3"/>
      <c r="MNA3" s="3"/>
      <c r="MNB3" s="3"/>
      <c r="MNC3" s="3"/>
      <c r="MND3" s="3"/>
      <c r="MNE3" s="3"/>
      <c r="MNF3" s="3"/>
      <c r="MNG3" s="3"/>
      <c r="MNH3" s="3"/>
      <c r="MNI3" s="3"/>
      <c r="MNJ3" s="3"/>
      <c r="MNK3" s="3"/>
      <c r="MNL3" s="3"/>
      <c r="MNM3" s="3"/>
      <c r="MNN3" s="3"/>
      <c r="MNO3" s="3"/>
      <c r="MNP3" s="3"/>
      <c r="MNQ3" s="3"/>
      <c r="MNR3" s="3"/>
      <c r="MNS3" s="3"/>
      <c r="MNT3" s="3"/>
      <c r="MNU3" s="3"/>
      <c r="MNV3" s="3"/>
      <c r="MNW3" s="3"/>
      <c r="MNX3" s="3"/>
      <c r="MNY3" s="3"/>
      <c r="MNZ3" s="3"/>
      <c r="MOA3" s="3"/>
      <c r="MOB3" s="3"/>
      <c r="MOC3" s="3"/>
      <c r="MOD3" s="3"/>
      <c r="MOE3" s="3"/>
      <c r="MOF3" s="3"/>
      <c r="MOG3" s="3"/>
      <c r="MOH3" s="3"/>
      <c r="MOI3" s="3"/>
      <c r="MOJ3" s="3"/>
      <c r="MOK3" s="3"/>
      <c r="MOL3" s="3"/>
      <c r="MOM3" s="3"/>
      <c r="MON3" s="3"/>
      <c r="MOO3" s="3"/>
      <c r="MOP3" s="3"/>
      <c r="MOQ3" s="3"/>
      <c r="MOR3" s="3"/>
      <c r="MOS3" s="3"/>
      <c r="MOT3" s="3"/>
      <c r="MOU3" s="3"/>
      <c r="MOV3" s="3"/>
      <c r="MOW3" s="3"/>
      <c r="MOX3" s="3"/>
      <c r="MOY3" s="3"/>
      <c r="MOZ3" s="3"/>
      <c r="MPA3" s="3"/>
      <c r="MPB3" s="3"/>
      <c r="MPC3" s="3"/>
      <c r="MPD3" s="3"/>
      <c r="MPE3" s="3"/>
      <c r="MPF3" s="3"/>
      <c r="MPG3" s="3"/>
      <c r="MPH3" s="3"/>
      <c r="MPI3" s="3"/>
      <c r="MPJ3" s="3"/>
      <c r="MPK3" s="3"/>
      <c r="MPL3" s="3"/>
      <c r="MPM3" s="3"/>
      <c r="MPN3" s="3"/>
      <c r="MPO3" s="3"/>
      <c r="MPP3" s="3"/>
      <c r="MPQ3" s="3"/>
      <c r="MPR3" s="3"/>
      <c r="MPS3" s="3"/>
      <c r="MPT3" s="3"/>
      <c r="MPU3" s="3"/>
      <c r="MPV3" s="3"/>
      <c r="MPW3" s="3"/>
      <c r="MPX3" s="3"/>
      <c r="MPY3" s="3"/>
      <c r="MPZ3" s="3"/>
      <c r="MQA3" s="3"/>
      <c r="MQB3" s="3"/>
      <c r="MQC3" s="3"/>
      <c r="MQD3" s="3"/>
      <c r="MQE3" s="3"/>
      <c r="MQF3" s="3"/>
      <c r="MQG3" s="3"/>
      <c r="MQH3" s="3"/>
      <c r="MQI3" s="3"/>
      <c r="MQJ3" s="3"/>
      <c r="MQK3" s="3"/>
      <c r="MQL3" s="3"/>
      <c r="MQM3" s="3"/>
      <c r="MQN3" s="3"/>
      <c r="MQO3" s="3"/>
      <c r="MQP3" s="3"/>
      <c r="MQQ3" s="3"/>
      <c r="MQR3" s="3"/>
      <c r="MQS3" s="3"/>
      <c r="MQT3" s="3"/>
      <c r="MQU3" s="3"/>
      <c r="MQV3" s="3"/>
      <c r="MQW3" s="3"/>
      <c r="MQX3" s="3"/>
      <c r="MQY3" s="3"/>
      <c r="MQZ3" s="3"/>
      <c r="MRA3" s="3"/>
      <c r="MRB3" s="3"/>
      <c r="MRC3" s="3"/>
      <c r="MRD3" s="3"/>
      <c r="MRE3" s="3"/>
      <c r="MRF3" s="3"/>
      <c r="MRG3" s="3"/>
      <c r="MRH3" s="3"/>
      <c r="MRI3" s="3"/>
      <c r="MRJ3" s="3"/>
      <c r="MRK3" s="3"/>
      <c r="MRL3" s="3"/>
      <c r="MRM3" s="3"/>
      <c r="MRN3" s="3"/>
      <c r="MRO3" s="3"/>
      <c r="MRP3" s="3"/>
      <c r="MRQ3" s="3"/>
      <c r="MRR3" s="3"/>
      <c r="MRS3" s="3"/>
      <c r="MRT3" s="3"/>
      <c r="MRU3" s="3"/>
      <c r="MRV3" s="3"/>
      <c r="MRW3" s="3"/>
      <c r="MRX3" s="3"/>
      <c r="MRY3" s="3"/>
      <c r="MRZ3" s="3"/>
      <c r="MSA3" s="3"/>
      <c r="MSB3" s="3"/>
      <c r="MSC3" s="3"/>
      <c r="MSD3" s="3"/>
      <c r="MSE3" s="3"/>
      <c r="MSF3" s="3"/>
      <c r="MSG3" s="3"/>
      <c r="MSH3" s="3"/>
      <c r="MSI3" s="3"/>
      <c r="MSJ3" s="3"/>
      <c r="MSK3" s="3"/>
      <c r="MSL3" s="3"/>
      <c r="MSM3" s="3"/>
      <c r="MSN3" s="3"/>
      <c r="MSO3" s="3"/>
      <c r="MSP3" s="3"/>
      <c r="MSQ3" s="3"/>
      <c r="MSR3" s="3"/>
      <c r="MSS3" s="3"/>
      <c r="MST3" s="3"/>
      <c r="MSU3" s="3"/>
      <c r="MSV3" s="3"/>
      <c r="MSW3" s="3"/>
      <c r="MSX3" s="3"/>
      <c r="MSY3" s="3"/>
      <c r="MSZ3" s="3"/>
      <c r="MTA3" s="3"/>
      <c r="MTB3" s="3"/>
      <c r="MTC3" s="3"/>
      <c r="MTD3" s="3"/>
      <c r="MTE3" s="3"/>
      <c r="MTF3" s="3"/>
      <c r="MTG3" s="3"/>
      <c r="MTH3" s="3"/>
      <c r="MTI3" s="3"/>
      <c r="MTJ3" s="3"/>
      <c r="MTK3" s="3"/>
      <c r="MTL3" s="3"/>
      <c r="MTM3" s="3"/>
      <c r="MTN3" s="3"/>
      <c r="MTO3" s="3"/>
      <c r="MTP3" s="3"/>
      <c r="MTQ3" s="3"/>
      <c r="MTR3" s="3"/>
      <c r="MTS3" s="3"/>
      <c r="MTT3" s="3"/>
      <c r="MTU3" s="3"/>
      <c r="MTV3" s="3"/>
      <c r="MTW3" s="3"/>
      <c r="MTX3" s="3"/>
      <c r="MTY3" s="3"/>
      <c r="MTZ3" s="3"/>
      <c r="MUA3" s="3"/>
      <c r="MUB3" s="3"/>
      <c r="MUC3" s="3"/>
      <c r="MUD3" s="3"/>
      <c r="MUE3" s="3"/>
      <c r="MUF3" s="3"/>
      <c r="MUG3" s="3"/>
      <c r="MUH3" s="3"/>
      <c r="MUI3" s="3"/>
      <c r="MUJ3" s="3"/>
      <c r="MUK3" s="3"/>
      <c r="MUL3" s="3"/>
      <c r="MUM3" s="3"/>
      <c r="MUN3" s="3"/>
      <c r="MUO3" s="3"/>
      <c r="MUP3" s="3"/>
      <c r="MUQ3" s="3"/>
      <c r="MUR3" s="3"/>
      <c r="MUS3" s="3"/>
      <c r="MUT3" s="3"/>
      <c r="MUU3" s="3"/>
      <c r="MUV3" s="3"/>
      <c r="MUW3" s="3"/>
      <c r="MUX3" s="3"/>
      <c r="MUY3" s="3"/>
      <c r="MUZ3" s="3"/>
      <c r="MVA3" s="3"/>
      <c r="MVB3" s="3"/>
      <c r="MVC3" s="3"/>
      <c r="MVD3" s="3"/>
      <c r="MVE3" s="3"/>
      <c r="MVF3" s="3"/>
      <c r="MVG3" s="3"/>
      <c r="MVH3" s="3"/>
      <c r="MVI3" s="3"/>
      <c r="MVJ3" s="3"/>
      <c r="MVK3" s="3"/>
      <c r="MVL3" s="3"/>
      <c r="MVM3" s="3"/>
      <c r="MVN3" s="3"/>
      <c r="MVO3" s="3"/>
      <c r="MVP3" s="3"/>
      <c r="MVQ3" s="3"/>
      <c r="MVR3" s="3"/>
      <c r="MVS3" s="3"/>
      <c r="MVT3" s="3"/>
      <c r="MVU3" s="3"/>
      <c r="MVV3" s="3"/>
      <c r="MVW3" s="3"/>
      <c r="MVX3" s="3"/>
      <c r="MVY3" s="3"/>
      <c r="MVZ3" s="3"/>
      <c r="MWA3" s="3"/>
      <c r="MWB3" s="3"/>
      <c r="MWC3" s="3"/>
      <c r="MWD3" s="3"/>
      <c r="MWE3" s="3"/>
      <c r="MWF3" s="3"/>
      <c r="MWG3" s="3"/>
      <c r="MWH3" s="3"/>
      <c r="MWI3" s="3"/>
      <c r="MWJ3" s="3"/>
      <c r="MWK3" s="3"/>
      <c r="MWL3" s="3"/>
      <c r="MWM3" s="3"/>
      <c r="MWN3" s="3"/>
      <c r="MWO3" s="3"/>
      <c r="MWP3" s="3"/>
      <c r="MWQ3" s="3"/>
      <c r="MWR3" s="3"/>
      <c r="MWS3" s="3"/>
      <c r="MWT3" s="3"/>
      <c r="MWU3" s="3"/>
      <c r="MWV3" s="3"/>
      <c r="MWW3" s="3"/>
      <c r="MWX3" s="3"/>
      <c r="MWY3" s="3"/>
      <c r="MWZ3" s="3"/>
      <c r="MXA3" s="3"/>
      <c r="MXB3" s="3"/>
      <c r="MXC3" s="3"/>
      <c r="MXD3" s="3"/>
      <c r="MXE3" s="3"/>
      <c r="MXF3" s="3"/>
      <c r="MXG3" s="3"/>
      <c r="MXH3" s="3"/>
      <c r="MXI3" s="3"/>
      <c r="MXJ3" s="3"/>
      <c r="MXK3" s="3"/>
      <c r="MXL3" s="3"/>
      <c r="MXM3" s="3"/>
      <c r="MXN3" s="3"/>
      <c r="MXO3" s="3"/>
      <c r="MXP3" s="3"/>
      <c r="MXQ3" s="3"/>
      <c r="MXR3" s="3"/>
      <c r="MXS3" s="3"/>
      <c r="MXT3" s="3"/>
      <c r="MXU3" s="3"/>
      <c r="MXV3" s="3"/>
      <c r="MXW3" s="3"/>
      <c r="MXX3" s="3"/>
      <c r="MXY3" s="3"/>
      <c r="MXZ3" s="3"/>
      <c r="MYA3" s="3"/>
      <c r="MYB3" s="3"/>
      <c r="MYC3" s="3"/>
      <c r="MYD3" s="3"/>
      <c r="MYE3" s="3"/>
      <c r="MYF3" s="3"/>
      <c r="MYG3" s="3"/>
      <c r="MYH3" s="3"/>
      <c r="MYI3" s="3"/>
      <c r="MYJ3" s="3"/>
      <c r="MYK3" s="3"/>
      <c r="MYL3" s="3"/>
      <c r="MYM3" s="3"/>
      <c r="MYN3" s="3"/>
      <c r="MYO3" s="3"/>
      <c r="MYP3" s="3"/>
      <c r="MYQ3" s="3"/>
      <c r="MYR3" s="3"/>
      <c r="MYS3" s="3"/>
      <c r="MYT3" s="3"/>
      <c r="MYU3" s="3"/>
      <c r="MYV3" s="3"/>
      <c r="MYW3" s="3"/>
      <c r="MYX3" s="3"/>
      <c r="MYY3" s="3"/>
      <c r="MYZ3" s="3"/>
      <c r="MZA3" s="3"/>
      <c r="MZB3" s="3"/>
      <c r="MZC3" s="3"/>
      <c r="MZD3" s="3"/>
      <c r="MZE3" s="3"/>
      <c r="MZF3" s="3"/>
      <c r="MZG3" s="3"/>
      <c r="MZH3" s="3"/>
      <c r="MZI3" s="3"/>
      <c r="MZJ3" s="3"/>
      <c r="MZK3" s="3"/>
      <c r="MZL3" s="3"/>
      <c r="MZM3" s="3"/>
      <c r="MZN3" s="3"/>
      <c r="MZO3" s="3"/>
      <c r="MZP3" s="3"/>
      <c r="MZQ3" s="3"/>
      <c r="MZR3" s="3"/>
      <c r="MZS3" s="3"/>
      <c r="MZT3" s="3"/>
      <c r="MZU3" s="3"/>
      <c r="MZV3" s="3"/>
      <c r="MZW3" s="3"/>
      <c r="MZX3" s="3"/>
      <c r="MZY3" s="3"/>
      <c r="MZZ3" s="3"/>
      <c r="NAA3" s="3"/>
      <c r="NAB3" s="3"/>
      <c r="NAC3" s="3"/>
      <c r="NAD3" s="3"/>
      <c r="NAE3" s="3"/>
      <c r="NAF3" s="3"/>
      <c r="NAG3" s="3"/>
      <c r="NAH3" s="3"/>
      <c r="NAI3" s="3"/>
      <c r="NAJ3" s="3"/>
      <c r="NAK3" s="3"/>
      <c r="NAL3" s="3"/>
      <c r="NAM3" s="3"/>
      <c r="NAN3" s="3"/>
      <c r="NAO3" s="3"/>
      <c r="NAP3" s="3"/>
      <c r="NAQ3" s="3"/>
      <c r="NAR3" s="3"/>
      <c r="NAS3" s="3"/>
      <c r="NAT3" s="3"/>
      <c r="NAU3" s="3"/>
      <c r="NAV3" s="3"/>
      <c r="NAW3" s="3"/>
      <c r="NAX3" s="3"/>
      <c r="NAY3" s="3"/>
      <c r="NAZ3" s="3"/>
      <c r="NBA3" s="3"/>
      <c r="NBB3" s="3"/>
      <c r="NBC3" s="3"/>
      <c r="NBD3" s="3"/>
      <c r="NBE3" s="3"/>
      <c r="NBF3" s="3"/>
      <c r="NBG3" s="3"/>
      <c r="NBH3" s="3"/>
      <c r="NBI3" s="3"/>
      <c r="NBJ3" s="3"/>
      <c r="NBK3" s="3"/>
      <c r="NBL3" s="3"/>
      <c r="NBM3" s="3"/>
      <c r="NBN3" s="3"/>
      <c r="NBO3" s="3"/>
      <c r="NBP3" s="3"/>
      <c r="NBQ3" s="3"/>
      <c r="NBR3" s="3"/>
      <c r="NBS3" s="3"/>
      <c r="NBT3" s="3"/>
      <c r="NBU3" s="3"/>
      <c r="NBV3" s="3"/>
      <c r="NBW3" s="3"/>
      <c r="NBX3" s="3"/>
      <c r="NBY3" s="3"/>
      <c r="NBZ3" s="3"/>
      <c r="NCA3" s="3"/>
      <c r="NCB3" s="3"/>
      <c r="NCC3" s="3"/>
      <c r="NCD3" s="3"/>
      <c r="NCE3" s="3"/>
      <c r="NCF3" s="3"/>
      <c r="NCG3" s="3"/>
      <c r="NCH3" s="3"/>
      <c r="NCI3" s="3"/>
      <c r="NCJ3" s="3"/>
      <c r="NCK3" s="3"/>
      <c r="NCL3" s="3"/>
      <c r="NCM3" s="3"/>
      <c r="NCN3" s="3"/>
      <c r="NCO3" s="3"/>
      <c r="NCP3" s="3"/>
      <c r="NCQ3" s="3"/>
      <c r="NCR3" s="3"/>
      <c r="NCS3" s="3"/>
      <c r="NCT3" s="3"/>
      <c r="NCU3" s="3"/>
      <c r="NCV3" s="3"/>
      <c r="NCW3" s="3"/>
      <c r="NCX3" s="3"/>
      <c r="NCY3" s="3"/>
      <c r="NCZ3" s="3"/>
      <c r="NDA3" s="3"/>
      <c r="NDB3" s="3"/>
      <c r="NDC3" s="3"/>
      <c r="NDD3" s="3"/>
      <c r="NDE3" s="3"/>
      <c r="NDF3" s="3"/>
      <c r="NDG3" s="3"/>
      <c r="NDH3" s="3"/>
      <c r="NDI3" s="3"/>
      <c r="NDJ3" s="3"/>
      <c r="NDK3" s="3"/>
      <c r="NDL3" s="3"/>
      <c r="NDM3" s="3"/>
      <c r="NDN3" s="3"/>
      <c r="NDO3" s="3"/>
      <c r="NDP3" s="3"/>
      <c r="NDQ3" s="3"/>
      <c r="NDR3" s="3"/>
      <c r="NDS3" s="3"/>
      <c r="NDT3" s="3"/>
      <c r="NDU3" s="3"/>
      <c r="NDV3" s="3"/>
      <c r="NDW3" s="3"/>
      <c r="NDX3" s="3"/>
      <c r="NDY3" s="3"/>
      <c r="NDZ3" s="3"/>
      <c r="NEA3" s="3"/>
      <c r="NEB3" s="3"/>
      <c r="NEC3" s="3"/>
      <c r="NED3" s="3"/>
      <c r="NEE3" s="3"/>
      <c r="NEF3" s="3"/>
      <c r="NEG3" s="3"/>
      <c r="NEH3" s="3"/>
      <c r="NEI3" s="3"/>
      <c r="NEJ3" s="3"/>
      <c r="NEK3" s="3"/>
      <c r="NEL3" s="3"/>
      <c r="NEM3" s="3"/>
      <c r="NEN3" s="3"/>
      <c r="NEO3" s="3"/>
      <c r="NEP3" s="3"/>
      <c r="NEQ3" s="3"/>
      <c r="NER3" s="3"/>
      <c r="NES3" s="3"/>
      <c r="NET3" s="3"/>
      <c r="NEU3" s="3"/>
      <c r="NEV3" s="3"/>
      <c r="NEW3" s="3"/>
      <c r="NEX3" s="3"/>
      <c r="NEY3" s="3"/>
      <c r="NEZ3" s="3"/>
      <c r="NFA3" s="3"/>
      <c r="NFB3" s="3"/>
      <c r="NFC3" s="3"/>
      <c r="NFD3" s="3"/>
      <c r="NFE3" s="3"/>
      <c r="NFF3" s="3"/>
      <c r="NFG3" s="3"/>
      <c r="NFH3" s="3"/>
      <c r="NFI3" s="3"/>
      <c r="NFJ3" s="3"/>
      <c r="NFK3" s="3"/>
      <c r="NFL3" s="3"/>
      <c r="NFM3" s="3"/>
      <c r="NFN3" s="3"/>
      <c r="NFO3" s="3"/>
      <c r="NFP3" s="3"/>
      <c r="NFQ3" s="3"/>
      <c r="NFR3" s="3"/>
      <c r="NFS3" s="3"/>
      <c r="NFT3" s="3"/>
      <c r="NFU3" s="3"/>
      <c r="NFV3" s="3"/>
      <c r="NFW3" s="3"/>
      <c r="NFX3" s="3"/>
      <c r="NFY3" s="3"/>
      <c r="NFZ3" s="3"/>
      <c r="NGA3" s="3"/>
      <c r="NGB3" s="3"/>
      <c r="NGC3" s="3"/>
      <c r="NGD3" s="3"/>
      <c r="NGE3" s="3"/>
      <c r="NGF3" s="3"/>
      <c r="NGG3" s="3"/>
      <c r="NGH3" s="3"/>
      <c r="NGI3" s="3"/>
      <c r="NGJ3" s="3"/>
      <c r="NGK3" s="3"/>
      <c r="NGL3" s="3"/>
      <c r="NGM3" s="3"/>
      <c r="NGN3" s="3"/>
      <c r="NGO3" s="3"/>
      <c r="NGP3" s="3"/>
      <c r="NGQ3" s="3"/>
      <c r="NGR3" s="3"/>
      <c r="NGS3" s="3"/>
      <c r="NGT3" s="3"/>
      <c r="NGU3" s="3"/>
      <c r="NGV3" s="3"/>
      <c r="NGW3" s="3"/>
      <c r="NGX3" s="3"/>
      <c r="NGY3" s="3"/>
      <c r="NGZ3" s="3"/>
      <c r="NHA3" s="3"/>
      <c r="NHB3" s="3"/>
      <c r="NHC3" s="3"/>
      <c r="NHD3" s="3"/>
      <c r="NHE3" s="3"/>
      <c r="NHF3" s="3"/>
      <c r="NHG3" s="3"/>
      <c r="NHH3" s="3"/>
      <c r="NHI3" s="3"/>
      <c r="NHJ3" s="3"/>
      <c r="NHK3" s="3"/>
      <c r="NHL3" s="3"/>
      <c r="NHM3" s="3"/>
      <c r="NHN3" s="3"/>
      <c r="NHO3" s="3"/>
      <c r="NHP3" s="3"/>
      <c r="NHQ3" s="3"/>
      <c r="NHR3" s="3"/>
      <c r="NHS3" s="3"/>
      <c r="NHT3" s="3"/>
      <c r="NHU3" s="3"/>
      <c r="NHV3" s="3"/>
      <c r="NHW3" s="3"/>
      <c r="NHX3" s="3"/>
      <c r="NHY3" s="3"/>
      <c r="NHZ3" s="3"/>
      <c r="NIA3" s="3"/>
      <c r="NIB3" s="3"/>
      <c r="NIC3" s="3"/>
      <c r="NID3" s="3"/>
      <c r="NIE3" s="3"/>
      <c r="NIF3" s="3"/>
      <c r="NIG3" s="3"/>
      <c r="NIH3" s="3"/>
      <c r="NII3" s="3"/>
      <c r="NIJ3" s="3"/>
      <c r="NIK3" s="3"/>
      <c r="NIL3" s="3"/>
      <c r="NIM3" s="3"/>
      <c r="NIN3" s="3"/>
      <c r="NIO3" s="3"/>
      <c r="NIP3" s="3"/>
      <c r="NIQ3" s="3"/>
      <c r="NIR3" s="3"/>
      <c r="NIS3" s="3"/>
      <c r="NIT3" s="3"/>
      <c r="NIU3" s="3"/>
      <c r="NIV3" s="3"/>
      <c r="NIW3" s="3"/>
      <c r="NIX3" s="3"/>
      <c r="NIY3" s="3"/>
      <c r="NIZ3" s="3"/>
      <c r="NJA3" s="3"/>
      <c r="NJB3" s="3"/>
      <c r="NJC3" s="3"/>
      <c r="NJD3" s="3"/>
      <c r="NJE3" s="3"/>
      <c r="NJF3" s="3"/>
      <c r="NJG3" s="3"/>
      <c r="NJH3" s="3"/>
      <c r="NJI3" s="3"/>
      <c r="NJJ3" s="3"/>
      <c r="NJK3" s="3"/>
      <c r="NJL3" s="3"/>
      <c r="NJM3" s="3"/>
      <c r="NJN3" s="3"/>
      <c r="NJO3" s="3"/>
      <c r="NJP3" s="3"/>
      <c r="NJQ3" s="3"/>
      <c r="NJR3" s="3"/>
      <c r="NJS3" s="3"/>
      <c r="NJT3" s="3"/>
      <c r="NJU3" s="3"/>
      <c r="NJV3" s="3"/>
      <c r="NJW3" s="3"/>
      <c r="NJX3" s="3"/>
      <c r="NJY3" s="3"/>
      <c r="NJZ3" s="3"/>
      <c r="NKA3" s="3"/>
      <c r="NKB3" s="3"/>
      <c r="NKC3" s="3"/>
      <c r="NKD3" s="3"/>
      <c r="NKE3" s="3"/>
      <c r="NKF3" s="3"/>
      <c r="NKG3" s="3"/>
      <c r="NKH3" s="3"/>
      <c r="NKI3" s="3"/>
      <c r="NKJ3" s="3"/>
      <c r="NKK3" s="3"/>
      <c r="NKL3" s="3"/>
      <c r="NKM3" s="3"/>
      <c r="NKN3" s="3"/>
      <c r="NKO3" s="3"/>
      <c r="NKP3" s="3"/>
      <c r="NKQ3" s="3"/>
      <c r="NKR3" s="3"/>
      <c r="NKS3" s="3"/>
      <c r="NKT3" s="3"/>
      <c r="NKU3" s="3"/>
      <c r="NKV3" s="3"/>
      <c r="NKW3" s="3"/>
      <c r="NKX3" s="3"/>
      <c r="NKY3" s="3"/>
      <c r="NKZ3" s="3"/>
      <c r="NLA3" s="3"/>
      <c r="NLB3" s="3"/>
      <c r="NLC3" s="3"/>
      <c r="NLD3" s="3"/>
      <c r="NLE3" s="3"/>
      <c r="NLF3" s="3"/>
      <c r="NLG3" s="3"/>
      <c r="NLH3" s="3"/>
      <c r="NLI3" s="3"/>
      <c r="NLJ3" s="3"/>
      <c r="NLK3" s="3"/>
      <c r="NLL3" s="3"/>
      <c r="NLM3" s="3"/>
      <c r="NLN3" s="3"/>
      <c r="NLO3" s="3"/>
      <c r="NLP3" s="3"/>
      <c r="NLQ3" s="3"/>
      <c r="NLR3" s="3"/>
      <c r="NLS3" s="3"/>
      <c r="NLT3" s="3"/>
      <c r="NLU3" s="3"/>
      <c r="NLV3" s="3"/>
      <c r="NLW3" s="3"/>
      <c r="NLX3" s="3"/>
      <c r="NLY3" s="3"/>
      <c r="NLZ3" s="3"/>
      <c r="NMA3" s="3"/>
      <c r="NMB3" s="3"/>
      <c r="NMC3" s="3"/>
      <c r="NMD3" s="3"/>
      <c r="NME3" s="3"/>
      <c r="NMF3" s="3"/>
      <c r="NMG3" s="3"/>
      <c r="NMH3" s="3"/>
      <c r="NMI3" s="3"/>
      <c r="NMJ3" s="3"/>
      <c r="NMK3" s="3"/>
      <c r="NML3" s="3"/>
      <c r="NMM3" s="3"/>
      <c r="NMN3" s="3"/>
      <c r="NMO3" s="3"/>
      <c r="NMP3" s="3"/>
      <c r="NMQ3" s="3"/>
      <c r="NMR3" s="3"/>
      <c r="NMS3" s="3"/>
      <c r="NMT3" s="3"/>
      <c r="NMU3" s="3"/>
      <c r="NMV3" s="3"/>
      <c r="NMW3" s="3"/>
      <c r="NMX3" s="3"/>
      <c r="NMY3" s="3"/>
      <c r="NMZ3" s="3"/>
      <c r="NNA3" s="3"/>
      <c r="NNB3" s="3"/>
      <c r="NNC3" s="3"/>
      <c r="NND3" s="3"/>
      <c r="NNE3" s="3"/>
      <c r="NNF3" s="3"/>
      <c r="NNG3" s="3"/>
      <c r="NNH3" s="3"/>
      <c r="NNI3" s="3"/>
      <c r="NNJ3" s="3"/>
      <c r="NNK3" s="3"/>
      <c r="NNL3" s="3"/>
      <c r="NNM3" s="3"/>
      <c r="NNN3" s="3"/>
      <c r="NNO3" s="3"/>
      <c r="NNP3" s="3"/>
      <c r="NNQ3" s="3"/>
      <c r="NNR3" s="3"/>
      <c r="NNS3" s="3"/>
      <c r="NNT3" s="3"/>
      <c r="NNU3" s="3"/>
      <c r="NNV3" s="3"/>
      <c r="NNW3" s="3"/>
      <c r="NNX3" s="3"/>
      <c r="NNY3" s="3"/>
      <c r="NNZ3" s="3"/>
      <c r="NOA3" s="3"/>
      <c r="NOB3" s="3"/>
      <c r="NOC3" s="3"/>
      <c r="NOD3" s="3"/>
      <c r="NOE3" s="3"/>
      <c r="NOF3" s="3"/>
      <c r="NOG3" s="3"/>
      <c r="NOH3" s="3"/>
      <c r="NOI3" s="3"/>
      <c r="NOJ3" s="3"/>
      <c r="NOK3" s="3"/>
      <c r="NOL3" s="3"/>
      <c r="NOM3" s="3"/>
      <c r="NON3" s="3"/>
      <c r="NOO3" s="3"/>
      <c r="NOP3" s="3"/>
      <c r="NOQ3" s="3"/>
      <c r="NOR3" s="3"/>
      <c r="NOS3" s="3"/>
      <c r="NOT3" s="3"/>
      <c r="NOU3" s="3"/>
      <c r="NOV3" s="3"/>
      <c r="NOW3" s="3"/>
      <c r="NOX3" s="3"/>
      <c r="NOY3" s="3"/>
      <c r="NOZ3" s="3"/>
      <c r="NPA3" s="3"/>
      <c r="NPB3" s="3"/>
      <c r="NPC3" s="3"/>
      <c r="NPD3" s="3"/>
      <c r="NPE3" s="3"/>
      <c r="NPF3" s="3"/>
      <c r="NPG3" s="3"/>
      <c r="NPH3" s="3"/>
      <c r="NPI3" s="3"/>
      <c r="NPJ3" s="3"/>
      <c r="NPK3" s="3"/>
      <c r="NPL3" s="3"/>
      <c r="NPM3" s="3"/>
      <c r="NPN3" s="3"/>
      <c r="NPO3" s="3"/>
      <c r="NPP3" s="3"/>
      <c r="NPQ3" s="3"/>
      <c r="NPR3" s="3"/>
      <c r="NPS3" s="3"/>
      <c r="NPT3" s="3"/>
      <c r="NPU3" s="3"/>
      <c r="NPV3" s="3"/>
      <c r="NPW3" s="3"/>
      <c r="NPX3" s="3"/>
      <c r="NPY3" s="3"/>
      <c r="NPZ3" s="3"/>
      <c r="NQA3" s="3"/>
      <c r="NQB3" s="3"/>
      <c r="NQC3" s="3"/>
      <c r="NQD3" s="3"/>
      <c r="NQE3" s="3"/>
      <c r="NQF3" s="3"/>
      <c r="NQG3" s="3"/>
      <c r="NQH3" s="3"/>
      <c r="NQI3" s="3"/>
      <c r="NQJ3" s="3"/>
      <c r="NQK3" s="3"/>
      <c r="NQL3" s="3"/>
      <c r="NQM3" s="3"/>
      <c r="NQN3" s="3"/>
      <c r="NQO3" s="3"/>
      <c r="NQP3" s="3"/>
      <c r="NQQ3" s="3"/>
      <c r="NQR3" s="3"/>
      <c r="NQS3" s="3"/>
      <c r="NQT3" s="3"/>
      <c r="NQU3" s="3"/>
      <c r="NQV3" s="3"/>
      <c r="NQW3" s="3"/>
      <c r="NQX3" s="3"/>
      <c r="NQY3" s="3"/>
      <c r="NQZ3" s="3"/>
      <c r="NRA3" s="3"/>
      <c r="NRB3" s="3"/>
      <c r="NRC3" s="3"/>
      <c r="NRD3" s="3"/>
      <c r="NRE3" s="3"/>
      <c r="NRF3" s="3"/>
      <c r="NRG3" s="3"/>
      <c r="NRH3" s="3"/>
      <c r="NRI3" s="3"/>
      <c r="NRJ3" s="3"/>
      <c r="NRK3" s="3"/>
      <c r="NRL3" s="3"/>
      <c r="NRM3" s="3"/>
      <c r="NRN3" s="3"/>
      <c r="NRO3" s="3"/>
      <c r="NRP3" s="3"/>
      <c r="NRQ3" s="3"/>
      <c r="NRR3" s="3"/>
      <c r="NRS3" s="3"/>
      <c r="NRT3" s="3"/>
      <c r="NRU3" s="3"/>
      <c r="NRV3" s="3"/>
      <c r="NRW3" s="3"/>
      <c r="NRX3" s="3"/>
      <c r="NRY3" s="3"/>
      <c r="NRZ3" s="3"/>
      <c r="NSA3" s="3"/>
      <c r="NSB3" s="3"/>
      <c r="NSC3" s="3"/>
      <c r="NSD3" s="3"/>
      <c r="NSE3" s="3"/>
      <c r="NSF3" s="3"/>
      <c r="NSG3" s="3"/>
      <c r="NSH3" s="3"/>
      <c r="NSI3" s="3"/>
      <c r="NSJ3" s="3"/>
      <c r="NSK3" s="3"/>
      <c r="NSL3" s="3"/>
      <c r="NSM3" s="3"/>
      <c r="NSN3" s="3"/>
      <c r="NSO3" s="3"/>
      <c r="NSP3" s="3"/>
      <c r="NSQ3" s="3"/>
      <c r="NSR3" s="3"/>
      <c r="NSS3" s="3"/>
      <c r="NST3" s="3"/>
      <c r="NSU3" s="3"/>
      <c r="NSV3" s="3"/>
      <c r="NSW3" s="3"/>
      <c r="NSX3" s="3"/>
      <c r="NSY3" s="3"/>
      <c r="NSZ3" s="3"/>
      <c r="NTA3" s="3"/>
      <c r="NTB3" s="3"/>
      <c r="NTC3" s="3"/>
      <c r="NTD3" s="3"/>
      <c r="NTE3" s="3"/>
      <c r="NTF3" s="3"/>
      <c r="NTG3" s="3"/>
      <c r="NTH3" s="3"/>
      <c r="NTI3" s="3"/>
      <c r="NTJ3" s="3"/>
      <c r="NTK3" s="3"/>
      <c r="NTL3" s="3"/>
      <c r="NTM3" s="3"/>
      <c r="NTN3" s="3"/>
      <c r="NTO3" s="3"/>
      <c r="NTP3" s="3"/>
      <c r="NTQ3" s="3"/>
      <c r="NTR3" s="3"/>
      <c r="NTS3" s="3"/>
      <c r="NTT3" s="3"/>
      <c r="NTU3" s="3"/>
      <c r="NTV3" s="3"/>
      <c r="NTW3" s="3"/>
      <c r="NTX3" s="3"/>
      <c r="NTY3" s="3"/>
      <c r="NTZ3" s="3"/>
      <c r="NUA3" s="3"/>
      <c r="NUB3" s="3"/>
      <c r="NUC3" s="3"/>
      <c r="NUD3" s="3"/>
      <c r="NUE3" s="3"/>
      <c r="NUF3" s="3"/>
      <c r="NUG3" s="3"/>
      <c r="NUH3" s="3"/>
      <c r="NUI3" s="3"/>
      <c r="NUJ3" s="3"/>
      <c r="NUK3" s="3"/>
      <c r="NUL3" s="3"/>
      <c r="NUM3" s="3"/>
      <c r="NUN3" s="3"/>
      <c r="NUO3" s="3"/>
      <c r="NUP3" s="3"/>
      <c r="NUQ3" s="3"/>
      <c r="NUR3" s="3"/>
      <c r="NUS3" s="3"/>
      <c r="NUT3" s="3"/>
      <c r="NUU3" s="3"/>
      <c r="NUV3" s="3"/>
      <c r="NUW3" s="3"/>
      <c r="NUX3" s="3"/>
      <c r="NUY3" s="3"/>
      <c r="NUZ3" s="3"/>
      <c r="NVA3" s="3"/>
      <c r="NVB3" s="3"/>
      <c r="NVC3" s="3"/>
      <c r="NVD3" s="3"/>
      <c r="NVE3" s="3"/>
      <c r="NVF3" s="3"/>
      <c r="NVG3" s="3"/>
      <c r="NVH3" s="3"/>
      <c r="NVI3" s="3"/>
      <c r="NVJ3" s="3"/>
      <c r="NVK3" s="3"/>
      <c r="NVL3" s="3"/>
      <c r="NVM3" s="3"/>
      <c r="NVN3" s="3"/>
      <c r="NVO3" s="3"/>
      <c r="NVP3" s="3"/>
      <c r="NVQ3" s="3"/>
      <c r="NVR3" s="3"/>
      <c r="NVS3" s="3"/>
      <c r="NVT3" s="3"/>
      <c r="NVU3" s="3"/>
      <c r="NVV3" s="3"/>
      <c r="NVW3" s="3"/>
      <c r="NVX3" s="3"/>
      <c r="NVY3" s="3"/>
      <c r="NVZ3" s="3"/>
      <c r="NWA3" s="3"/>
      <c r="NWB3" s="3"/>
      <c r="NWC3" s="3"/>
      <c r="NWD3" s="3"/>
      <c r="NWE3" s="3"/>
      <c r="NWF3" s="3"/>
      <c r="NWG3" s="3"/>
      <c r="NWH3" s="3"/>
      <c r="NWI3" s="3"/>
      <c r="NWJ3" s="3"/>
      <c r="NWK3" s="3"/>
      <c r="NWL3" s="3"/>
      <c r="NWM3" s="3"/>
      <c r="NWN3" s="3"/>
      <c r="NWO3" s="3"/>
      <c r="NWP3" s="3"/>
      <c r="NWQ3" s="3"/>
      <c r="NWR3" s="3"/>
      <c r="NWS3" s="3"/>
      <c r="NWT3" s="3"/>
      <c r="NWU3" s="3"/>
      <c r="NWV3" s="3"/>
      <c r="NWW3" s="3"/>
      <c r="NWX3" s="3"/>
      <c r="NWY3" s="3"/>
      <c r="NWZ3" s="3"/>
      <c r="NXA3" s="3"/>
      <c r="NXB3" s="3"/>
      <c r="NXC3" s="3"/>
      <c r="NXD3" s="3"/>
      <c r="NXE3" s="3"/>
      <c r="NXF3" s="3"/>
      <c r="NXG3" s="3"/>
      <c r="NXH3" s="3"/>
      <c r="NXI3" s="3"/>
      <c r="NXJ3" s="3"/>
      <c r="NXK3" s="3"/>
      <c r="NXL3" s="3"/>
      <c r="NXM3" s="3"/>
      <c r="NXN3" s="3"/>
      <c r="NXO3" s="3"/>
      <c r="NXP3" s="3"/>
      <c r="NXQ3" s="3"/>
      <c r="NXR3" s="3"/>
      <c r="NXS3" s="3"/>
      <c r="NXT3" s="3"/>
      <c r="NXU3" s="3"/>
      <c r="NXV3" s="3"/>
      <c r="NXW3" s="3"/>
      <c r="NXX3" s="3"/>
      <c r="NXY3" s="3"/>
      <c r="NXZ3" s="3"/>
      <c r="NYA3" s="3"/>
      <c r="NYB3" s="3"/>
      <c r="NYC3" s="3"/>
      <c r="NYD3" s="3"/>
      <c r="NYE3" s="3"/>
      <c r="NYF3" s="3"/>
      <c r="NYG3" s="3"/>
      <c r="NYH3" s="3"/>
      <c r="NYI3" s="3"/>
      <c r="NYJ3" s="3"/>
      <c r="NYK3" s="3"/>
      <c r="NYL3" s="3"/>
      <c r="NYM3" s="3"/>
      <c r="NYN3" s="3"/>
      <c r="NYO3" s="3"/>
      <c r="NYP3" s="3"/>
      <c r="NYQ3" s="3"/>
      <c r="NYR3" s="3"/>
      <c r="NYS3" s="3"/>
      <c r="NYT3" s="3"/>
      <c r="NYU3" s="3"/>
      <c r="NYV3" s="3"/>
      <c r="NYW3" s="3"/>
      <c r="NYX3" s="3"/>
      <c r="NYY3" s="3"/>
      <c r="NYZ3" s="3"/>
      <c r="NZA3" s="3"/>
      <c r="NZB3" s="3"/>
      <c r="NZC3" s="3"/>
      <c r="NZD3" s="3"/>
      <c r="NZE3" s="3"/>
      <c r="NZF3" s="3"/>
      <c r="NZG3" s="3"/>
      <c r="NZH3" s="3"/>
      <c r="NZI3" s="3"/>
      <c r="NZJ3" s="3"/>
      <c r="NZK3" s="3"/>
      <c r="NZL3" s="3"/>
      <c r="NZM3" s="3"/>
      <c r="NZN3" s="3"/>
      <c r="NZO3" s="3"/>
      <c r="NZP3" s="3"/>
      <c r="NZQ3" s="3"/>
      <c r="NZR3" s="3"/>
      <c r="NZS3" s="3"/>
      <c r="NZT3" s="3"/>
      <c r="NZU3" s="3"/>
      <c r="NZV3" s="3"/>
      <c r="NZW3" s="3"/>
      <c r="NZX3" s="3"/>
      <c r="NZY3" s="3"/>
      <c r="NZZ3" s="3"/>
      <c r="OAA3" s="3"/>
      <c r="OAB3" s="3"/>
      <c r="OAC3" s="3"/>
      <c r="OAD3" s="3"/>
      <c r="OAE3" s="3"/>
      <c r="OAF3" s="3"/>
      <c r="OAG3" s="3"/>
      <c r="OAH3" s="3"/>
      <c r="OAI3" s="3"/>
      <c r="OAJ3" s="3"/>
      <c r="OAK3" s="3"/>
      <c r="OAL3" s="3"/>
      <c r="OAM3" s="3"/>
      <c r="OAN3" s="3"/>
      <c r="OAO3" s="3"/>
      <c r="OAP3" s="3"/>
      <c r="OAQ3" s="3"/>
      <c r="OAR3" s="3"/>
      <c r="OAS3" s="3"/>
      <c r="OAT3" s="3"/>
      <c r="OAU3" s="3"/>
      <c r="OAV3" s="3"/>
      <c r="OAW3" s="3"/>
      <c r="OAX3" s="3"/>
      <c r="OAY3" s="3"/>
      <c r="OAZ3" s="3"/>
      <c r="OBA3" s="3"/>
      <c r="OBB3" s="3"/>
      <c r="OBC3" s="3"/>
      <c r="OBD3" s="3"/>
      <c r="OBE3" s="3"/>
      <c r="OBF3" s="3"/>
      <c r="OBG3" s="3"/>
      <c r="OBH3" s="3"/>
      <c r="OBI3" s="3"/>
      <c r="OBJ3" s="3"/>
      <c r="OBK3" s="3"/>
      <c r="OBL3" s="3"/>
      <c r="OBM3" s="3"/>
      <c r="OBN3" s="3"/>
      <c r="OBO3" s="3"/>
      <c r="OBP3" s="3"/>
      <c r="OBQ3" s="3"/>
      <c r="OBR3" s="3"/>
      <c r="OBS3" s="3"/>
      <c r="OBT3" s="3"/>
      <c r="OBU3" s="3"/>
      <c r="OBV3" s="3"/>
      <c r="OBW3" s="3"/>
      <c r="OBX3" s="3"/>
      <c r="OBY3" s="3"/>
      <c r="OBZ3" s="3"/>
      <c r="OCA3" s="3"/>
      <c r="OCB3" s="3"/>
      <c r="OCC3" s="3"/>
      <c r="OCD3" s="3"/>
      <c r="OCE3" s="3"/>
      <c r="OCF3" s="3"/>
      <c r="OCG3" s="3"/>
      <c r="OCH3" s="3"/>
      <c r="OCI3" s="3"/>
      <c r="OCJ3" s="3"/>
      <c r="OCK3" s="3"/>
      <c r="OCL3" s="3"/>
      <c r="OCM3" s="3"/>
      <c r="OCN3" s="3"/>
      <c r="OCO3" s="3"/>
      <c r="OCP3" s="3"/>
      <c r="OCQ3" s="3"/>
      <c r="OCR3" s="3"/>
      <c r="OCS3" s="3"/>
      <c r="OCT3" s="3"/>
      <c r="OCU3" s="3"/>
      <c r="OCV3" s="3"/>
      <c r="OCW3" s="3"/>
      <c r="OCX3" s="3"/>
      <c r="OCY3" s="3"/>
      <c r="OCZ3" s="3"/>
      <c r="ODA3" s="3"/>
      <c r="ODB3" s="3"/>
      <c r="ODC3" s="3"/>
      <c r="ODD3" s="3"/>
      <c r="ODE3" s="3"/>
      <c r="ODF3" s="3"/>
      <c r="ODG3" s="3"/>
      <c r="ODH3" s="3"/>
      <c r="ODI3" s="3"/>
      <c r="ODJ3" s="3"/>
      <c r="ODK3" s="3"/>
      <c r="ODL3" s="3"/>
      <c r="ODM3" s="3"/>
      <c r="ODN3" s="3"/>
      <c r="ODO3" s="3"/>
      <c r="ODP3" s="3"/>
      <c r="ODQ3" s="3"/>
      <c r="ODR3" s="3"/>
      <c r="ODS3" s="3"/>
      <c r="ODT3" s="3"/>
      <c r="ODU3" s="3"/>
      <c r="ODV3" s="3"/>
      <c r="ODW3" s="3"/>
      <c r="ODX3" s="3"/>
      <c r="ODY3" s="3"/>
      <c r="ODZ3" s="3"/>
      <c r="OEA3" s="3"/>
      <c r="OEB3" s="3"/>
      <c r="OEC3" s="3"/>
      <c r="OED3" s="3"/>
      <c r="OEE3" s="3"/>
      <c r="OEF3" s="3"/>
      <c r="OEG3" s="3"/>
      <c r="OEH3" s="3"/>
      <c r="OEI3" s="3"/>
      <c r="OEJ3" s="3"/>
      <c r="OEK3" s="3"/>
      <c r="OEL3" s="3"/>
      <c r="OEM3" s="3"/>
      <c r="OEN3" s="3"/>
      <c r="OEO3" s="3"/>
      <c r="OEP3" s="3"/>
      <c r="OEQ3" s="3"/>
      <c r="OER3" s="3"/>
      <c r="OES3" s="3"/>
      <c r="OET3" s="3"/>
      <c r="OEU3" s="3"/>
      <c r="OEV3" s="3"/>
      <c r="OEW3" s="3"/>
      <c r="OEX3" s="3"/>
      <c r="OEY3" s="3"/>
      <c r="OEZ3" s="3"/>
      <c r="OFA3" s="3"/>
      <c r="OFB3" s="3"/>
      <c r="OFC3" s="3"/>
      <c r="OFD3" s="3"/>
      <c r="OFE3" s="3"/>
      <c r="OFF3" s="3"/>
      <c r="OFG3" s="3"/>
      <c r="OFH3" s="3"/>
      <c r="OFI3" s="3"/>
      <c r="OFJ3" s="3"/>
      <c r="OFK3" s="3"/>
      <c r="OFL3" s="3"/>
      <c r="OFM3" s="3"/>
      <c r="OFN3" s="3"/>
      <c r="OFO3" s="3"/>
      <c r="OFP3" s="3"/>
      <c r="OFQ3" s="3"/>
      <c r="OFR3" s="3"/>
      <c r="OFS3" s="3"/>
      <c r="OFT3" s="3"/>
      <c r="OFU3" s="3"/>
      <c r="OFV3" s="3"/>
      <c r="OFW3" s="3"/>
      <c r="OFX3" s="3"/>
      <c r="OFY3" s="3"/>
      <c r="OFZ3" s="3"/>
      <c r="OGA3" s="3"/>
      <c r="OGB3" s="3"/>
      <c r="OGC3" s="3"/>
      <c r="OGD3" s="3"/>
      <c r="OGE3" s="3"/>
      <c r="OGF3" s="3"/>
      <c r="OGG3" s="3"/>
      <c r="OGH3" s="3"/>
      <c r="OGI3" s="3"/>
      <c r="OGJ3" s="3"/>
      <c r="OGK3" s="3"/>
      <c r="OGL3" s="3"/>
      <c r="OGM3" s="3"/>
      <c r="OGN3" s="3"/>
      <c r="OGO3" s="3"/>
      <c r="OGP3" s="3"/>
      <c r="OGQ3" s="3"/>
      <c r="OGR3" s="3"/>
      <c r="OGS3" s="3"/>
      <c r="OGT3" s="3"/>
      <c r="OGU3" s="3"/>
      <c r="OGV3" s="3"/>
      <c r="OGW3" s="3"/>
      <c r="OGX3" s="3"/>
      <c r="OGY3" s="3"/>
      <c r="OGZ3" s="3"/>
      <c r="OHA3" s="3"/>
      <c r="OHB3" s="3"/>
      <c r="OHC3" s="3"/>
      <c r="OHD3" s="3"/>
      <c r="OHE3" s="3"/>
      <c r="OHF3" s="3"/>
      <c r="OHG3" s="3"/>
      <c r="OHH3" s="3"/>
      <c r="OHI3" s="3"/>
      <c r="OHJ3" s="3"/>
      <c r="OHK3" s="3"/>
      <c r="OHL3" s="3"/>
      <c r="OHM3" s="3"/>
      <c r="OHN3" s="3"/>
      <c r="OHO3" s="3"/>
      <c r="OHP3" s="3"/>
      <c r="OHQ3" s="3"/>
      <c r="OHR3" s="3"/>
      <c r="OHS3" s="3"/>
      <c r="OHT3" s="3"/>
      <c r="OHU3" s="3"/>
      <c r="OHV3" s="3"/>
      <c r="OHW3" s="3"/>
      <c r="OHX3" s="3"/>
      <c r="OHY3" s="3"/>
      <c r="OHZ3" s="3"/>
      <c r="OIA3" s="3"/>
      <c r="OIB3" s="3"/>
      <c r="OIC3" s="3"/>
      <c r="OID3" s="3"/>
      <c r="OIE3" s="3"/>
      <c r="OIF3" s="3"/>
      <c r="OIG3" s="3"/>
      <c r="OIH3" s="3"/>
      <c r="OII3" s="3"/>
      <c r="OIJ3" s="3"/>
      <c r="OIK3" s="3"/>
      <c r="OIL3" s="3"/>
      <c r="OIM3" s="3"/>
      <c r="OIN3" s="3"/>
      <c r="OIO3" s="3"/>
      <c r="OIP3" s="3"/>
      <c r="OIQ3" s="3"/>
      <c r="OIR3" s="3"/>
      <c r="OIS3" s="3"/>
      <c r="OIT3" s="3"/>
      <c r="OIU3" s="3"/>
      <c r="OIV3" s="3"/>
      <c r="OIW3" s="3"/>
      <c r="OIX3" s="3"/>
      <c r="OIY3" s="3"/>
      <c r="OIZ3" s="3"/>
      <c r="OJA3" s="3"/>
      <c r="OJB3" s="3"/>
      <c r="OJC3" s="3"/>
      <c r="OJD3" s="3"/>
      <c r="OJE3" s="3"/>
      <c r="OJF3" s="3"/>
      <c r="OJG3" s="3"/>
      <c r="OJH3" s="3"/>
      <c r="OJI3" s="3"/>
      <c r="OJJ3" s="3"/>
      <c r="OJK3" s="3"/>
      <c r="OJL3" s="3"/>
      <c r="OJM3" s="3"/>
      <c r="OJN3" s="3"/>
      <c r="OJO3" s="3"/>
      <c r="OJP3" s="3"/>
      <c r="OJQ3" s="3"/>
      <c r="OJR3" s="3"/>
      <c r="OJS3" s="3"/>
      <c r="OJT3" s="3"/>
      <c r="OJU3" s="3"/>
      <c r="OJV3" s="3"/>
      <c r="OJW3" s="3"/>
      <c r="OJX3" s="3"/>
      <c r="OJY3" s="3"/>
      <c r="OJZ3" s="3"/>
      <c r="OKA3" s="3"/>
      <c r="OKB3" s="3"/>
      <c r="OKC3" s="3"/>
      <c r="OKD3" s="3"/>
      <c r="OKE3" s="3"/>
      <c r="OKF3" s="3"/>
      <c r="OKG3" s="3"/>
      <c r="OKH3" s="3"/>
      <c r="OKI3" s="3"/>
      <c r="OKJ3" s="3"/>
      <c r="OKK3" s="3"/>
      <c r="OKL3" s="3"/>
      <c r="OKM3" s="3"/>
      <c r="OKN3" s="3"/>
      <c r="OKO3" s="3"/>
      <c r="OKP3" s="3"/>
      <c r="OKQ3" s="3"/>
      <c r="OKR3" s="3"/>
      <c r="OKS3" s="3"/>
      <c r="OKT3" s="3"/>
      <c r="OKU3" s="3"/>
      <c r="OKV3" s="3"/>
      <c r="OKW3" s="3"/>
      <c r="OKX3" s="3"/>
      <c r="OKY3" s="3"/>
      <c r="OKZ3" s="3"/>
      <c r="OLA3" s="3"/>
      <c r="OLB3" s="3"/>
      <c r="OLC3" s="3"/>
      <c r="OLD3" s="3"/>
      <c r="OLE3" s="3"/>
      <c r="OLF3" s="3"/>
      <c r="OLG3" s="3"/>
      <c r="OLH3" s="3"/>
      <c r="OLI3" s="3"/>
      <c r="OLJ3" s="3"/>
      <c r="OLK3" s="3"/>
      <c r="OLL3" s="3"/>
      <c r="OLM3" s="3"/>
      <c r="OLN3" s="3"/>
      <c r="OLO3" s="3"/>
      <c r="OLP3" s="3"/>
      <c r="OLQ3" s="3"/>
      <c r="OLR3" s="3"/>
      <c r="OLS3" s="3"/>
      <c r="OLT3" s="3"/>
      <c r="OLU3" s="3"/>
      <c r="OLV3" s="3"/>
      <c r="OLW3" s="3"/>
      <c r="OLX3" s="3"/>
      <c r="OLY3" s="3"/>
      <c r="OLZ3" s="3"/>
      <c r="OMA3" s="3"/>
      <c r="OMB3" s="3"/>
      <c r="OMC3" s="3"/>
      <c r="OMD3" s="3"/>
      <c r="OME3" s="3"/>
      <c r="OMF3" s="3"/>
      <c r="OMG3" s="3"/>
      <c r="OMH3" s="3"/>
      <c r="OMI3" s="3"/>
      <c r="OMJ3" s="3"/>
      <c r="OMK3" s="3"/>
      <c r="OML3" s="3"/>
      <c r="OMM3" s="3"/>
      <c r="OMN3" s="3"/>
      <c r="OMO3" s="3"/>
      <c r="OMP3" s="3"/>
      <c r="OMQ3" s="3"/>
      <c r="OMR3" s="3"/>
      <c r="OMS3" s="3"/>
      <c r="OMT3" s="3"/>
      <c r="OMU3" s="3"/>
      <c r="OMV3" s="3"/>
      <c r="OMW3" s="3"/>
      <c r="OMX3" s="3"/>
      <c r="OMY3" s="3"/>
      <c r="OMZ3" s="3"/>
      <c r="ONA3" s="3"/>
      <c r="ONB3" s="3"/>
      <c r="ONC3" s="3"/>
      <c r="OND3" s="3"/>
      <c r="ONE3" s="3"/>
      <c r="ONF3" s="3"/>
      <c r="ONG3" s="3"/>
      <c r="ONH3" s="3"/>
      <c r="ONI3" s="3"/>
      <c r="ONJ3" s="3"/>
      <c r="ONK3" s="3"/>
      <c r="ONL3" s="3"/>
      <c r="ONM3" s="3"/>
      <c r="ONN3" s="3"/>
      <c r="ONO3" s="3"/>
      <c r="ONP3" s="3"/>
      <c r="ONQ3" s="3"/>
      <c r="ONR3" s="3"/>
      <c r="ONS3" s="3"/>
      <c r="ONT3" s="3"/>
      <c r="ONU3" s="3"/>
      <c r="ONV3" s="3"/>
      <c r="ONW3" s="3"/>
      <c r="ONX3" s="3"/>
      <c r="ONY3" s="3"/>
      <c r="ONZ3" s="3"/>
      <c r="OOA3" s="3"/>
      <c r="OOB3" s="3"/>
      <c r="OOC3" s="3"/>
      <c r="OOD3" s="3"/>
      <c r="OOE3" s="3"/>
      <c r="OOF3" s="3"/>
      <c r="OOG3" s="3"/>
      <c r="OOH3" s="3"/>
      <c r="OOI3" s="3"/>
      <c r="OOJ3" s="3"/>
      <c r="OOK3" s="3"/>
      <c r="OOL3" s="3"/>
      <c r="OOM3" s="3"/>
      <c r="OON3" s="3"/>
      <c r="OOO3" s="3"/>
      <c r="OOP3" s="3"/>
      <c r="OOQ3" s="3"/>
      <c r="OOR3" s="3"/>
      <c r="OOS3" s="3"/>
      <c r="OOT3" s="3"/>
      <c r="OOU3" s="3"/>
      <c r="OOV3" s="3"/>
      <c r="OOW3" s="3"/>
      <c r="OOX3" s="3"/>
      <c r="OOY3" s="3"/>
      <c r="OOZ3" s="3"/>
      <c r="OPA3" s="3"/>
      <c r="OPB3" s="3"/>
      <c r="OPC3" s="3"/>
      <c r="OPD3" s="3"/>
      <c r="OPE3" s="3"/>
      <c r="OPF3" s="3"/>
      <c r="OPG3" s="3"/>
      <c r="OPH3" s="3"/>
      <c r="OPI3" s="3"/>
      <c r="OPJ3" s="3"/>
      <c r="OPK3" s="3"/>
      <c r="OPL3" s="3"/>
      <c r="OPM3" s="3"/>
      <c r="OPN3" s="3"/>
      <c r="OPO3" s="3"/>
      <c r="OPP3" s="3"/>
      <c r="OPQ3" s="3"/>
      <c r="OPR3" s="3"/>
      <c r="OPS3" s="3"/>
      <c r="OPT3" s="3"/>
      <c r="OPU3" s="3"/>
      <c r="OPV3" s="3"/>
      <c r="OPW3" s="3"/>
      <c r="OPX3" s="3"/>
      <c r="OPY3" s="3"/>
      <c r="OPZ3" s="3"/>
      <c r="OQA3" s="3"/>
      <c r="OQB3" s="3"/>
      <c r="OQC3" s="3"/>
      <c r="OQD3" s="3"/>
      <c r="OQE3" s="3"/>
      <c r="OQF3" s="3"/>
      <c r="OQG3" s="3"/>
      <c r="OQH3" s="3"/>
      <c r="OQI3" s="3"/>
      <c r="OQJ3" s="3"/>
      <c r="OQK3" s="3"/>
      <c r="OQL3" s="3"/>
      <c r="OQM3" s="3"/>
      <c r="OQN3" s="3"/>
      <c r="OQO3" s="3"/>
      <c r="OQP3" s="3"/>
      <c r="OQQ3" s="3"/>
      <c r="OQR3" s="3"/>
      <c r="OQS3" s="3"/>
      <c r="OQT3" s="3"/>
      <c r="OQU3" s="3"/>
      <c r="OQV3" s="3"/>
      <c r="OQW3" s="3"/>
      <c r="OQX3" s="3"/>
      <c r="OQY3" s="3"/>
      <c r="OQZ3" s="3"/>
      <c r="ORA3" s="3"/>
      <c r="ORB3" s="3"/>
      <c r="ORC3" s="3"/>
      <c r="ORD3" s="3"/>
      <c r="ORE3" s="3"/>
      <c r="ORF3" s="3"/>
      <c r="ORG3" s="3"/>
      <c r="ORH3" s="3"/>
      <c r="ORI3" s="3"/>
      <c r="ORJ3" s="3"/>
      <c r="ORK3" s="3"/>
      <c r="ORL3" s="3"/>
      <c r="ORM3" s="3"/>
      <c r="ORN3" s="3"/>
      <c r="ORO3" s="3"/>
      <c r="ORP3" s="3"/>
      <c r="ORQ3" s="3"/>
      <c r="ORR3" s="3"/>
      <c r="ORS3" s="3"/>
      <c r="ORT3" s="3"/>
      <c r="ORU3" s="3"/>
      <c r="ORV3" s="3"/>
      <c r="ORW3" s="3"/>
      <c r="ORX3" s="3"/>
      <c r="ORY3" s="3"/>
      <c r="ORZ3" s="3"/>
      <c r="OSA3" s="3"/>
      <c r="OSB3" s="3"/>
      <c r="OSC3" s="3"/>
      <c r="OSD3" s="3"/>
      <c r="OSE3" s="3"/>
      <c r="OSF3" s="3"/>
      <c r="OSG3" s="3"/>
      <c r="OSH3" s="3"/>
      <c r="OSI3" s="3"/>
      <c r="OSJ3" s="3"/>
      <c r="OSK3" s="3"/>
      <c r="OSL3" s="3"/>
      <c r="OSM3" s="3"/>
      <c r="OSN3" s="3"/>
      <c r="OSO3" s="3"/>
      <c r="OSP3" s="3"/>
      <c r="OSQ3" s="3"/>
      <c r="OSR3" s="3"/>
      <c r="OSS3" s="3"/>
      <c r="OST3" s="3"/>
      <c r="OSU3" s="3"/>
      <c r="OSV3" s="3"/>
      <c r="OSW3" s="3"/>
      <c r="OSX3" s="3"/>
      <c r="OSY3" s="3"/>
      <c r="OSZ3" s="3"/>
      <c r="OTA3" s="3"/>
      <c r="OTB3" s="3"/>
      <c r="OTC3" s="3"/>
      <c r="OTD3" s="3"/>
      <c r="OTE3" s="3"/>
      <c r="OTF3" s="3"/>
      <c r="OTG3" s="3"/>
      <c r="OTH3" s="3"/>
      <c r="OTI3" s="3"/>
      <c r="OTJ3" s="3"/>
      <c r="OTK3" s="3"/>
      <c r="OTL3" s="3"/>
      <c r="OTM3" s="3"/>
      <c r="OTN3" s="3"/>
      <c r="OTO3" s="3"/>
      <c r="OTP3" s="3"/>
      <c r="OTQ3" s="3"/>
      <c r="OTR3" s="3"/>
      <c r="OTS3" s="3"/>
      <c r="OTT3" s="3"/>
      <c r="OTU3" s="3"/>
      <c r="OTV3" s="3"/>
      <c r="OTW3" s="3"/>
      <c r="OTX3" s="3"/>
      <c r="OTY3" s="3"/>
      <c r="OTZ3" s="3"/>
      <c r="OUA3" s="3"/>
      <c r="OUB3" s="3"/>
      <c r="OUC3" s="3"/>
      <c r="OUD3" s="3"/>
      <c r="OUE3" s="3"/>
      <c r="OUF3" s="3"/>
      <c r="OUG3" s="3"/>
      <c r="OUH3" s="3"/>
      <c r="OUI3" s="3"/>
      <c r="OUJ3" s="3"/>
      <c r="OUK3" s="3"/>
      <c r="OUL3" s="3"/>
      <c r="OUM3" s="3"/>
      <c r="OUN3" s="3"/>
      <c r="OUO3" s="3"/>
      <c r="OUP3" s="3"/>
      <c r="OUQ3" s="3"/>
      <c r="OUR3" s="3"/>
      <c r="OUS3" s="3"/>
      <c r="OUT3" s="3"/>
      <c r="OUU3" s="3"/>
      <c r="OUV3" s="3"/>
      <c r="OUW3" s="3"/>
      <c r="OUX3" s="3"/>
      <c r="OUY3" s="3"/>
      <c r="OUZ3" s="3"/>
      <c r="OVA3" s="3"/>
      <c r="OVB3" s="3"/>
      <c r="OVC3" s="3"/>
      <c r="OVD3" s="3"/>
      <c r="OVE3" s="3"/>
      <c r="OVF3" s="3"/>
      <c r="OVG3" s="3"/>
      <c r="OVH3" s="3"/>
      <c r="OVI3" s="3"/>
      <c r="OVJ3" s="3"/>
      <c r="OVK3" s="3"/>
      <c r="OVL3" s="3"/>
      <c r="OVM3" s="3"/>
      <c r="OVN3" s="3"/>
      <c r="OVO3" s="3"/>
      <c r="OVP3" s="3"/>
      <c r="OVQ3" s="3"/>
      <c r="OVR3" s="3"/>
      <c r="OVS3" s="3"/>
      <c r="OVT3" s="3"/>
      <c r="OVU3" s="3"/>
      <c r="OVV3" s="3"/>
      <c r="OVW3" s="3"/>
      <c r="OVX3" s="3"/>
      <c r="OVY3" s="3"/>
      <c r="OVZ3" s="3"/>
      <c r="OWA3" s="3"/>
      <c r="OWB3" s="3"/>
      <c r="OWC3" s="3"/>
      <c r="OWD3" s="3"/>
      <c r="OWE3" s="3"/>
      <c r="OWF3" s="3"/>
      <c r="OWG3" s="3"/>
      <c r="OWH3" s="3"/>
      <c r="OWI3" s="3"/>
      <c r="OWJ3" s="3"/>
      <c r="OWK3" s="3"/>
      <c r="OWL3" s="3"/>
      <c r="OWM3" s="3"/>
      <c r="OWN3" s="3"/>
      <c r="OWO3" s="3"/>
      <c r="OWP3" s="3"/>
      <c r="OWQ3" s="3"/>
      <c r="OWR3" s="3"/>
      <c r="OWS3" s="3"/>
      <c r="OWT3" s="3"/>
      <c r="OWU3" s="3"/>
      <c r="OWV3" s="3"/>
      <c r="OWW3" s="3"/>
      <c r="OWX3" s="3"/>
      <c r="OWY3" s="3"/>
      <c r="OWZ3" s="3"/>
      <c r="OXA3" s="3"/>
      <c r="OXB3" s="3"/>
      <c r="OXC3" s="3"/>
      <c r="OXD3" s="3"/>
      <c r="OXE3" s="3"/>
      <c r="OXF3" s="3"/>
      <c r="OXG3" s="3"/>
      <c r="OXH3" s="3"/>
      <c r="OXI3" s="3"/>
      <c r="OXJ3" s="3"/>
      <c r="OXK3" s="3"/>
      <c r="OXL3" s="3"/>
      <c r="OXM3" s="3"/>
      <c r="OXN3" s="3"/>
      <c r="OXO3" s="3"/>
      <c r="OXP3" s="3"/>
      <c r="OXQ3" s="3"/>
      <c r="OXR3" s="3"/>
      <c r="OXS3" s="3"/>
      <c r="OXT3" s="3"/>
      <c r="OXU3" s="3"/>
      <c r="OXV3" s="3"/>
      <c r="OXW3" s="3"/>
      <c r="OXX3" s="3"/>
      <c r="OXY3" s="3"/>
      <c r="OXZ3" s="3"/>
      <c r="OYA3" s="3"/>
      <c r="OYB3" s="3"/>
      <c r="OYC3" s="3"/>
      <c r="OYD3" s="3"/>
      <c r="OYE3" s="3"/>
      <c r="OYF3" s="3"/>
      <c r="OYG3" s="3"/>
      <c r="OYH3" s="3"/>
      <c r="OYI3" s="3"/>
      <c r="OYJ3" s="3"/>
      <c r="OYK3" s="3"/>
      <c r="OYL3" s="3"/>
      <c r="OYM3" s="3"/>
      <c r="OYN3" s="3"/>
      <c r="OYO3" s="3"/>
      <c r="OYP3" s="3"/>
      <c r="OYQ3" s="3"/>
      <c r="OYR3" s="3"/>
      <c r="OYS3" s="3"/>
      <c r="OYT3" s="3"/>
      <c r="OYU3" s="3"/>
      <c r="OYV3" s="3"/>
      <c r="OYW3" s="3"/>
      <c r="OYX3" s="3"/>
      <c r="OYY3" s="3"/>
      <c r="OYZ3" s="3"/>
      <c r="OZA3" s="3"/>
      <c r="OZB3" s="3"/>
      <c r="OZC3" s="3"/>
      <c r="OZD3" s="3"/>
      <c r="OZE3" s="3"/>
      <c r="OZF3" s="3"/>
      <c r="OZG3" s="3"/>
      <c r="OZH3" s="3"/>
      <c r="OZI3" s="3"/>
      <c r="OZJ3" s="3"/>
      <c r="OZK3" s="3"/>
      <c r="OZL3" s="3"/>
      <c r="OZM3" s="3"/>
      <c r="OZN3" s="3"/>
      <c r="OZO3" s="3"/>
      <c r="OZP3" s="3"/>
      <c r="OZQ3" s="3"/>
      <c r="OZR3" s="3"/>
      <c r="OZS3" s="3"/>
      <c r="OZT3" s="3"/>
      <c r="OZU3" s="3"/>
      <c r="OZV3" s="3"/>
      <c r="OZW3" s="3"/>
      <c r="OZX3" s="3"/>
      <c r="OZY3" s="3"/>
      <c r="OZZ3" s="3"/>
      <c r="PAA3" s="3"/>
      <c r="PAB3" s="3"/>
      <c r="PAC3" s="3"/>
      <c r="PAD3" s="3"/>
      <c r="PAE3" s="3"/>
      <c r="PAF3" s="3"/>
      <c r="PAG3" s="3"/>
      <c r="PAH3" s="3"/>
      <c r="PAI3" s="3"/>
      <c r="PAJ3" s="3"/>
      <c r="PAK3" s="3"/>
      <c r="PAL3" s="3"/>
      <c r="PAM3" s="3"/>
      <c r="PAN3" s="3"/>
      <c r="PAO3" s="3"/>
      <c r="PAP3" s="3"/>
      <c r="PAQ3" s="3"/>
      <c r="PAR3" s="3"/>
      <c r="PAS3" s="3"/>
      <c r="PAT3" s="3"/>
      <c r="PAU3" s="3"/>
      <c r="PAV3" s="3"/>
      <c r="PAW3" s="3"/>
      <c r="PAX3" s="3"/>
      <c r="PAY3" s="3"/>
      <c r="PAZ3" s="3"/>
      <c r="PBA3" s="3"/>
      <c r="PBB3" s="3"/>
      <c r="PBC3" s="3"/>
      <c r="PBD3" s="3"/>
      <c r="PBE3" s="3"/>
      <c r="PBF3" s="3"/>
      <c r="PBG3" s="3"/>
      <c r="PBH3" s="3"/>
      <c r="PBI3" s="3"/>
      <c r="PBJ3" s="3"/>
      <c r="PBK3" s="3"/>
      <c r="PBL3" s="3"/>
      <c r="PBM3" s="3"/>
      <c r="PBN3" s="3"/>
      <c r="PBO3" s="3"/>
      <c r="PBP3" s="3"/>
      <c r="PBQ3" s="3"/>
      <c r="PBR3" s="3"/>
      <c r="PBS3" s="3"/>
      <c r="PBT3" s="3"/>
      <c r="PBU3" s="3"/>
      <c r="PBV3" s="3"/>
      <c r="PBW3" s="3"/>
      <c r="PBX3" s="3"/>
      <c r="PBY3" s="3"/>
      <c r="PBZ3" s="3"/>
      <c r="PCA3" s="3"/>
      <c r="PCB3" s="3"/>
      <c r="PCC3" s="3"/>
      <c r="PCD3" s="3"/>
      <c r="PCE3" s="3"/>
      <c r="PCF3" s="3"/>
      <c r="PCG3" s="3"/>
      <c r="PCH3" s="3"/>
      <c r="PCI3" s="3"/>
      <c r="PCJ3" s="3"/>
      <c r="PCK3" s="3"/>
      <c r="PCL3" s="3"/>
      <c r="PCM3" s="3"/>
      <c r="PCN3" s="3"/>
      <c r="PCO3" s="3"/>
      <c r="PCP3" s="3"/>
      <c r="PCQ3" s="3"/>
      <c r="PCR3" s="3"/>
      <c r="PCS3" s="3"/>
      <c r="PCT3" s="3"/>
      <c r="PCU3" s="3"/>
      <c r="PCV3" s="3"/>
      <c r="PCW3" s="3"/>
      <c r="PCX3" s="3"/>
      <c r="PCY3" s="3"/>
      <c r="PCZ3" s="3"/>
      <c r="PDA3" s="3"/>
      <c r="PDB3" s="3"/>
      <c r="PDC3" s="3"/>
      <c r="PDD3" s="3"/>
      <c r="PDE3" s="3"/>
      <c r="PDF3" s="3"/>
      <c r="PDG3" s="3"/>
      <c r="PDH3" s="3"/>
      <c r="PDI3" s="3"/>
      <c r="PDJ3" s="3"/>
      <c r="PDK3" s="3"/>
      <c r="PDL3" s="3"/>
      <c r="PDM3" s="3"/>
      <c r="PDN3" s="3"/>
      <c r="PDO3" s="3"/>
      <c r="PDP3" s="3"/>
      <c r="PDQ3" s="3"/>
      <c r="PDR3" s="3"/>
      <c r="PDS3" s="3"/>
      <c r="PDT3" s="3"/>
      <c r="PDU3" s="3"/>
      <c r="PDV3" s="3"/>
      <c r="PDW3" s="3"/>
      <c r="PDX3" s="3"/>
      <c r="PDY3" s="3"/>
      <c r="PDZ3" s="3"/>
      <c r="PEA3" s="3"/>
      <c r="PEB3" s="3"/>
      <c r="PEC3" s="3"/>
      <c r="PED3" s="3"/>
      <c r="PEE3" s="3"/>
      <c r="PEF3" s="3"/>
      <c r="PEG3" s="3"/>
      <c r="PEH3" s="3"/>
      <c r="PEI3" s="3"/>
      <c r="PEJ3" s="3"/>
      <c r="PEK3" s="3"/>
      <c r="PEL3" s="3"/>
      <c r="PEM3" s="3"/>
      <c r="PEN3" s="3"/>
      <c r="PEO3" s="3"/>
      <c r="PEP3" s="3"/>
      <c r="PEQ3" s="3"/>
      <c r="PER3" s="3"/>
      <c r="PES3" s="3"/>
      <c r="PET3" s="3"/>
      <c r="PEU3" s="3"/>
      <c r="PEV3" s="3"/>
      <c r="PEW3" s="3"/>
      <c r="PEX3" s="3"/>
      <c r="PEY3" s="3"/>
      <c r="PEZ3" s="3"/>
      <c r="PFA3" s="3"/>
      <c r="PFB3" s="3"/>
      <c r="PFC3" s="3"/>
      <c r="PFD3" s="3"/>
      <c r="PFE3" s="3"/>
      <c r="PFF3" s="3"/>
      <c r="PFG3" s="3"/>
      <c r="PFH3" s="3"/>
      <c r="PFI3" s="3"/>
      <c r="PFJ3" s="3"/>
      <c r="PFK3" s="3"/>
      <c r="PFL3" s="3"/>
      <c r="PFM3" s="3"/>
      <c r="PFN3" s="3"/>
      <c r="PFO3" s="3"/>
      <c r="PFP3" s="3"/>
      <c r="PFQ3" s="3"/>
      <c r="PFR3" s="3"/>
      <c r="PFS3" s="3"/>
      <c r="PFT3" s="3"/>
      <c r="PFU3" s="3"/>
      <c r="PFV3" s="3"/>
      <c r="PFW3" s="3"/>
      <c r="PFX3" s="3"/>
      <c r="PFY3" s="3"/>
      <c r="PFZ3" s="3"/>
      <c r="PGA3" s="3"/>
      <c r="PGB3" s="3"/>
      <c r="PGC3" s="3"/>
      <c r="PGD3" s="3"/>
      <c r="PGE3" s="3"/>
      <c r="PGF3" s="3"/>
      <c r="PGG3" s="3"/>
      <c r="PGH3" s="3"/>
      <c r="PGI3" s="3"/>
      <c r="PGJ3" s="3"/>
      <c r="PGK3" s="3"/>
      <c r="PGL3" s="3"/>
      <c r="PGM3" s="3"/>
      <c r="PGN3" s="3"/>
      <c r="PGO3" s="3"/>
      <c r="PGP3" s="3"/>
      <c r="PGQ3" s="3"/>
      <c r="PGR3" s="3"/>
      <c r="PGS3" s="3"/>
      <c r="PGT3" s="3"/>
      <c r="PGU3" s="3"/>
      <c r="PGV3" s="3"/>
      <c r="PGW3" s="3"/>
      <c r="PGX3" s="3"/>
      <c r="PGY3" s="3"/>
      <c r="PGZ3" s="3"/>
      <c r="PHA3" s="3"/>
      <c r="PHB3" s="3"/>
      <c r="PHC3" s="3"/>
      <c r="PHD3" s="3"/>
      <c r="PHE3" s="3"/>
      <c r="PHF3" s="3"/>
      <c r="PHG3" s="3"/>
      <c r="PHH3" s="3"/>
      <c r="PHI3" s="3"/>
      <c r="PHJ3" s="3"/>
      <c r="PHK3" s="3"/>
      <c r="PHL3" s="3"/>
      <c r="PHM3" s="3"/>
      <c r="PHN3" s="3"/>
      <c r="PHO3" s="3"/>
      <c r="PHP3" s="3"/>
      <c r="PHQ3" s="3"/>
      <c r="PHR3" s="3"/>
      <c r="PHS3" s="3"/>
      <c r="PHT3" s="3"/>
      <c r="PHU3" s="3"/>
      <c r="PHV3" s="3"/>
      <c r="PHW3" s="3"/>
      <c r="PHX3" s="3"/>
      <c r="PHY3" s="3"/>
      <c r="PHZ3" s="3"/>
      <c r="PIA3" s="3"/>
      <c r="PIB3" s="3"/>
      <c r="PIC3" s="3"/>
      <c r="PID3" s="3"/>
      <c r="PIE3" s="3"/>
      <c r="PIF3" s="3"/>
      <c r="PIG3" s="3"/>
      <c r="PIH3" s="3"/>
      <c r="PII3" s="3"/>
      <c r="PIJ3" s="3"/>
      <c r="PIK3" s="3"/>
      <c r="PIL3" s="3"/>
      <c r="PIM3" s="3"/>
      <c r="PIN3" s="3"/>
      <c r="PIO3" s="3"/>
      <c r="PIP3" s="3"/>
      <c r="PIQ3" s="3"/>
      <c r="PIR3" s="3"/>
      <c r="PIS3" s="3"/>
      <c r="PIT3" s="3"/>
      <c r="PIU3" s="3"/>
      <c r="PIV3" s="3"/>
      <c r="PIW3" s="3"/>
      <c r="PIX3" s="3"/>
      <c r="PIY3" s="3"/>
      <c r="PIZ3" s="3"/>
      <c r="PJA3" s="3"/>
      <c r="PJB3" s="3"/>
      <c r="PJC3" s="3"/>
      <c r="PJD3" s="3"/>
      <c r="PJE3" s="3"/>
      <c r="PJF3" s="3"/>
      <c r="PJG3" s="3"/>
      <c r="PJH3" s="3"/>
      <c r="PJI3" s="3"/>
      <c r="PJJ3" s="3"/>
      <c r="PJK3" s="3"/>
      <c r="PJL3" s="3"/>
      <c r="PJM3" s="3"/>
      <c r="PJN3" s="3"/>
      <c r="PJO3" s="3"/>
      <c r="PJP3" s="3"/>
      <c r="PJQ3" s="3"/>
      <c r="PJR3" s="3"/>
      <c r="PJS3" s="3"/>
      <c r="PJT3" s="3"/>
      <c r="PJU3" s="3"/>
      <c r="PJV3" s="3"/>
      <c r="PJW3" s="3"/>
      <c r="PJX3" s="3"/>
      <c r="PJY3" s="3"/>
      <c r="PJZ3" s="3"/>
      <c r="PKA3" s="3"/>
      <c r="PKB3" s="3"/>
      <c r="PKC3" s="3"/>
      <c r="PKD3" s="3"/>
      <c r="PKE3" s="3"/>
      <c r="PKF3" s="3"/>
      <c r="PKG3" s="3"/>
      <c r="PKH3" s="3"/>
      <c r="PKI3" s="3"/>
      <c r="PKJ3" s="3"/>
      <c r="PKK3" s="3"/>
      <c r="PKL3" s="3"/>
      <c r="PKM3" s="3"/>
      <c r="PKN3" s="3"/>
      <c r="PKO3" s="3"/>
      <c r="PKP3" s="3"/>
      <c r="PKQ3" s="3"/>
      <c r="PKR3" s="3"/>
      <c r="PKS3" s="3"/>
      <c r="PKT3" s="3"/>
      <c r="PKU3" s="3"/>
      <c r="PKV3" s="3"/>
      <c r="PKW3" s="3"/>
      <c r="PKX3" s="3"/>
      <c r="PKY3" s="3"/>
      <c r="PKZ3" s="3"/>
      <c r="PLA3" s="3"/>
      <c r="PLB3" s="3"/>
      <c r="PLC3" s="3"/>
      <c r="PLD3" s="3"/>
      <c r="PLE3" s="3"/>
      <c r="PLF3" s="3"/>
      <c r="PLG3" s="3"/>
      <c r="PLH3" s="3"/>
      <c r="PLI3" s="3"/>
      <c r="PLJ3" s="3"/>
      <c r="PLK3" s="3"/>
      <c r="PLL3" s="3"/>
      <c r="PLM3" s="3"/>
      <c r="PLN3" s="3"/>
      <c r="PLO3" s="3"/>
      <c r="PLP3" s="3"/>
      <c r="PLQ3" s="3"/>
      <c r="PLR3" s="3"/>
      <c r="PLS3" s="3"/>
      <c r="PLT3" s="3"/>
      <c r="PLU3" s="3"/>
      <c r="PLV3" s="3"/>
      <c r="PLW3" s="3"/>
      <c r="PLX3" s="3"/>
      <c r="PLY3" s="3"/>
      <c r="PLZ3" s="3"/>
      <c r="PMA3" s="3"/>
      <c r="PMB3" s="3"/>
      <c r="PMC3" s="3"/>
      <c r="PMD3" s="3"/>
      <c r="PME3" s="3"/>
      <c r="PMF3" s="3"/>
      <c r="PMG3" s="3"/>
      <c r="PMH3" s="3"/>
      <c r="PMI3" s="3"/>
      <c r="PMJ3" s="3"/>
      <c r="PMK3" s="3"/>
      <c r="PML3" s="3"/>
      <c r="PMM3" s="3"/>
      <c r="PMN3" s="3"/>
      <c r="PMO3" s="3"/>
      <c r="PMP3" s="3"/>
      <c r="PMQ3" s="3"/>
      <c r="PMR3" s="3"/>
      <c r="PMS3" s="3"/>
      <c r="PMT3" s="3"/>
      <c r="PMU3" s="3"/>
      <c r="PMV3" s="3"/>
      <c r="PMW3" s="3"/>
      <c r="PMX3" s="3"/>
      <c r="PMY3" s="3"/>
      <c r="PMZ3" s="3"/>
      <c r="PNA3" s="3"/>
      <c r="PNB3" s="3"/>
      <c r="PNC3" s="3"/>
      <c r="PND3" s="3"/>
      <c r="PNE3" s="3"/>
      <c r="PNF3" s="3"/>
      <c r="PNG3" s="3"/>
      <c r="PNH3" s="3"/>
      <c r="PNI3" s="3"/>
      <c r="PNJ3" s="3"/>
      <c r="PNK3" s="3"/>
      <c r="PNL3" s="3"/>
      <c r="PNM3" s="3"/>
      <c r="PNN3" s="3"/>
      <c r="PNO3" s="3"/>
      <c r="PNP3" s="3"/>
      <c r="PNQ3" s="3"/>
      <c r="PNR3" s="3"/>
      <c r="PNS3" s="3"/>
      <c r="PNT3" s="3"/>
      <c r="PNU3" s="3"/>
      <c r="PNV3" s="3"/>
      <c r="PNW3" s="3"/>
      <c r="PNX3" s="3"/>
      <c r="PNY3" s="3"/>
      <c r="PNZ3" s="3"/>
      <c r="POA3" s="3"/>
      <c r="POB3" s="3"/>
      <c r="POC3" s="3"/>
      <c r="POD3" s="3"/>
      <c r="POE3" s="3"/>
      <c r="POF3" s="3"/>
      <c r="POG3" s="3"/>
      <c r="POH3" s="3"/>
      <c r="POI3" s="3"/>
      <c r="POJ3" s="3"/>
      <c r="POK3" s="3"/>
      <c r="POL3" s="3"/>
      <c r="POM3" s="3"/>
      <c r="PON3" s="3"/>
      <c r="POO3" s="3"/>
      <c r="POP3" s="3"/>
      <c r="POQ3" s="3"/>
      <c r="POR3" s="3"/>
      <c r="POS3" s="3"/>
      <c r="POT3" s="3"/>
      <c r="POU3" s="3"/>
      <c r="POV3" s="3"/>
      <c r="POW3" s="3"/>
      <c r="POX3" s="3"/>
      <c r="POY3" s="3"/>
      <c r="POZ3" s="3"/>
      <c r="PPA3" s="3"/>
      <c r="PPB3" s="3"/>
      <c r="PPC3" s="3"/>
      <c r="PPD3" s="3"/>
      <c r="PPE3" s="3"/>
      <c r="PPF3" s="3"/>
      <c r="PPG3" s="3"/>
      <c r="PPH3" s="3"/>
      <c r="PPI3" s="3"/>
      <c r="PPJ3" s="3"/>
      <c r="PPK3" s="3"/>
      <c r="PPL3" s="3"/>
      <c r="PPM3" s="3"/>
      <c r="PPN3" s="3"/>
      <c r="PPO3" s="3"/>
      <c r="PPP3" s="3"/>
      <c r="PPQ3" s="3"/>
      <c r="PPR3" s="3"/>
      <c r="PPS3" s="3"/>
      <c r="PPT3" s="3"/>
      <c r="PPU3" s="3"/>
      <c r="PPV3" s="3"/>
      <c r="PPW3" s="3"/>
      <c r="PPX3" s="3"/>
      <c r="PPY3" s="3"/>
      <c r="PPZ3" s="3"/>
      <c r="PQA3" s="3"/>
      <c r="PQB3" s="3"/>
      <c r="PQC3" s="3"/>
      <c r="PQD3" s="3"/>
      <c r="PQE3" s="3"/>
      <c r="PQF3" s="3"/>
      <c r="PQG3" s="3"/>
      <c r="PQH3" s="3"/>
      <c r="PQI3" s="3"/>
      <c r="PQJ3" s="3"/>
      <c r="PQK3" s="3"/>
      <c r="PQL3" s="3"/>
      <c r="PQM3" s="3"/>
      <c r="PQN3" s="3"/>
      <c r="PQO3" s="3"/>
      <c r="PQP3" s="3"/>
      <c r="PQQ3" s="3"/>
      <c r="PQR3" s="3"/>
      <c r="PQS3" s="3"/>
      <c r="PQT3" s="3"/>
      <c r="PQU3" s="3"/>
      <c r="PQV3" s="3"/>
      <c r="PQW3" s="3"/>
      <c r="PQX3" s="3"/>
      <c r="PQY3" s="3"/>
      <c r="PQZ3" s="3"/>
      <c r="PRA3" s="3"/>
      <c r="PRB3" s="3"/>
      <c r="PRC3" s="3"/>
      <c r="PRD3" s="3"/>
      <c r="PRE3" s="3"/>
      <c r="PRF3" s="3"/>
      <c r="PRG3" s="3"/>
      <c r="PRH3" s="3"/>
      <c r="PRI3" s="3"/>
      <c r="PRJ3" s="3"/>
      <c r="PRK3" s="3"/>
      <c r="PRL3" s="3"/>
      <c r="PRM3" s="3"/>
      <c r="PRN3" s="3"/>
      <c r="PRO3" s="3"/>
      <c r="PRP3" s="3"/>
      <c r="PRQ3" s="3"/>
      <c r="PRR3" s="3"/>
      <c r="PRS3" s="3"/>
      <c r="PRT3" s="3"/>
      <c r="PRU3" s="3"/>
      <c r="PRV3" s="3"/>
      <c r="PRW3" s="3"/>
      <c r="PRX3" s="3"/>
      <c r="PRY3" s="3"/>
      <c r="PRZ3" s="3"/>
      <c r="PSA3" s="3"/>
      <c r="PSB3" s="3"/>
      <c r="PSC3" s="3"/>
      <c r="PSD3" s="3"/>
      <c r="PSE3" s="3"/>
      <c r="PSF3" s="3"/>
      <c r="PSG3" s="3"/>
      <c r="PSH3" s="3"/>
      <c r="PSI3" s="3"/>
      <c r="PSJ3" s="3"/>
      <c r="PSK3" s="3"/>
      <c r="PSL3" s="3"/>
      <c r="PSM3" s="3"/>
      <c r="PSN3" s="3"/>
      <c r="PSO3" s="3"/>
      <c r="PSP3" s="3"/>
      <c r="PSQ3" s="3"/>
      <c r="PSR3" s="3"/>
      <c r="PSS3" s="3"/>
      <c r="PST3" s="3"/>
      <c r="PSU3" s="3"/>
      <c r="PSV3" s="3"/>
      <c r="PSW3" s="3"/>
      <c r="PSX3" s="3"/>
      <c r="PSY3" s="3"/>
      <c r="PSZ3" s="3"/>
      <c r="PTA3" s="3"/>
      <c r="PTB3" s="3"/>
      <c r="PTC3" s="3"/>
      <c r="PTD3" s="3"/>
      <c r="PTE3" s="3"/>
      <c r="PTF3" s="3"/>
      <c r="PTG3" s="3"/>
      <c r="PTH3" s="3"/>
      <c r="PTI3" s="3"/>
      <c r="PTJ3" s="3"/>
      <c r="PTK3" s="3"/>
      <c r="PTL3" s="3"/>
      <c r="PTM3" s="3"/>
      <c r="PTN3" s="3"/>
      <c r="PTO3" s="3"/>
      <c r="PTP3" s="3"/>
      <c r="PTQ3" s="3"/>
      <c r="PTR3" s="3"/>
      <c r="PTS3" s="3"/>
      <c r="PTT3" s="3"/>
      <c r="PTU3" s="3"/>
      <c r="PTV3" s="3"/>
      <c r="PTW3" s="3"/>
      <c r="PTX3" s="3"/>
      <c r="PTY3" s="3"/>
      <c r="PTZ3" s="3"/>
      <c r="PUA3" s="3"/>
      <c r="PUB3" s="3"/>
      <c r="PUC3" s="3"/>
      <c r="PUD3" s="3"/>
      <c r="PUE3" s="3"/>
      <c r="PUF3" s="3"/>
      <c r="PUG3" s="3"/>
      <c r="PUH3" s="3"/>
      <c r="PUI3" s="3"/>
      <c r="PUJ3" s="3"/>
      <c r="PUK3" s="3"/>
      <c r="PUL3" s="3"/>
      <c r="PUM3" s="3"/>
      <c r="PUN3" s="3"/>
      <c r="PUO3" s="3"/>
      <c r="PUP3" s="3"/>
      <c r="PUQ3" s="3"/>
      <c r="PUR3" s="3"/>
      <c r="PUS3" s="3"/>
      <c r="PUT3" s="3"/>
      <c r="PUU3" s="3"/>
      <c r="PUV3" s="3"/>
      <c r="PUW3" s="3"/>
      <c r="PUX3" s="3"/>
      <c r="PUY3" s="3"/>
      <c r="PUZ3" s="3"/>
      <c r="PVA3" s="3"/>
      <c r="PVB3" s="3"/>
      <c r="PVC3" s="3"/>
      <c r="PVD3" s="3"/>
      <c r="PVE3" s="3"/>
      <c r="PVF3" s="3"/>
      <c r="PVG3" s="3"/>
      <c r="PVH3" s="3"/>
      <c r="PVI3" s="3"/>
      <c r="PVJ3" s="3"/>
      <c r="PVK3" s="3"/>
      <c r="PVL3" s="3"/>
      <c r="PVM3" s="3"/>
      <c r="PVN3" s="3"/>
      <c r="PVO3" s="3"/>
      <c r="PVP3" s="3"/>
      <c r="PVQ3" s="3"/>
      <c r="PVR3" s="3"/>
      <c r="PVS3" s="3"/>
      <c r="PVT3" s="3"/>
      <c r="PVU3" s="3"/>
      <c r="PVV3" s="3"/>
      <c r="PVW3" s="3"/>
      <c r="PVX3" s="3"/>
      <c r="PVY3" s="3"/>
      <c r="PVZ3" s="3"/>
      <c r="PWA3" s="3"/>
      <c r="PWB3" s="3"/>
      <c r="PWC3" s="3"/>
      <c r="PWD3" s="3"/>
      <c r="PWE3" s="3"/>
      <c r="PWF3" s="3"/>
      <c r="PWG3" s="3"/>
      <c r="PWH3" s="3"/>
      <c r="PWI3" s="3"/>
      <c r="PWJ3" s="3"/>
      <c r="PWK3" s="3"/>
      <c r="PWL3" s="3"/>
      <c r="PWM3" s="3"/>
      <c r="PWN3" s="3"/>
      <c r="PWO3" s="3"/>
      <c r="PWP3" s="3"/>
      <c r="PWQ3" s="3"/>
      <c r="PWR3" s="3"/>
      <c r="PWS3" s="3"/>
      <c r="PWT3" s="3"/>
      <c r="PWU3" s="3"/>
      <c r="PWV3" s="3"/>
      <c r="PWW3" s="3"/>
      <c r="PWX3" s="3"/>
      <c r="PWY3" s="3"/>
      <c r="PWZ3" s="3"/>
      <c r="PXA3" s="3"/>
      <c r="PXB3" s="3"/>
      <c r="PXC3" s="3"/>
      <c r="PXD3" s="3"/>
      <c r="PXE3" s="3"/>
      <c r="PXF3" s="3"/>
      <c r="PXG3" s="3"/>
      <c r="PXH3" s="3"/>
      <c r="PXI3" s="3"/>
      <c r="PXJ3" s="3"/>
      <c r="PXK3" s="3"/>
      <c r="PXL3" s="3"/>
      <c r="PXM3" s="3"/>
      <c r="PXN3" s="3"/>
      <c r="PXO3" s="3"/>
      <c r="PXP3" s="3"/>
      <c r="PXQ3" s="3"/>
      <c r="PXR3" s="3"/>
      <c r="PXS3" s="3"/>
      <c r="PXT3" s="3"/>
      <c r="PXU3" s="3"/>
      <c r="PXV3" s="3"/>
      <c r="PXW3" s="3"/>
      <c r="PXX3" s="3"/>
      <c r="PXY3" s="3"/>
      <c r="PXZ3" s="3"/>
      <c r="PYA3" s="3"/>
      <c r="PYB3" s="3"/>
      <c r="PYC3" s="3"/>
      <c r="PYD3" s="3"/>
      <c r="PYE3" s="3"/>
      <c r="PYF3" s="3"/>
      <c r="PYG3" s="3"/>
      <c r="PYH3" s="3"/>
      <c r="PYI3" s="3"/>
      <c r="PYJ3" s="3"/>
      <c r="PYK3" s="3"/>
      <c r="PYL3" s="3"/>
      <c r="PYM3" s="3"/>
      <c r="PYN3" s="3"/>
      <c r="PYO3" s="3"/>
      <c r="PYP3" s="3"/>
      <c r="PYQ3" s="3"/>
      <c r="PYR3" s="3"/>
      <c r="PYS3" s="3"/>
      <c r="PYT3" s="3"/>
      <c r="PYU3" s="3"/>
      <c r="PYV3" s="3"/>
      <c r="PYW3" s="3"/>
      <c r="PYX3" s="3"/>
      <c r="PYY3" s="3"/>
      <c r="PYZ3" s="3"/>
      <c r="PZA3" s="3"/>
      <c r="PZB3" s="3"/>
      <c r="PZC3" s="3"/>
      <c r="PZD3" s="3"/>
      <c r="PZE3" s="3"/>
      <c r="PZF3" s="3"/>
      <c r="PZG3" s="3"/>
      <c r="PZH3" s="3"/>
      <c r="PZI3" s="3"/>
      <c r="PZJ3" s="3"/>
      <c r="PZK3" s="3"/>
      <c r="PZL3" s="3"/>
      <c r="PZM3" s="3"/>
      <c r="PZN3" s="3"/>
      <c r="PZO3" s="3"/>
      <c r="PZP3" s="3"/>
      <c r="PZQ3" s="3"/>
      <c r="PZR3" s="3"/>
      <c r="PZS3" s="3"/>
      <c r="PZT3" s="3"/>
      <c r="PZU3" s="3"/>
      <c r="PZV3" s="3"/>
      <c r="PZW3" s="3"/>
      <c r="PZX3" s="3"/>
      <c r="PZY3" s="3"/>
      <c r="PZZ3" s="3"/>
      <c r="QAA3" s="3"/>
      <c r="QAB3" s="3"/>
      <c r="QAC3" s="3"/>
      <c r="QAD3" s="3"/>
      <c r="QAE3" s="3"/>
      <c r="QAF3" s="3"/>
      <c r="QAG3" s="3"/>
      <c r="QAH3" s="3"/>
      <c r="QAI3" s="3"/>
      <c r="QAJ3" s="3"/>
      <c r="QAK3" s="3"/>
      <c r="QAL3" s="3"/>
      <c r="QAM3" s="3"/>
      <c r="QAN3" s="3"/>
      <c r="QAO3" s="3"/>
      <c r="QAP3" s="3"/>
      <c r="QAQ3" s="3"/>
      <c r="QAR3" s="3"/>
      <c r="QAS3" s="3"/>
      <c r="QAT3" s="3"/>
      <c r="QAU3" s="3"/>
      <c r="QAV3" s="3"/>
      <c r="QAW3" s="3"/>
      <c r="QAX3" s="3"/>
      <c r="QAY3" s="3"/>
      <c r="QAZ3" s="3"/>
      <c r="QBA3" s="3"/>
      <c r="QBB3" s="3"/>
      <c r="QBC3" s="3"/>
      <c r="QBD3" s="3"/>
      <c r="QBE3" s="3"/>
      <c r="QBF3" s="3"/>
      <c r="QBG3" s="3"/>
      <c r="QBH3" s="3"/>
      <c r="QBI3" s="3"/>
      <c r="QBJ3" s="3"/>
      <c r="QBK3" s="3"/>
      <c r="QBL3" s="3"/>
      <c r="QBM3" s="3"/>
      <c r="QBN3" s="3"/>
      <c r="QBO3" s="3"/>
      <c r="QBP3" s="3"/>
      <c r="QBQ3" s="3"/>
      <c r="QBR3" s="3"/>
      <c r="QBS3" s="3"/>
      <c r="QBT3" s="3"/>
      <c r="QBU3" s="3"/>
      <c r="QBV3" s="3"/>
      <c r="QBW3" s="3"/>
      <c r="QBX3" s="3"/>
      <c r="QBY3" s="3"/>
      <c r="QBZ3" s="3"/>
      <c r="QCA3" s="3"/>
      <c r="QCB3" s="3"/>
      <c r="QCC3" s="3"/>
      <c r="QCD3" s="3"/>
      <c r="QCE3" s="3"/>
      <c r="QCF3" s="3"/>
      <c r="QCG3" s="3"/>
      <c r="QCH3" s="3"/>
      <c r="QCI3" s="3"/>
      <c r="QCJ3" s="3"/>
      <c r="QCK3" s="3"/>
      <c r="QCL3" s="3"/>
      <c r="QCM3" s="3"/>
      <c r="QCN3" s="3"/>
      <c r="QCO3" s="3"/>
      <c r="QCP3" s="3"/>
      <c r="QCQ3" s="3"/>
      <c r="QCR3" s="3"/>
      <c r="QCS3" s="3"/>
      <c r="QCT3" s="3"/>
      <c r="QCU3" s="3"/>
      <c r="QCV3" s="3"/>
      <c r="QCW3" s="3"/>
      <c r="QCX3" s="3"/>
      <c r="QCY3" s="3"/>
      <c r="QCZ3" s="3"/>
      <c r="QDA3" s="3"/>
      <c r="QDB3" s="3"/>
      <c r="QDC3" s="3"/>
      <c r="QDD3" s="3"/>
      <c r="QDE3" s="3"/>
      <c r="QDF3" s="3"/>
      <c r="QDG3" s="3"/>
      <c r="QDH3" s="3"/>
      <c r="QDI3" s="3"/>
      <c r="QDJ3" s="3"/>
      <c r="QDK3" s="3"/>
      <c r="QDL3" s="3"/>
      <c r="QDM3" s="3"/>
      <c r="QDN3" s="3"/>
      <c r="QDO3" s="3"/>
      <c r="QDP3" s="3"/>
      <c r="QDQ3" s="3"/>
      <c r="QDR3" s="3"/>
      <c r="QDS3" s="3"/>
      <c r="QDT3" s="3"/>
      <c r="QDU3" s="3"/>
      <c r="QDV3" s="3"/>
      <c r="QDW3" s="3"/>
      <c r="QDX3" s="3"/>
      <c r="QDY3" s="3"/>
      <c r="QDZ3" s="3"/>
      <c r="QEA3" s="3"/>
      <c r="QEB3" s="3"/>
      <c r="QEC3" s="3"/>
      <c r="QED3" s="3"/>
      <c r="QEE3" s="3"/>
      <c r="QEF3" s="3"/>
      <c r="QEG3" s="3"/>
      <c r="QEH3" s="3"/>
      <c r="QEI3" s="3"/>
      <c r="QEJ3" s="3"/>
      <c r="QEK3" s="3"/>
      <c r="QEL3" s="3"/>
      <c r="QEM3" s="3"/>
      <c r="QEN3" s="3"/>
      <c r="QEO3" s="3"/>
      <c r="QEP3" s="3"/>
      <c r="QEQ3" s="3"/>
      <c r="QER3" s="3"/>
      <c r="QES3" s="3"/>
      <c r="QET3" s="3"/>
      <c r="QEU3" s="3"/>
      <c r="QEV3" s="3"/>
      <c r="QEW3" s="3"/>
      <c r="QEX3" s="3"/>
      <c r="QEY3" s="3"/>
      <c r="QEZ3" s="3"/>
      <c r="QFA3" s="3"/>
      <c r="QFB3" s="3"/>
      <c r="QFC3" s="3"/>
      <c r="QFD3" s="3"/>
      <c r="QFE3" s="3"/>
      <c r="QFF3" s="3"/>
      <c r="QFG3" s="3"/>
      <c r="QFH3" s="3"/>
      <c r="QFI3" s="3"/>
      <c r="QFJ3" s="3"/>
      <c r="QFK3" s="3"/>
      <c r="QFL3" s="3"/>
      <c r="QFM3" s="3"/>
      <c r="QFN3" s="3"/>
      <c r="QFO3" s="3"/>
      <c r="QFP3" s="3"/>
      <c r="QFQ3" s="3"/>
      <c r="QFR3" s="3"/>
      <c r="QFS3" s="3"/>
      <c r="QFT3" s="3"/>
      <c r="QFU3" s="3"/>
      <c r="QFV3" s="3"/>
      <c r="QFW3" s="3"/>
      <c r="QFX3" s="3"/>
      <c r="QFY3" s="3"/>
      <c r="QFZ3" s="3"/>
      <c r="QGA3" s="3"/>
      <c r="QGB3" s="3"/>
      <c r="QGC3" s="3"/>
      <c r="QGD3" s="3"/>
      <c r="QGE3" s="3"/>
      <c r="QGF3" s="3"/>
      <c r="QGG3" s="3"/>
      <c r="QGH3" s="3"/>
      <c r="QGI3" s="3"/>
      <c r="QGJ3" s="3"/>
      <c r="QGK3" s="3"/>
      <c r="QGL3" s="3"/>
      <c r="QGM3" s="3"/>
      <c r="QGN3" s="3"/>
      <c r="QGO3" s="3"/>
      <c r="QGP3" s="3"/>
      <c r="QGQ3" s="3"/>
      <c r="QGR3" s="3"/>
      <c r="QGS3" s="3"/>
      <c r="QGT3" s="3"/>
      <c r="QGU3" s="3"/>
      <c r="QGV3" s="3"/>
      <c r="QGW3" s="3"/>
      <c r="QGX3" s="3"/>
      <c r="QGY3" s="3"/>
      <c r="QGZ3" s="3"/>
      <c r="QHA3" s="3"/>
      <c r="QHB3" s="3"/>
      <c r="QHC3" s="3"/>
      <c r="QHD3" s="3"/>
      <c r="QHE3" s="3"/>
      <c r="QHF3" s="3"/>
      <c r="QHG3" s="3"/>
      <c r="QHH3" s="3"/>
      <c r="QHI3" s="3"/>
      <c r="QHJ3" s="3"/>
      <c r="QHK3" s="3"/>
      <c r="QHL3" s="3"/>
      <c r="QHM3" s="3"/>
      <c r="QHN3" s="3"/>
      <c r="QHO3" s="3"/>
      <c r="QHP3" s="3"/>
      <c r="QHQ3" s="3"/>
      <c r="QHR3" s="3"/>
      <c r="QHS3" s="3"/>
      <c r="QHT3" s="3"/>
      <c r="QHU3" s="3"/>
      <c r="QHV3" s="3"/>
      <c r="QHW3" s="3"/>
      <c r="QHX3" s="3"/>
      <c r="QHY3" s="3"/>
      <c r="QHZ3" s="3"/>
      <c r="QIA3" s="3"/>
      <c r="QIB3" s="3"/>
      <c r="QIC3" s="3"/>
      <c r="QID3" s="3"/>
      <c r="QIE3" s="3"/>
      <c r="QIF3" s="3"/>
      <c r="QIG3" s="3"/>
      <c r="QIH3" s="3"/>
      <c r="QII3" s="3"/>
      <c r="QIJ3" s="3"/>
      <c r="QIK3" s="3"/>
      <c r="QIL3" s="3"/>
      <c r="QIM3" s="3"/>
      <c r="QIN3" s="3"/>
      <c r="QIO3" s="3"/>
      <c r="QIP3" s="3"/>
      <c r="QIQ3" s="3"/>
      <c r="QIR3" s="3"/>
      <c r="QIS3" s="3"/>
      <c r="QIT3" s="3"/>
      <c r="QIU3" s="3"/>
      <c r="QIV3" s="3"/>
      <c r="QIW3" s="3"/>
      <c r="QIX3" s="3"/>
      <c r="QIY3" s="3"/>
      <c r="QIZ3" s="3"/>
      <c r="QJA3" s="3"/>
      <c r="QJB3" s="3"/>
      <c r="QJC3" s="3"/>
      <c r="QJD3" s="3"/>
      <c r="QJE3" s="3"/>
      <c r="QJF3" s="3"/>
      <c r="QJG3" s="3"/>
      <c r="QJH3" s="3"/>
      <c r="QJI3" s="3"/>
      <c r="QJJ3" s="3"/>
      <c r="QJK3" s="3"/>
      <c r="QJL3" s="3"/>
      <c r="QJM3" s="3"/>
      <c r="QJN3" s="3"/>
      <c r="QJO3" s="3"/>
      <c r="QJP3" s="3"/>
      <c r="QJQ3" s="3"/>
      <c r="QJR3" s="3"/>
      <c r="QJS3" s="3"/>
      <c r="QJT3" s="3"/>
      <c r="QJU3" s="3"/>
      <c r="QJV3" s="3"/>
      <c r="QJW3" s="3"/>
      <c r="QJX3" s="3"/>
      <c r="QJY3" s="3"/>
      <c r="QJZ3" s="3"/>
      <c r="QKA3" s="3"/>
      <c r="QKB3" s="3"/>
      <c r="QKC3" s="3"/>
      <c r="QKD3" s="3"/>
      <c r="QKE3" s="3"/>
      <c r="QKF3" s="3"/>
      <c r="QKG3" s="3"/>
      <c r="QKH3" s="3"/>
      <c r="QKI3" s="3"/>
      <c r="QKJ3" s="3"/>
      <c r="QKK3" s="3"/>
      <c r="QKL3" s="3"/>
      <c r="QKM3" s="3"/>
      <c r="QKN3" s="3"/>
      <c r="QKO3" s="3"/>
      <c r="QKP3" s="3"/>
      <c r="QKQ3" s="3"/>
      <c r="QKR3" s="3"/>
      <c r="QKS3" s="3"/>
      <c r="QKT3" s="3"/>
      <c r="QKU3" s="3"/>
      <c r="QKV3" s="3"/>
      <c r="QKW3" s="3"/>
      <c r="QKX3" s="3"/>
      <c r="QKY3" s="3"/>
      <c r="QKZ3" s="3"/>
      <c r="QLA3" s="3"/>
      <c r="QLB3" s="3"/>
      <c r="QLC3" s="3"/>
      <c r="QLD3" s="3"/>
      <c r="QLE3" s="3"/>
      <c r="QLF3" s="3"/>
      <c r="QLG3" s="3"/>
      <c r="QLH3" s="3"/>
      <c r="QLI3" s="3"/>
      <c r="QLJ3" s="3"/>
      <c r="QLK3" s="3"/>
      <c r="QLL3" s="3"/>
      <c r="QLM3" s="3"/>
      <c r="QLN3" s="3"/>
      <c r="QLO3" s="3"/>
      <c r="QLP3" s="3"/>
      <c r="QLQ3" s="3"/>
      <c r="QLR3" s="3"/>
      <c r="QLS3" s="3"/>
      <c r="QLT3" s="3"/>
      <c r="QLU3" s="3"/>
      <c r="QLV3" s="3"/>
      <c r="QLW3" s="3"/>
      <c r="QLX3" s="3"/>
      <c r="QLY3" s="3"/>
      <c r="QLZ3" s="3"/>
      <c r="QMA3" s="3"/>
      <c r="QMB3" s="3"/>
      <c r="QMC3" s="3"/>
      <c r="QMD3" s="3"/>
      <c r="QME3" s="3"/>
      <c r="QMF3" s="3"/>
      <c r="QMG3" s="3"/>
      <c r="QMH3" s="3"/>
      <c r="QMI3" s="3"/>
      <c r="QMJ3" s="3"/>
      <c r="QMK3" s="3"/>
      <c r="QML3" s="3"/>
      <c r="QMM3" s="3"/>
      <c r="QMN3" s="3"/>
      <c r="QMO3" s="3"/>
      <c r="QMP3" s="3"/>
      <c r="QMQ3" s="3"/>
      <c r="QMR3" s="3"/>
      <c r="QMS3" s="3"/>
      <c r="QMT3" s="3"/>
      <c r="QMU3" s="3"/>
      <c r="QMV3" s="3"/>
      <c r="QMW3" s="3"/>
      <c r="QMX3" s="3"/>
      <c r="QMY3" s="3"/>
      <c r="QMZ3" s="3"/>
      <c r="QNA3" s="3"/>
      <c r="QNB3" s="3"/>
      <c r="QNC3" s="3"/>
      <c r="QND3" s="3"/>
      <c r="QNE3" s="3"/>
      <c r="QNF3" s="3"/>
      <c r="QNG3" s="3"/>
      <c r="QNH3" s="3"/>
      <c r="QNI3" s="3"/>
      <c r="QNJ3" s="3"/>
      <c r="QNK3" s="3"/>
      <c r="QNL3" s="3"/>
      <c r="QNM3" s="3"/>
      <c r="QNN3" s="3"/>
      <c r="QNO3" s="3"/>
      <c r="QNP3" s="3"/>
      <c r="QNQ3" s="3"/>
      <c r="QNR3" s="3"/>
      <c r="QNS3" s="3"/>
      <c r="QNT3" s="3"/>
      <c r="QNU3" s="3"/>
      <c r="QNV3" s="3"/>
      <c r="QNW3" s="3"/>
      <c r="QNX3" s="3"/>
      <c r="QNY3" s="3"/>
      <c r="QNZ3" s="3"/>
      <c r="QOA3" s="3"/>
      <c r="QOB3" s="3"/>
      <c r="QOC3" s="3"/>
      <c r="QOD3" s="3"/>
      <c r="QOE3" s="3"/>
      <c r="QOF3" s="3"/>
      <c r="QOG3" s="3"/>
      <c r="QOH3" s="3"/>
      <c r="QOI3" s="3"/>
      <c r="QOJ3" s="3"/>
      <c r="QOK3" s="3"/>
      <c r="QOL3" s="3"/>
      <c r="QOM3" s="3"/>
      <c r="QON3" s="3"/>
      <c r="QOO3" s="3"/>
      <c r="QOP3" s="3"/>
      <c r="QOQ3" s="3"/>
      <c r="QOR3" s="3"/>
      <c r="QOS3" s="3"/>
      <c r="QOT3" s="3"/>
      <c r="QOU3" s="3"/>
      <c r="QOV3" s="3"/>
      <c r="QOW3" s="3"/>
      <c r="QOX3" s="3"/>
      <c r="QOY3" s="3"/>
      <c r="QOZ3" s="3"/>
      <c r="QPA3" s="3"/>
      <c r="QPB3" s="3"/>
      <c r="QPC3" s="3"/>
      <c r="QPD3" s="3"/>
      <c r="QPE3" s="3"/>
      <c r="QPF3" s="3"/>
      <c r="QPG3" s="3"/>
      <c r="QPH3" s="3"/>
      <c r="QPI3" s="3"/>
      <c r="QPJ3" s="3"/>
      <c r="QPK3" s="3"/>
      <c r="QPL3" s="3"/>
      <c r="QPM3" s="3"/>
      <c r="QPN3" s="3"/>
      <c r="QPO3" s="3"/>
      <c r="QPP3" s="3"/>
      <c r="QPQ3" s="3"/>
      <c r="QPR3" s="3"/>
      <c r="QPS3" s="3"/>
      <c r="QPT3" s="3"/>
      <c r="QPU3" s="3"/>
      <c r="QPV3" s="3"/>
      <c r="QPW3" s="3"/>
      <c r="QPX3" s="3"/>
      <c r="QPY3" s="3"/>
      <c r="QPZ3" s="3"/>
      <c r="QQA3" s="3"/>
      <c r="QQB3" s="3"/>
      <c r="QQC3" s="3"/>
      <c r="QQD3" s="3"/>
      <c r="QQE3" s="3"/>
      <c r="QQF3" s="3"/>
      <c r="QQG3" s="3"/>
      <c r="QQH3" s="3"/>
      <c r="QQI3" s="3"/>
      <c r="QQJ3" s="3"/>
      <c r="QQK3" s="3"/>
      <c r="QQL3" s="3"/>
      <c r="QQM3" s="3"/>
      <c r="QQN3" s="3"/>
      <c r="QQO3" s="3"/>
      <c r="QQP3" s="3"/>
      <c r="QQQ3" s="3"/>
      <c r="QQR3" s="3"/>
      <c r="QQS3" s="3"/>
      <c r="QQT3" s="3"/>
      <c r="QQU3" s="3"/>
      <c r="QQV3" s="3"/>
      <c r="QQW3" s="3"/>
      <c r="QQX3" s="3"/>
      <c r="QQY3" s="3"/>
      <c r="QQZ3" s="3"/>
      <c r="QRA3" s="3"/>
      <c r="QRB3" s="3"/>
      <c r="QRC3" s="3"/>
      <c r="QRD3" s="3"/>
      <c r="QRE3" s="3"/>
      <c r="QRF3" s="3"/>
      <c r="QRG3" s="3"/>
      <c r="QRH3" s="3"/>
      <c r="QRI3" s="3"/>
      <c r="QRJ3" s="3"/>
      <c r="QRK3" s="3"/>
      <c r="QRL3" s="3"/>
      <c r="QRM3" s="3"/>
      <c r="QRN3" s="3"/>
      <c r="QRO3" s="3"/>
      <c r="QRP3" s="3"/>
      <c r="QRQ3" s="3"/>
      <c r="QRR3" s="3"/>
      <c r="QRS3" s="3"/>
      <c r="QRT3" s="3"/>
      <c r="QRU3" s="3"/>
      <c r="QRV3" s="3"/>
      <c r="QRW3" s="3"/>
      <c r="QRX3" s="3"/>
      <c r="QRY3" s="3"/>
      <c r="QRZ3" s="3"/>
      <c r="QSA3" s="3"/>
      <c r="QSB3" s="3"/>
      <c r="QSC3" s="3"/>
      <c r="QSD3" s="3"/>
      <c r="QSE3" s="3"/>
      <c r="QSF3" s="3"/>
      <c r="QSG3" s="3"/>
      <c r="QSH3" s="3"/>
      <c r="QSI3" s="3"/>
      <c r="QSJ3" s="3"/>
      <c r="QSK3" s="3"/>
      <c r="QSL3" s="3"/>
      <c r="QSM3" s="3"/>
      <c r="QSN3" s="3"/>
      <c r="QSO3" s="3"/>
      <c r="QSP3" s="3"/>
      <c r="QSQ3" s="3"/>
      <c r="QSR3" s="3"/>
      <c r="QSS3" s="3"/>
      <c r="QST3" s="3"/>
      <c r="QSU3" s="3"/>
      <c r="QSV3" s="3"/>
      <c r="QSW3" s="3"/>
      <c r="QSX3" s="3"/>
      <c r="QSY3" s="3"/>
      <c r="QSZ3" s="3"/>
      <c r="QTA3" s="3"/>
      <c r="QTB3" s="3"/>
      <c r="QTC3" s="3"/>
      <c r="QTD3" s="3"/>
      <c r="QTE3" s="3"/>
      <c r="QTF3" s="3"/>
      <c r="QTG3" s="3"/>
      <c r="QTH3" s="3"/>
      <c r="QTI3" s="3"/>
      <c r="QTJ3" s="3"/>
      <c r="QTK3" s="3"/>
      <c r="QTL3" s="3"/>
      <c r="QTM3" s="3"/>
      <c r="QTN3" s="3"/>
      <c r="QTO3" s="3"/>
      <c r="QTP3" s="3"/>
      <c r="QTQ3" s="3"/>
      <c r="QTR3" s="3"/>
      <c r="QTS3" s="3"/>
      <c r="QTT3" s="3"/>
      <c r="QTU3" s="3"/>
      <c r="QTV3" s="3"/>
      <c r="QTW3" s="3"/>
      <c r="QTX3" s="3"/>
      <c r="QTY3" s="3"/>
      <c r="QTZ3" s="3"/>
      <c r="QUA3" s="3"/>
      <c r="QUB3" s="3"/>
      <c r="QUC3" s="3"/>
      <c r="QUD3" s="3"/>
      <c r="QUE3" s="3"/>
      <c r="QUF3" s="3"/>
      <c r="QUG3" s="3"/>
      <c r="QUH3" s="3"/>
      <c r="QUI3" s="3"/>
      <c r="QUJ3" s="3"/>
      <c r="QUK3" s="3"/>
      <c r="QUL3" s="3"/>
      <c r="QUM3" s="3"/>
      <c r="QUN3" s="3"/>
      <c r="QUO3" s="3"/>
      <c r="QUP3" s="3"/>
      <c r="QUQ3" s="3"/>
      <c r="QUR3" s="3"/>
      <c r="QUS3" s="3"/>
      <c r="QUT3" s="3"/>
      <c r="QUU3" s="3"/>
      <c r="QUV3" s="3"/>
      <c r="QUW3" s="3"/>
      <c r="QUX3" s="3"/>
      <c r="QUY3" s="3"/>
      <c r="QUZ3" s="3"/>
      <c r="QVA3" s="3"/>
      <c r="QVB3" s="3"/>
      <c r="QVC3" s="3"/>
      <c r="QVD3" s="3"/>
      <c r="QVE3" s="3"/>
      <c r="QVF3" s="3"/>
      <c r="QVG3" s="3"/>
      <c r="QVH3" s="3"/>
      <c r="QVI3" s="3"/>
      <c r="QVJ3" s="3"/>
      <c r="QVK3" s="3"/>
      <c r="QVL3" s="3"/>
      <c r="QVM3" s="3"/>
      <c r="QVN3" s="3"/>
      <c r="QVO3" s="3"/>
      <c r="QVP3" s="3"/>
      <c r="QVQ3" s="3"/>
      <c r="QVR3" s="3"/>
      <c r="QVS3" s="3"/>
      <c r="QVT3" s="3"/>
      <c r="QVU3" s="3"/>
      <c r="QVV3" s="3"/>
      <c r="QVW3" s="3"/>
      <c r="QVX3" s="3"/>
      <c r="QVY3" s="3"/>
      <c r="QVZ3" s="3"/>
      <c r="QWA3" s="3"/>
      <c r="QWB3" s="3"/>
      <c r="QWC3" s="3"/>
      <c r="QWD3" s="3"/>
      <c r="QWE3" s="3"/>
      <c r="QWF3" s="3"/>
      <c r="QWG3" s="3"/>
      <c r="QWH3" s="3"/>
      <c r="QWI3" s="3"/>
      <c r="QWJ3" s="3"/>
      <c r="QWK3" s="3"/>
      <c r="QWL3" s="3"/>
      <c r="QWM3" s="3"/>
      <c r="QWN3" s="3"/>
      <c r="QWO3" s="3"/>
      <c r="QWP3" s="3"/>
      <c r="QWQ3" s="3"/>
      <c r="QWR3" s="3"/>
      <c r="QWS3" s="3"/>
      <c r="QWT3" s="3"/>
      <c r="QWU3" s="3"/>
      <c r="QWV3" s="3"/>
      <c r="QWW3" s="3"/>
      <c r="QWX3" s="3"/>
      <c r="QWY3" s="3"/>
      <c r="QWZ3" s="3"/>
      <c r="QXA3" s="3"/>
      <c r="QXB3" s="3"/>
      <c r="QXC3" s="3"/>
      <c r="QXD3" s="3"/>
      <c r="QXE3" s="3"/>
      <c r="QXF3" s="3"/>
      <c r="QXG3" s="3"/>
      <c r="QXH3" s="3"/>
      <c r="QXI3" s="3"/>
      <c r="QXJ3" s="3"/>
      <c r="QXK3" s="3"/>
      <c r="QXL3" s="3"/>
      <c r="QXM3" s="3"/>
      <c r="QXN3" s="3"/>
      <c r="QXO3" s="3"/>
      <c r="QXP3" s="3"/>
      <c r="QXQ3" s="3"/>
      <c r="QXR3" s="3"/>
      <c r="QXS3" s="3"/>
      <c r="QXT3" s="3"/>
      <c r="QXU3" s="3"/>
      <c r="QXV3" s="3"/>
      <c r="QXW3" s="3"/>
      <c r="QXX3" s="3"/>
      <c r="QXY3" s="3"/>
      <c r="QXZ3" s="3"/>
      <c r="QYA3" s="3"/>
      <c r="QYB3" s="3"/>
      <c r="QYC3" s="3"/>
      <c r="QYD3" s="3"/>
      <c r="QYE3" s="3"/>
      <c r="QYF3" s="3"/>
      <c r="QYG3" s="3"/>
      <c r="QYH3" s="3"/>
      <c r="QYI3" s="3"/>
      <c r="QYJ3" s="3"/>
      <c r="QYK3" s="3"/>
      <c r="QYL3" s="3"/>
      <c r="QYM3" s="3"/>
      <c r="QYN3" s="3"/>
      <c r="QYO3" s="3"/>
      <c r="QYP3" s="3"/>
      <c r="QYQ3" s="3"/>
      <c r="QYR3" s="3"/>
      <c r="QYS3" s="3"/>
      <c r="QYT3" s="3"/>
      <c r="QYU3" s="3"/>
      <c r="QYV3" s="3"/>
      <c r="QYW3" s="3"/>
      <c r="QYX3" s="3"/>
      <c r="QYY3" s="3"/>
      <c r="QYZ3" s="3"/>
      <c r="QZA3" s="3"/>
      <c r="QZB3" s="3"/>
      <c r="QZC3" s="3"/>
      <c r="QZD3" s="3"/>
      <c r="QZE3" s="3"/>
      <c r="QZF3" s="3"/>
      <c r="QZG3" s="3"/>
      <c r="QZH3" s="3"/>
      <c r="QZI3" s="3"/>
      <c r="QZJ3" s="3"/>
      <c r="QZK3" s="3"/>
      <c r="QZL3" s="3"/>
      <c r="QZM3" s="3"/>
      <c r="QZN3" s="3"/>
      <c r="QZO3" s="3"/>
      <c r="QZP3" s="3"/>
      <c r="QZQ3" s="3"/>
      <c r="QZR3" s="3"/>
      <c r="QZS3" s="3"/>
      <c r="QZT3" s="3"/>
      <c r="QZU3" s="3"/>
      <c r="QZV3" s="3"/>
      <c r="QZW3" s="3"/>
      <c r="QZX3" s="3"/>
      <c r="QZY3" s="3"/>
      <c r="QZZ3" s="3"/>
      <c r="RAA3" s="3"/>
      <c r="RAB3" s="3"/>
      <c r="RAC3" s="3"/>
      <c r="RAD3" s="3"/>
      <c r="RAE3" s="3"/>
      <c r="RAF3" s="3"/>
      <c r="RAG3" s="3"/>
      <c r="RAH3" s="3"/>
      <c r="RAI3" s="3"/>
      <c r="RAJ3" s="3"/>
      <c r="RAK3" s="3"/>
      <c r="RAL3" s="3"/>
      <c r="RAM3" s="3"/>
      <c r="RAN3" s="3"/>
      <c r="RAO3" s="3"/>
      <c r="RAP3" s="3"/>
      <c r="RAQ3" s="3"/>
      <c r="RAR3" s="3"/>
      <c r="RAS3" s="3"/>
      <c r="RAT3" s="3"/>
      <c r="RAU3" s="3"/>
      <c r="RAV3" s="3"/>
      <c r="RAW3" s="3"/>
      <c r="RAX3" s="3"/>
      <c r="RAY3" s="3"/>
      <c r="RAZ3" s="3"/>
      <c r="RBA3" s="3"/>
      <c r="RBB3" s="3"/>
      <c r="RBC3" s="3"/>
      <c r="RBD3" s="3"/>
      <c r="RBE3" s="3"/>
      <c r="RBF3" s="3"/>
      <c r="RBG3" s="3"/>
      <c r="RBH3" s="3"/>
      <c r="RBI3" s="3"/>
      <c r="RBJ3" s="3"/>
      <c r="RBK3" s="3"/>
      <c r="RBL3" s="3"/>
      <c r="RBM3" s="3"/>
      <c r="RBN3" s="3"/>
      <c r="RBO3" s="3"/>
      <c r="RBP3" s="3"/>
      <c r="RBQ3" s="3"/>
      <c r="RBR3" s="3"/>
      <c r="RBS3" s="3"/>
      <c r="RBT3" s="3"/>
      <c r="RBU3" s="3"/>
      <c r="RBV3" s="3"/>
      <c r="RBW3" s="3"/>
      <c r="RBX3" s="3"/>
      <c r="RBY3" s="3"/>
      <c r="RBZ3" s="3"/>
      <c r="RCA3" s="3"/>
      <c r="RCB3" s="3"/>
      <c r="RCC3" s="3"/>
      <c r="RCD3" s="3"/>
      <c r="RCE3" s="3"/>
      <c r="RCF3" s="3"/>
      <c r="RCG3" s="3"/>
      <c r="RCH3" s="3"/>
      <c r="RCI3" s="3"/>
      <c r="RCJ3" s="3"/>
      <c r="RCK3" s="3"/>
      <c r="RCL3" s="3"/>
      <c r="RCM3" s="3"/>
      <c r="RCN3" s="3"/>
      <c r="RCO3" s="3"/>
      <c r="RCP3" s="3"/>
      <c r="RCQ3" s="3"/>
      <c r="RCR3" s="3"/>
      <c r="RCS3" s="3"/>
      <c r="RCT3" s="3"/>
      <c r="RCU3" s="3"/>
      <c r="RCV3" s="3"/>
      <c r="RCW3" s="3"/>
      <c r="RCX3" s="3"/>
      <c r="RCY3" s="3"/>
      <c r="RCZ3" s="3"/>
      <c r="RDA3" s="3"/>
      <c r="RDB3" s="3"/>
      <c r="RDC3" s="3"/>
      <c r="RDD3" s="3"/>
      <c r="RDE3" s="3"/>
      <c r="RDF3" s="3"/>
      <c r="RDG3" s="3"/>
      <c r="RDH3" s="3"/>
      <c r="RDI3" s="3"/>
      <c r="RDJ3" s="3"/>
      <c r="RDK3" s="3"/>
      <c r="RDL3" s="3"/>
      <c r="RDM3" s="3"/>
      <c r="RDN3" s="3"/>
      <c r="RDO3" s="3"/>
      <c r="RDP3" s="3"/>
      <c r="RDQ3" s="3"/>
      <c r="RDR3" s="3"/>
      <c r="RDS3" s="3"/>
      <c r="RDT3" s="3"/>
      <c r="RDU3" s="3"/>
      <c r="RDV3" s="3"/>
      <c r="RDW3" s="3"/>
      <c r="RDX3" s="3"/>
      <c r="RDY3" s="3"/>
      <c r="RDZ3" s="3"/>
      <c r="REA3" s="3"/>
      <c r="REB3" s="3"/>
      <c r="REC3" s="3"/>
      <c r="RED3" s="3"/>
      <c r="REE3" s="3"/>
      <c r="REF3" s="3"/>
      <c r="REG3" s="3"/>
      <c r="REH3" s="3"/>
      <c r="REI3" s="3"/>
      <c r="REJ3" s="3"/>
      <c r="REK3" s="3"/>
      <c r="REL3" s="3"/>
      <c r="REM3" s="3"/>
      <c r="REN3" s="3"/>
      <c r="REO3" s="3"/>
      <c r="REP3" s="3"/>
      <c r="REQ3" s="3"/>
      <c r="RER3" s="3"/>
      <c r="RES3" s="3"/>
      <c r="RET3" s="3"/>
      <c r="REU3" s="3"/>
      <c r="REV3" s="3"/>
      <c r="REW3" s="3"/>
      <c r="REX3" s="3"/>
      <c r="REY3" s="3"/>
      <c r="REZ3" s="3"/>
      <c r="RFA3" s="3"/>
      <c r="RFB3" s="3"/>
      <c r="RFC3" s="3"/>
      <c r="RFD3" s="3"/>
      <c r="RFE3" s="3"/>
      <c r="RFF3" s="3"/>
      <c r="RFG3" s="3"/>
      <c r="RFH3" s="3"/>
      <c r="RFI3" s="3"/>
      <c r="RFJ3" s="3"/>
      <c r="RFK3" s="3"/>
      <c r="RFL3" s="3"/>
      <c r="RFM3" s="3"/>
      <c r="RFN3" s="3"/>
      <c r="RFO3" s="3"/>
      <c r="RFP3" s="3"/>
      <c r="RFQ3" s="3"/>
      <c r="RFR3" s="3"/>
      <c r="RFS3" s="3"/>
      <c r="RFT3" s="3"/>
      <c r="RFU3" s="3"/>
      <c r="RFV3" s="3"/>
      <c r="RFW3" s="3"/>
      <c r="RFX3" s="3"/>
      <c r="RFY3" s="3"/>
      <c r="RFZ3" s="3"/>
      <c r="RGA3" s="3"/>
      <c r="RGB3" s="3"/>
      <c r="RGC3" s="3"/>
      <c r="RGD3" s="3"/>
      <c r="RGE3" s="3"/>
      <c r="RGF3" s="3"/>
      <c r="RGG3" s="3"/>
      <c r="RGH3" s="3"/>
      <c r="RGI3" s="3"/>
      <c r="RGJ3" s="3"/>
      <c r="RGK3" s="3"/>
      <c r="RGL3" s="3"/>
      <c r="RGM3" s="3"/>
      <c r="RGN3" s="3"/>
      <c r="RGO3" s="3"/>
      <c r="RGP3" s="3"/>
      <c r="RGQ3" s="3"/>
      <c r="RGR3" s="3"/>
      <c r="RGS3" s="3"/>
      <c r="RGT3" s="3"/>
      <c r="RGU3" s="3"/>
      <c r="RGV3" s="3"/>
      <c r="RGW3" s="3"/>
      <c r="RGX3" s="3"/>
      <c r="RGY3" s="3"/>
      <c r="RGZ3" s="3"/>
      <c r="RHA3" s="3"/>
      <c r="RHB3" s="3"/>
      <c r="RHC3" s="3"/>
      <c r="RHD3" s="3"/>
      <c r="RHE3" s="3"/>
      <c r="RHF3" s="3"/>
      <c r="RHG3" s="3"/>
      <c r="RHH3" s="3"/>
      <c r="RHI3" s="3"/>
      <c r="RHJ3" s="3"/>
      <c r="RHK3" s="3"/>
      <c r="RHL3" s="3"/>
      <c r="RHM3" s="3"/>
      <c r="RHN3" s="3"/>
      <c r="RHO3" s="3"/>
      <c r="RHP3" s="3"/>
      <c r="RHQ3" s="3"/>
      <c r="RHR3" s="3"/>
      <c r="RHS3" s="3"/>
      <c r="RHT3" s="3"/>
      <c r="RHU3" s="3"/>
      <c r="RHV3" s="3"/>
      <c r="RHW3" s="3"/>
      <c r="RHX3" s="3"/>
      <c r="RHY3" s="3"/>
      <c r="RHZ3" s="3"/>
      <c r="RIA3" s="3"/>
      <c r="RIB3" s="3"/>
      <c r="RIC3" s="3"/>
      <c r="RID3" s="3"/>
      <c r="RIE3" s="3"/>
      <c r="RIF3" s="3"/>
      <c r="RIG3" s="3"/>
      <c r="RIH3" s="3"/>
      <c r="RII3" s="3"/>
      <c r="RIJ3" s="3"/>
      <c r="RIK3" s="3"/>
      <c r="RIL3" s="3"/>
      <c r="RIM3" s="3"/>
      <c r="RIN3" s="3"/>
      <c r="RIO3" s="3"/>
      <c r="RIP3" s="3"/>
      <c r="RIQ3" s="3"/>
      <c r="RIR3" s="3"/>
      <c r="RIS3" s="3"/>
      <c r="RIT3" s="3"/>
      <c r="RIU3" s="3"/>
      <c r="RIV3" s="3"/>
      <c r="RIW3" s="3"/>
      <c r="RIX3" s="3"/>
      <c r="RIY3" s="3"/>
      <c r="RIZ3" s="3"/>
      <c r="RJA3" s="3"/>
      <c r="RJB3" s="3"/>
      <c r="RJC3" s="3"/>
      <c r="RJD3" s="3"/>
      <c r="RJE3" s="3"/>
      <c r="RJF3" s="3"/>
      <c r="RJG3" s="3"/>
      <c r="RJH3" s="3"/>
      <c r="RJI3" s="3"/>
      <c r="RJJ3" s="3"/>
      <c r="RJK3" s="3"/>
      <c r="RJL3" s="3"/>
      <c r="RJM3" s="3"/>
      <c r="RJN3" s="3"/>
      <c r="RJO3" s="3"/>
      <c r="RJP3" s="3"/>
      <c r="RJQ3" s="3"/>
      <c r="RJR3" s="3"/>
      <c r="RJS3" s="3"/>
      <c r="RJT3" s="3"/>
      <c r="RJU3" s="3"/>
      <c r="RJV3" s="3"/>
      <c r="RJW3" s="3"/>
      <c r="RJX3" s="3"/>
      <c r="RJY3" s="3"/>
      <c r="RJZ3" s="3"/>
      <c r="RKA3" s="3"/>
      <c r="RKB3" s="3"/>
      <c r="RKC3" s="3"/>
      <c r="RKD3" s="3"/>
      <c r="RKE3" s="3"/>
      <c r="RKF3" s="3"/>
      <c r="RKG3" s="3"/>
      <c r="RKH3" s="3"/>
      <c r="RKI3" s="3"/>
      <c r="RKJ3" s="3"/>
      <c r="RKK3" s="3"/>
      <c r="RKL3" s="3"/>
      <c r="RKM3" s="3"/>
      <c r="RKN3" s="3"/>
      <c r="RKO3" s="3"/>
      <c r="RKP3" s="3"/>
      <c r="RKQ3" s="3"/>
      <c r="RKR3" s="3"/>
      <c r="RKS3" s="3"/>
      <c r="RKT3" s="3"/>
      <c r="RKU3" s="3"/>
      <c r="RKV3" s="3"/>
      <c r="RKW3" s="3"/>
      <c r="RKX3" s="3"/>
      <c r="RKY3" s="3"/>
      <c r="RKZ3" s="3"/>
      <c r="RLA3" s="3"/>
      <c r="RLB3" s="3"/>
      <c r="RLC3" s="3"/>
      <c r="RLD3" s="3"/>
      <c r="RLE3" s="3"/>
      <c r="RLF3" s="3"/>
      <c r="RLG3" s="3"/>
      <c r="RLH3" s="3"/>
      <c r="RLI3" s="3"/>
      <c r="RLJ3" s="3"/>
      <c r="RLK3" s="3"/>
      <c r="RLL3" s="3"/>
      <c r="RLM3" s="3"/>
      <c r="RLN3" s="3"/>
      <c r="RLO3" s="3"/>
      <c r="RLP3" s="3"/>
      <c r="RLQ3" s="3"/>
      <c r="RLR3" s="3"/>
      <c r="RLS3" s="3"/>
      <c r="RLT3" s="3"/>
      <c r="RLU3" s="3"/>
      <c r="RLV3" s="3"/>
      <c r="RLW3" s="3"/>
      <c r="RLX3" s="3"/>
      <c r="RLY3" s="3"/>
      <c r="RLZ3" s="3"/>
      <c r="RMA3" s="3"/>
      <c r="RMB3" s="3"/>
      <c r="RMC3" s="3"/>
      <c r="RMD3" s="3"/>
      <c r="RME3" s="3"/>
      <c r="RMF3" s="3"/>
      <c r="RMG3" s="3"/>
      <c r="RMH3" s="3"/>
      <c r="RMI3" s="3"/>
      <c r="RMJ3" s="3"/>
      <c r="RMK3" s="3"/>
      <c r="RML3" s="3"/>
      <c r="RMM3" s="3"/>
      <c r="RMN3" s="3"/>
      <c r="RMO3" s="3"/>
      <c r="RMP3" s="3"/>
      <c r="RMQ3" s="3"/>
      <c r="RMR3" s="3"/>
      <c r="RMS3" s="3"/>
      <c r="RMT3" s="3"/>
      <c r="RMU3" s="3"/>
      <c r="RMV3" s="3"/>
      <c r="RMW3" s="3"/>
      <c r="RMX3" s="3"/>
      <c r="RMY3" s="3"/>
      <c r="RMZ3" s="3"/>
      <c r="RNA3" s="3"/>
      <c r="RNB3" s="3"/>
      <c r="RNC3" s="3"/>
      <c r="RND3" s="3"/>
      <c r="RNE3" s="3"/>
      <c r="RNF3" s="3"/>
      <c r="RNG3" s="3"/>
      <c r="RNH3" s="3"/>
      <c r="RNI3" s="3"/>
      <c r="RNJ3" s="3"/>
      <c r="RNK3" s="3"/>
      <c r="RNL3" s="3"/>
      <c r="RNM3" s="3"/>
      <c r="RNN3" s="3"/>
      <c r="RNO3" s="3"/>
      <c r="RNP3" s="3"/>
      <c r="RNQ3" s="3"/>
      <c r="RNR3" s="3"/>
      <c r="RNS3" s="3"/>
      <c r="RNT3" s="3"/>
      <c r="RNU3" s="3"/>
      <c r="RNV3" s="3"/>
      <c r="RNW3" s="3"/>
      <c r="RNX3" s="3"/>
      <c r="RNY3" s="3"/>
      <c r="RNZ3" s="3"/>
      <c r="ROA3" s="3"/>
      <c r="ROB3" s="3"/>
      <c r="ROC3" s="3"/>
      <c r="ROD3" s="3"/>
      <c r="ROE3" s="3"/>
      <c r="ROF3" s="3"/>
      <c r="ROG3" s="3"/>
      <c r="ROH3" s="3"/>
      <c r="ROI3" s="3"/>
      <c r="ROJ3" s="3"/>
      <c r="ROK3" s="3"/>
      <c r="ROL3" s="3"/>
      <c r="ROM3" s="3"/>
      <c r="RON3" s="3"/>
      <c r="ROO3" s="3"/>
      <c r="ROP3" s="3"/>
      <c r="ROQ3" s="3"/>
      <c r="ROR3" s="3"/>
      <c r="ROS3" s="3"/>
      <c r="ROT3" s="3"/>
      <c r="ROU3" s="3"/>
      <c r="ROV3" s="3"/>
      <c r="ROW3" s="3"/>
      <c r="ROX3" s="3"/>
      <c r="ROY3" s="3"/>
      <c r="ROZ3" s="3"/>
      <c r="RPA3" s="3"/>
      <c r="RPB3" s="3"/>
      <c r="RPC3" s="3"/>
      <c r="RPD3" s="3"/>
      <c r="RPE3" s="3"/>
      <c r="RPF3" s="3"/>
      <c r="RPG3" s="3"/>
      <c r="RPH3" s="3"/>
      <c r="RPI3" s="3"/>
      <c r="RPJ3" s="3"/>
      <c r="RPK3" s="3"/>
      <c r="RPL3" s="3"/>
      <c r="RPM3" s="3"/>
      <c r="RPN3" s="3"/>
      <c r="RPO3" s="3"/>
      <c r="RPP3" s="3"/>
      <c r="RPQ3" s="3"/>
      <c r="RPR3" s="3"/>
      <c r="RPS3" s="3"/>
      <c r="RPT3" s="3"/>
      <c r="RPU3" s="3"/>
      <c r="RPV3" s="3"/>
      <c r="RPW3" s="3"/>
      <c r="RPX3" s="3"/>
      <c r="RPY3" s="3"/>
      <c r="RPZ3" s="3"/>
      <c r="RQA3" s="3"/>
      <c r="RQB3" s="3"/>
      <c r="RQC3" s="3"/>
      <c r="RQD3" s="3"/>
      <c r="RQE3" s="3"/>
      <c r="RQF3" s="3"/>
      <c r="RQG3" s="3"/>
      <c r="RQH3" s="3"/>
      <c r="RQI3" s="3"/>
      <c r="RQJ3" s="3"/>
      <c r="RQK3" s="3"/>
      <c r="RQL3" s="3"/>
      <c r="RQM3" s="3"/>
      <c r="RQN3" s="3"/>
      <c r="RQO3" s="3"/>
      <c r="RQP3" s="3"/>
      <c r="RQQ3" s="3"/>
      <c r="RQR3" s="3"/>
      <c r="RQS3" s="3"/>
      <c r="RQT3" s="3"/>
      <c r="RQU3" s="3"/>
      <c r="RQV3" s="3"/>
      <c r="RQW3" s="3"/>
      <c r="RQX3" s="3"/>
      <c r="RQY3" s="3"/>
      <c r="RQZ3" s="3"/>
      <c r="RRA3" s="3"/>
      <c r="RRB3" s="3"/>
      <c r="RRC3" s="3"/>
      <c r="RRD3" s="3"/>
      <c r="RRE3" s="3"/>
      <c r="RRF3" s="3"/>
      <c r="RRG3" s="3"/>
      <c r="RRH3" s="3"/>
      <c r="RRI3" s="3"/>
      <c r="RRJ3" s="3"/>
      <c r="RRK3" s="3"/>
      <c r="RRL3" s="3"/>
      <c r="RRM3" s="3"/>
      <c r="RRN3" s="3"/>
      <c r="RRO3" s="3"/>
      <c r="RRP3" s="3"/>
      <c r="RRQ3" s="3"/>
      <c r="RRR3" s="3"/>
      <c r="RRS3" s="3"/>
      <c r="RRT3" s="3"/>
      <c r="RRU3" s="3"/>
      <c r="RRV3" s="3"/>
      <c r="RRW3" s="3"/>
      <c r="RRX3" s="3"/>
      <c r="RRY3" s="3"/>
      <c r="RRZ3" s="3"/>
      <c r="RSA3" s="3"/>
      <c r="RSB3" s="3"/>
      <c r="RSC3" s="3"/>
      <c r="RSD3" s="3"/>
      <c r="RSE3" s="3"/>
      <c r="RSF3" s="3"/>
      <c r="RSG3" s="3"/>
      <c r="RSH3" s="3"/>
      <c r="RSI3" s="3"/>
      <c r="RSJ3" s="3"/>
      <c r="RSK3" s="3"/>
      <c r="RSL3" s="3"/>
      <c r="RSM3" s="3"/>
      <c r="RSN3" s="3"/>
      <c r="RSO3" s="3"/>
      <c r="RSP3" s="3"/>
      <c r="RSQ3" s="3"/>
      <c r="RSR3" s="3"/>
      <c r="RSS3" s="3"/>
      <c r="RST3" s="3"/>
      <c r="RSU3" s="3"/>
      <c r="RSV3" s="3"/>
      <c r="RSW3" s="3"/>
      <c r="RSX3" s="3"/>
      <c r="RSY3" s="3"/>
      <c r="RSZ3" s="3"/>
      <c r="RTA3" s="3"/>
      <c r="RTB3" s="3"/>
      <c r="RTC3" s="3"/>
      <c r="RTD3" s="3"/>
      <c r="RTE3" s="3"/>
      <c r="RTF3" s="3"/>
      <c r="RTG3" s="3"/>
      <c r="RTH3" s="3"/>
      <c r="RTI3" s="3"/>
      <c r="RTJ3" s="3"/>
      <c r="RTK3" s="3"/>
      <c r="RTL3" s="3"/>
      <c r="RTM3" s="3"/>
      <c r="RTN3" s="3"/>
      <c r="RTO3" s="3"/>
      <c r="RTP3" s="3"/>
      <c r="RTQ3" s="3"/>
      <c r="RTR3" s="3"/>
      <c r="RTS3" s="3"/>
      <c r="RTT3" s="3"/>
      <c r="RTU3" s="3"/>
      <c r="RTV3" s="3"/>
      <c r="RTW3" s="3"/>
      <c r="RTX3" s="3"/>
      <c r="RTY3" s="3"/>
      <c r="RTZ3" s="3"/>
      <c r="RUA3" s="3"/>
      <c r="RUB3" s="3"/>
      <c r="RUC3" s="3"/>
      <c r="RUD3" s="3"/>
      <c r="RUE3" s="3"/>
      <c r="RUF3" s="3"/>
      <c r="RUG3" s="3"/>
      <c r="RUH3" s="3"/>
      <c r="RUI3" s="3"/>
      <c r="RUJ3" s="3"/>
      <c r="RUK3" s="3"/>
      <c r="RUL3" s="3"/>
      <c r="RUM3" s="3"/>
      <c r="RUN3" s="3"/>
      <c r="RUO3" s="3"/>
      <c r="RUP3" s="3"/>
      <c r="RUQ3" s="3"/>
      <c r="RUR3" s="3"/>
      <c r="RUS3" s="3"/>
      <c r="RUT3" s="3"/>
      <c r="RUU3" s="3"/>
      <c r="RUV3" s="3"/>
      <c r="RUW3" s="3"/>
      <c r="RUX3" s="3"/>
      <c r="RUY3" s="3"/>
      <c r="RUZ3" s="3"/>
      <c r="RVA3" s="3"/>
      <c r="RVB3" s="3"/>
      <c r="RVC3" s="3"/>
      <c r="RVD3" s="3"/>
      <c r="RVE3" s="3"/>
      <c r="RVF3" s="3"/>
      <c r="RVG3" s="3"/>
      <c r="RVH3" s="3"/>
      <c r="RVI3" s="3"/>
      <c r="RVJ3" s="3"/>
      <c r="RVK3" s="3"/>
      <c r="RVL3" s="3"/>
      <c r="RVM3" s="3"/>
      <c r="RVN3" s="3"/>
      <c r="RVO3" s="3"/>
      <c r="RVP3" s="3"/>
      <c r="RVQ3" s="3"/>
      <c r="RVR3" s="3"/>
      <c r="RVS3" s="3"/>
      <c r="RVT3" s="3"/>
      <c r="RVU3" s="3"/>
      <c r="RVV3" s="3"/>
      <c r="RVW3" s="3"/>
      <c r="RVX3" s="3"/>
      <c r="RVY3" s="3"/>
      <c r="RVZ3" s="3"/>
      <c r="RWA3" s="3"/>
      <c r="RWB3" s="3"/>
      <c r="RWC3" s="3"/>
      <c r="RWD3" s="3"/>
      <c r="RWE3" s="3"/>
      <c r="RWF3" s="3"/>
      <c r="RWG3" s="3"/>
      <c r="RWH3" s="3"/>
      <c r="RWI3" s="3"/>
      <c r="RWJ3" s="3"/>
      <c r="RWK3" s="3"/>
      <c r="RWL3" s="3"/>
      <c r="RWM3" s="3"/>
      <c r="RWN3" s="3"/>
      <c r="RWO3" s="3"/>
      <c r="RWP3" s="3"/>
      <c r="RWQ3" s="3"/>
      <c r="RWR3" s="3"/>
      <c r="RWS3" s="3"/>
      <c r="RWT3" s="3"/>
      <c r="RWU3" s="3"/>
      <c r="RWV3" s="3"/>
      <c r="RWW3" s="3"/>
      <c r="RWX3" s="3"/>
      <c r="RWY3" s="3"/>
      <c r="RWZ3" s="3"/>
      <c r="RXA3" s="3"/>
      <c r="RXB3" s="3"/>
      <c r="RXC3" s="3"/>
      <c r="RXD3" s="3"/>
      <c r="RXE3" s="3"/>
      <c r="RXF3" s="3"/>
      <c r="RXG3" s="3"/>
      <c r="RXH3" s="3"/>
      <c r="RXI3" s="3"/>
      <c r="RXJ3" s="3"/>
      <c r="RXK3" s="3"/>
      <c r="RXL3" s="3"/>
      <c r="RXM3" s="3"/>
      <c r="RXN3" s="3"/>
      <c r="RXO3" s="3"/>
      <c r="RXP3" s="3"/>
      <c r="RXQ3" s="3"/>
      <c r="RXR3" s="3"/>
      <c r="RXS3" s="3"/>
      <c r="RXT3" s="3"/>
      <c r="RXU3" s="3"/>
      <c r="RXV3" s="3"/>
      <c r="RXW3" s="3"/>
      <c r="RXX3" s="3"/>
      <c r="RXY3" s="3"/>
      <c r="RXZ3" s="3"/>
      <c r="RYA3" s="3"/>
      <c r="RYB3" s="3"/>
      <c r="RYC3" s="3"/>
      <c r="RYD3" s="3"/>
      <c r="RYE3" s="3"/>
      <c r="RYF3" s="3"/>
      <c r="RYG3" s="3"/>
      <c r="RYH3" s="3"/>
      <c r="RYI3" s="3"/>
      <c r="RYJ3" s="3"/>
      <c r="RYK3" s="3"/>
      <c r="RYL3" s="3"/>
      <c r="RYM3" s="3"/>
      <c r="RYN3" s="3"/>
      <c r="RYO3" s="3"/>
      <c r="RYP3" s="3"/>
      <c r="RYQ3" s="3"/>
      <c r="RYR3" s="3"/>
      <c r="RYS3" s="3"/>
      <c r="RYT3" s="3"/>
      <c r="RYU3" s="3"/>
      <c r="RYV3" s="3"/>
      <c r="RYW3" s="3"/>
      <c r="RYX3" s="3"/>
      <c r="RYY3" s="3"/>
      <c r="RYZ3" s="3"/>
      <c r="RZA3" s="3"/>
      <c r="RZB3" s="3"/>
      <c r="RZC3" s="3"/>
      <c r="RZD3" s="3"/>
      <c r="RZE3" s="3"/>
      <c r="RZF3" s="3"/>
      <c r="RZG3" s="3"/>
      <c r="RZH3" s="3"/>
      <c r="RZI3" s="3"/>
      <c r="RZJ3" s="3"/>
      <c r="RZK3" s="3"/>
      <c r="RZL3" s="3"/>
      <c r="RZM3" s="3"/>
      <c r="RZN3" s="3"/>
      <c r="RZO3" s="3"/>
      <c r="RZP3" s="3"/>
      <c r="RZQ3" s="3"/>
      <c r="RZR3" s="3"/>
      <c r="RZS3" s="3"/>
      <c r="RZT3" s="3"/>
      <c r="RZU3" s="3"/>
      <c r="RZV3" s="3"/>
      <c r="RZW3" s="3"/>
      <c r="RZX3" s="3"/>
      <c r="RZY3" s="3"/>
      <c r="RZZ3" s="3"/>
      <c r="SAA3" s="3"/>
      <c r="SAB3" s="3"/>
      <c r="SAC3" s="3"/>
      <c r="SAD3" s="3"/>
      <c r="SAE3" s="3"/>
      <c r="SAF3" s="3"/>
      <c r="SAG3" s="3"/>
      <c r="SAH3" s="3"/>
      <c r="SAI3" s="3"/>
      <c r="SAJ3" s="3"/>
      <c r="SAK3" s="3"/>
      <c r="SAL3" s="3"/>
      <c r="SAM3" s="3"/>
      <c r="SAN3" s="3"/>
      <c r="SAO3" s="3"/>
      <c r="SAP3" s="3"/>
      <c r="SAQ3" s="3"/>
      <c r="SAR3" s="3"/>
      <c r="SAS3" s="3"/>
      <c r="SAT3" s="3"/>
      <c r="SAU3" s="3"/>
      <c r="SAV3" s="3"/>
      <c r="SAW3" s="3"/>
      <c r="SAX3" s="3"/>
      <c r="SAY3" s="3"/>
      <c r="SAZ3" s="3"/>
      <c r="SBA3" s="3"/>
      <c r="SBB3" s="3"/>
      <c r="SBC3" s="3"/>
      <c r="SBD3" s="3"/>
      <c r="SBE3" s="3"/>
      <c r="SBF3" s="3"/>
      <c r="SBG3" s="3"/>
      <c r="SBH3" s="3"/>
      <c r="SBI3" s="3"/>
      <c r="SBJ3" s="3"/>
      <c r="SBK3" s="3"/>
      <c r="SBL3" s="3"/>
      <c r="SBM3" s="3"/>
      <c r="SBN3" s="3"/>
      <c r="SBO3" s="3"/>
      <c r="SBP3" s="3"/>
      <c r="SBQ3" s="3"/>
      <c r="SBR3" s="3"/>
      <c r="SBS3" s="3"/>
      <c r="SBT3" s="3"/>
      <c r="SBU3" s="3"/>
      <c r="SBV3" s="3"/>
      <c r="SBW3" s="3"/>
      <c r="SBX3" s="3"/>
      <c r="SBY3" s="3"/>
      <c r="SBZ3" s="3"/>
      <c r="SCA3" s="3"/>
      <c r="SCB3" s="3"/>
      <c r="SCC3" s="3"/>
      <c r="SCD3" s="3"/>
      <c r="SCE3" s="3"/>
      <c r="SCF3" s="3"/>
      <c r="SCG3" s="3"/>
      <c r="SCH3" s="3"/>
      <c r="SCI3" s="3"/>
      <c r="SCJ3" s="3"/>
      <c r="SCK3" s="3"/>
      <c r="SCL3" s="3"/>
      <c r="SCM3" s="3"/>
      <c r="SCN3" s="3"/>
      <c r="SCO3" s="3"/>
      <c r="SCP3" s="3"/>
      <c r="SCQ3" s="3"/>
      <c r="SCR3" s="3"/>
      <c r="SCS3" s="3"/>
      <c r="SCT3" s="3"/>
      <c r="SCU3" s="3"/>
      <c r="SCV3" s="3"/>
      <c r="SCW3" s="3"/>
      <c r="SCX3" s="3"/>
      <c r="SCY3" s="3"/>
      <c r="SCZ3" s="3"/>
      <c r="SDA3" s="3"/>
      <c r="SDB3" s="3"/>
      <c r="SDC3" s="3"/>
      <c r="SDD3" s="3"/>
      <c r="SDE3" s="3"/>
      <c r="SDF3" s="3"/>
      <c r="SDG3" s="3"/>
      <c r="SDH3" s="3"/>
      <c r="SDI3" s="3"/>
      <c r="SDJ3" s="3"/>
      <c r="SDK3" s="3"/>
      <c r="SDL3" s="3"/>
      <c r="SDM3" s="3"/>
      <c r="SDN3" s="3"/>
      <c r="SDO3" s="3"/>
      <c r="SDP3" s="3"/>
      <c r="SDQ3" s="3"/>
      <c r="SDR3" s="3"/>
      <c r="SDS3" s="3"/>
      <c r="SDT3" s="3"/>
      <c r="SDU3" s="3"/>
      <c r="SDV3" s="3"/>
      <c r="SDW3" s="3"/>
      <c r="SDX3" s="3"/>
      <c r="SDY3" s="3"/>
      <c r="SDZ3" s="3"/>
      <c r="SEA3" s="3"/>
      <c r="SEB3" s="3"/>
      <c r="SEC3" s="3"/>
      <c r="SED3" s="3"/>
      <c r="SEE3" s="3"/>
      <c r="SEF3" s="3"/>
      <c r="SEG3" s="3"/>
      <c r="SEH3" s="3"/>
      <c r="SEI3" s="3"/>
      <c r="SEJ3" s="3"/>
      <c r="SEK3" s="3"/>
      <c r="SEL3" s="3"/>
      <c r="SEM3" s="3"/>
      <c r="SEN3" s="3"/>
      <c r="SEO3" s="3"/>
      <c r="SEP3" s="3"/>
      <c r="SEQ3" s="3"/>
      <c r="SER3" s="3"/>
      <c r="SES3" s="3"/>
      <c r="SET3" s="3"/>
      <c r="SEU3" s="3"/>
      <c r="SEV3" s="3"/>
      <c r="SEW3" s="3"/>
      <c r="SEX3" s="3"/>
      <c r="SEY3" s="3"/>
      <c r="SEZ3" s="3"/>
      <c r="SFA3" s="3"/>
      <c r="SFB3" s="3"/>
      <c r="SFC3" s="3"/>
      <c r="SFD3" s="3"/>
      <c r="SFE3" s="3"/>
      <c r="SFF3" s="3"/>
      <c r="SFG3" s="3"/>
      <c r="SFH3" s="3"/>
      <c r="SFI3" s="3"/>
      <c r="SFJ3" s="3"/>
      <c r="SFK3" s="3"/>
      <c r="SFL3" s="3"/>
      <c r="SFM3" s="3"/>
      <c r="SFN3" s="3"/>
      <c r="SFO3" s="3"/>
      <c r="SFP3" s="3"/>
      <c r="SFQ3" s="3"/>
      <c r="SFR3" s="3"/>
      <c r="SFS3" s="3"/>
      <c r="SFT3" s="3"/>
      <c r="SFU3" s="3"/>
      <c r="SFV3" s="3"/>
      <c r="SFW3" s="3"/>
      <c r="SFX3" s="3"/>
      <c r="SFY3" s="3"/>
      <c r="SFZ3" s="3"/>
      <c r="SGA3" s="3"/>
      <c r="SGB3" s="3"/>
      <c r="SGC3" s="3"/>
      <c r="SGD3" s="3"/>
      <c r="SGE3" s="3"/>
      <c r="SGF3" s="3"/>
      <c r="SGG3" s="3"/>
      <c r="SGH3" s="3"/>
      <c r="SGI3" s="3"/>
      <c r="SGJ3" s="3"/>
      <c r="SGK3" s="3"/>
      <c r="SGL3" s="3"/>
      <c r="SGM3" s="3"/>
      <c r="SGN3" s="3"/>
      <c r="SGO3" s="3"/>
      <c r="SGP3" s="3"/>
      <c r="SGQ3" s="3"/>
      <c r="SGR3" s="3"/>
      <c r="SGS3" s="3"/>
      <c r="SGT3" s="3"/>
      <c r="SGU3" s="3"/>
      <c r="SGV3" s="3"/>
      <c r="SGW3" s="3"/>
      <c r="SGX3" s="3"/>
      <c r="SGY3" s="3"/>
      <c r="SGZ3" s="3"/>
      <c r="SHA3" s="3"/>
      <c r="SHB3" s="3"/>
      <c r="SHC3" s="3"/>
      <c r="SHD3" s="3"/>
      <c r="SHE3" s="3"/>
      <c r="SHF3" s="3"/>
      <c r="SHG3" s="3"/>
      <c r="SHH3" s="3"/>
      <c r="SHI3" s="3"/>
      <c r="SHJ3" s="3"/>
      <c r="SHK3" s="3"/>
      <c r="SHL3" s="3"/>
      <c r="SHM3" s="3"/>
      <c r="SHN3" s="3"/>
      <c r="SHO3" s="3"/>
      <c r="SHP3" s="3"/>
      <c r="SHQ3" s="3"/>
      <c r="SHR3" s="3"/>
      <c r="SHS3" s="3"/>
      <c r="SHT3" s="3"/>
      <c r="SHU3" s="3"/>
      <c r="SHV3" s="3"/>
      <c r="SHW3" s="3"/>
      <c r="SHX3" s="3"/>
      <c r="SHY3" s="3"/>
      <c r="SHZ3" s="3"/>
      <c r="SIA3" s="3"/>
      <c r="SIB3" s="3"/>
      <c r="SIC3" s="3"/>
      <c r="SID3" s="3"/>
      <c r="SIE3" s="3"/>
      <c r="SIF3" s="3"/>
      <c r="SIG3" s="3"/>
      <c r="SIH3" s="3"/>
      <c r="SII3" s="3"/>
      <c r="SIJ3" s="3"/>
      <c r="SIK3" s="3"/>
      <c r="SIL3" s="3"/>
      <c r="SIM3" s="3"/>
      <c r="SIN3" s="3"/>
      <c r="SIO3" s="3"/>
      <c r="SIP3" s="3"/>
      <c r="SIQ3" s="3"/>
      <c r="SIR3" s="3"/>
      <c r="SIS3" s="3"/>
      <c r="SIT3" s="3"/>
      <c r="SIU3" s="3"/>
      <c r="SIV3" s="3"/>
      <c r="SIW3" s="3"/>
      <c r="SIX3" s="3"/>
      <c r="SIY3" s="3"/>
      <c r="SIZ3" s="3"/>
      <c r="SJA3" s="3"/>
      <c r="SJB3" s="3"/>
      <c r="SJC3" s="3"/>
      <c r="SJD3" s="3"/>
      <c r="SJE3" s="3"/>
      <c r="SJF3" s="3"/>
      <c r="SJG3" s="3"/>
      <c r="SJH3" s="3"/>
      <c r="SJI3" s="3"/>
      <c r="SJJ3" s="3"/>
      <c r="SJK3" s="3"/>
      <c r="SJL3" s="3"/>
      <c r="SJM3" s="3"/>
      <c r="SJN3" s="3"/>
      <c r="SJO3" s="3"/>
      <c r="SJP3" s="3"/>
      <c r="SJQ3" s="3"/>
      <c r="SJR3" s="3"/>
      <c r="SJS3" s="3"/>
      <c r="SJT3" s="3"/>
      <c r="SJU3" s="3"/>
      <c r="SJV3" s="3"/>
      <c r="SJW3" s="3"/>
      <c r="SJX3" s="3"/>
      <c r="SJY3" s="3"/>
      <c r="SJZ3" s="3"/>
      <c r="SKA3" s="3"/>
      <c r="SKB3" s="3"/>
      <c r="SKC3" s="3"/>
      <c r="SKD3" s="3"/>
      <c r="SKE3" s="3"/>
      <c r="SKF3" s="3"/>
      <c r="SKG3" s="3"/>
      <c r="SKH3" s="3"/>
      <c r="SKI3" s="3"/>
      <c r="SKJ3" s="3"/>
      <c r="SKK3" s="3"/>
      <c r="SKL3" s="3"/>
      <c r="SKM3" s="3"/>
      <c r="SKN3" s="3"/>
      <c r="SKO3" s="3"/>
      <c r="SKP3" s="3"/>
      <c r="SKQ3" s="3"/>
      <c r="SKR3" s="3"/>
      <c r="SKS3" s="3"/>
      <c r="SKT3" s="3"/>
      <c r="SKU3" s="3"/>
      <c r="SKV3" s="3"/>
      <c r="SKW3" s="3"/>
      <c r="SKX3" s="3"/>
      <c r="SKY3" s="3"/>
      <c r="SKZ3" s="3"/>
      <c r="SLA3" s="3"/>
      <c r="SLB3" s="3"/>
      <c r="SLC3" s="3"/>
      <c r="SLD3" s="3"/>
      <c r="SLE3" s="3"/>
      <c r="SLF3" s="3"/>
      <c r="SLG3" s="3"/>
      <c r="SLH3" s="3"/>
      <c r="SLI3" s="3"/>
      <c r="SLJ3" s="3"/>
      <c r="SLK3" s="3"/>
      <c r="SLL3" s="3"/>
      <c r="SLM3" s="3"/>
      <c r="SLN3" s="3"/>
      <c r="SLO3" s="3"/>
      <c r="SLP3" s="3"/>
      <c r="SLQ3" s="3"/>
      <c r="SLR3" s="3"/>
      <c r="SLS3" s="3"/>
      <c r="SLT3" s="3"/>
      <c r="SLU3" s="3"/>
      <c r="SLV3" s="3"/>
      <c r="SLW3" s="3"/>
      <c r="SLX3" s="3"/>
      <c r="SLY3" s="3"/>
      <c r="SLZ3" s="3"/>
      <c r="SMA3" s="3"/>
      <c r="SMB3" s="3"/>
      <c r="SMC3" s="3"/>
      <c r="SMD3" s="3"/>
      <c r="SME3" s="3"/>
      <c r="SMF3" s="3"/>
      <c r="SMG3" s="3"/>
      <c r="SMH3" s="3"/>
      <c r="SMI3" s="3"/>
      <c r="SMJ3" s="3"/>
      <c r="SMK3" s="3"/>
      <c r="SML3" s="3"/>
      <c r="SMM3" s="3"/>
      <c r="SMN3" s="3"/>
      <c r="SMO3" s="3"/>
      <c r="SMP3" s="3"/>
      <c r="SMQ3" s="3"/>
      <c r="SMR3" s="3"/>
      <c r="SMS3" s="3"/>
      <c r="SMT3" s="3"/>
      <c r="SMU3" s="3"/>
      <c r="SMV3" s="3"/>
      <c r="SMW3" s="3"/>
      <c r="SMX3" s="3"/>
      <c r="SMY3" s="3"/>
      <c r="SMZ3" s="3"/>
      <c r="SNA3" s="3"/>
      <c r="SNB3" s="3"/>
      <c r="SNC3" s="3"/>
      <c r="SND3" s="3"/>
      <c r="SNE3" s="3"/>
      <c r="SNF3" s="3"/>
      <c r="SNG3" s="3"/>
      <c r="SNH3" s="3"/>
      <c r="SNI3" s="3"/>
      <c r="SNJ3" s="3"/>
      <c r="SNK3" s="3"/>
      <c r="SNL3" s="3"/>
      <c r="SNM3" s="3"/>
      <c r="SNN3" s="3"/>
      <c r="SNO3" s="3"/>
      <c r="SNP3" s="3"/>
      <c r="SNQ3" s="3"/>
      <c r="SNR3" s="3"/>
      <c r="SNS3" s="3"/>
      <c r="SNT3" s="3"/>
      <c r="SNU3" s="3"/>
      <c r="SNV3" s="3"/>
      <c r="SNW3" s="3"/>
      <c r="SNX3" s="3"/>
      <c r="SNY3" s="3"/>
      <c r="SNZ3" s="3"/>
      <c r="SOA3" s="3"/>
      <c r="SOB3" s="3"/>
      <c r="SOC3" s="3"/>
      <c r="SOD3" s="3"/>
      <c r="SOE3" s="3"/>
      <c r="SOF3" s="3"/>
      <c r="SOG3" s="3"/>
      <c r="SOH3" s="3"/>
      <c r="SOI3" s="3"/>
      <c r="SOJ3" s="3"/>
      <c r="SOK3" s="3"/>
      <c r="SOL3" s="3"/>
      <c r="SOM3" s="3"/>
      <c r="SON3" s="3"/>
      <c r="SOO3" s="3"/>
      <c r="SOP3" s="3"/>
      <c r="SOQ3" s="3"/>
      <c r="SOR3" s="3"/>
      <c r="SOS3" s="3"/>
      <c r="SOT3" s="3"/>
      <c r="SOU3" s="3"/>
      <c r="SOV3" s="3"/>
      <c r="SOW3" s="3"/>
      <c r="SOX3" s="3"/>
      <c r="SOY3" s="3"/>
      <c r="SOZ3" s="3"/>
      <c r="SPA3" s="3"/>
      <c r="SPB3" s="3"/>
      <c r="SPC3" s="3"/>
      <c r="SPD3" s="3"/>
      <c r="SPE3" s="3"/>
      <c r="SPF3" s="3"/>
      <c r="SPG3" s="3"/>
      <c r="SPH3" s="3"/>
      <c r="SPI3" s="3"/>
      <c r="SPJ3" s="3"/>
      <c r="SPK3" s="3"/>
      <c r="SPL3" s="3"/>
      <c r="SPM3" s="3"/>
      <c r="SPN3" s="3"/>
      <c r="SPO3" s="3"/>
      <c r="SPP3" s="3"/>
      <c r="SPQ3" s="3"/>
      <c r="SPR3" s="3"/>
      <c r="SPS3" s="3"/>
      <c r="SPT3" s="3"/>
      <c r="SPU3" s="3"/>
      <c r="SPV3" s="3"/>
      <c r="SPW3" s="3"/>
      <c r="SPX3" s="3"/>
      <c r="SPY3" s="3"/>
      <c r="SPZ3" s="3"/>
      <c r="SQA3" s="3"/>
      <c r="SQB3" s="3"/>
      <c r="SQC3" s="3"/>
      <c r="SQD3" s="3"/>
      <c r="SQE3" s="3"/>
      <c r="SQF3" s="3"/>
      <c r="SQG3" s="3"/>
      <c r="SQH3" s="3"/>
      <c r="SQI3" s="3"/>
      <c r="SQJ3" s="3"/>
      <c r="SQK3" s="3"/>
      <c r="SQL3" s="3"/>
      <c r="SQM3" s="3"/>
      <c r="SQN3" s="3"/>
      <c r="SQO3" s="3"/>
      <c r="SQP3" s="3"/>
      <c r="SQQ3" s="3"/>
      <c r="SQR3" s="3"/>
      <c r="SQS3" s="3"/>
      <c r="SQT3" s="3"/>
      <c r="SQU3" s="3"/>
      <c r="SQV3" s="3"/>
      <c r="SQW3" s="3"/>
      <c r="SQX3" s="3"/>
      <c r="SQY3" s="3"/>
      <c r="SQZ3" s="3"/>
      <c r="SRA3" s="3"/>
      <c r="SRB3" s="3"/>
      <c r="SRC3" s="3"/>
      <c r="SRD3" s="3"/>
      <c r="SRE3" s="3"/>
      <c r="SRF3" s="3"/>
      <c r="SRG3" s="3"/>
      <c r="SRH3" s="3"/>
      <c r="SRI3" s="3"/>
      <c r="SRJ3" s="3"/>
      <c r="SRK3" s="3"/>
      <c r="SRL3" s="3"/>
      <c r="SRM3" s="3"/>
      <c r="SRN3" s="3"/>
      <c r="SRO3" s="3"/>
      <c r="SRP3" s="3"/>
      <c r="SRQ3" s="3"/>
      <c r="SRR3" s="3"/>
      <c r="SRS3" s="3"/>
      <c r="SRT3" s="3"/>
      <c r="SRU3" s="3"/>
      <c r="SRV3" s="3"/>
      <c r="SRW3" s="3"/>
      <c r="SRX3" s="3"/>
      <c r="SRY3" s="3"/>
      <c r="SRZ3" s="3"/>
      <c r="SSA3" s="3"/>
      <c r="SSB3" s="3"/>
      <c r="SSC3" s="3"/>
      <c r="SSD3" s="3"/>
      <c r="SSE3" s="3"/>
      <c r="SSF3" s="3"/>
      <c r="SSG3" s="3"/>
      <c r="SSH3" s="3"/>
      <c r="SSI3" s="3"/>
      <c r="SSJ3" s="3"/>
      <c r="SSK3" s="3"/>
      <c r="SSL3" s="3"/>
      <c r="SSM3" s="3"/>
      <c r="SSN3" s="3"/>
      <c r="SSO3" s="3"/>
      <c r="SSP3" s="3"/>
      <c r="SSQ3" s="3"/>
      <c r="SSR3" s="3"/>
      <c r="SSS3" s="3"/>
      <c r="SST3" s="3"/>
      <c r="SSU3" s="3"/>
      <c r="SSV3" s="3"/>
      <c r="SSW3" s="3"/>
      <c r="SSX3" s="3"/>
      <c r="SSY3" s="3"/>
      <c r="SSZ3" s="3"/>
      <c r="STA3" s="3"/>
      <c r="STB3" s="3"/>
      <c r="STC3" s="3"/>
      <c r="STD3" s="3"/>
      <c r="STE3" s="3"/>
      <c r="STF3" s="3"/>
      <c r="STG3" s="3"/>
      <c r="STH3" s="3"/>
      <c r="STI3" s="3"/>
      <c r="STJ3" s="3"/>
      <c r="STK3" s="3"/>
      <c r="STL3" s="3"/>
      <c r="STM3" s="3"/>
      <c r="STN3" s="3"/>
      <c r="STO3" s="3"/>
      <c r="STP3" s="3"/>
      <c r="STQ3" s="3"/>
      <c r="STR3" s="3"/>
      <c r="STS3" s="3"/>
      <c r="STT3" s="3"/>
      <c r="STU3" s="3"/>
      <c r="STV3" s="3"/>
      <c r="STW3" s="3"/>
      <c r="STX3" s="3"/>
      <c r="STY3" s="3"/>
      <c r="STZ3" s="3"/>
      <c r="SUA3" s="3"/>
      <c r="SUB3" s="3"/>
      <c r="SUC3" s="3"/>
      <c r="SUD3" s="3"/>
      <c r="SUE3" s="3"/>
      <c r="SUF3" s="3"/>
      <c r="SUG3" s="3"/>
      <c r="SUH3" s="3"/>
      <c r="SUI3" s="3"/>
      <c r="SUJ3" s="3"/>
      <c r="SUK3" s="3"/>
      <c r="SUL3" s="3"/>
      <c r="SUM3" s="3"/>
      <c r="SUN3" s="3"/>
      <c r="SUO3" s="3"/>
      <c r="SUP3" s="3"/>
      <c r="SUQ3" s="3"/>
      <c r="SUR3" s="3"/>
      <c r="SUS3" s="3"/>
      <c r="SUT3" s="3"/>
      <c r="SUU3" s="3"/>
      <c r="SUV3" s="3"/>
      <c r="SUW3" s="3"/>
      <c r="SUX3" s="3"/>
      <c r="SUY3" s="3"/>
      <c r="SUZ3" s="3"/>
      <c r="SVA3" s="3"/>
      <c r="SVB3" s="3"/>
      <c r="SVC3" s="3"/>
      <c r="SVD3" s="3"/>
      <c r="SVE3" s="3"/>
      <c r="SVF3" s="3"/>
      <c r="SVG3" s="3"/>
      <c r="SVH3" s="3"/>
      <c r="SVI3" s="3"/>
      <c r="SVJ3" s="3"/>
      <c r="SVK3" s="3"/>
      <c r="SVL3" s="3"/>
      <c r="SVM3" s="3"/>
      <c r="SVN3" s="3"/>
      <c r="SVO3" s="3"/>
      <c r="SVP3" s="3"/>
      <c r="SVQ3" s="3"/>
      <c r="SVR3" s="3"/>
      <c r="SVS3" s="3"/>
      <c r="SVT3" s="3"/>
      <c r="SVU3" s="3"/>
      <c r="SVV3" s="3"/>
      <c r="SVW3" s="3"/>
      <c r="SVX3" s="3"/>
      <c r="SVY3" s="3"/>
      <c r="SVZ3" s="3"/>
      <c r="SWA3" s="3"/>
      <c r="SWB3" s="3"/>
      <c r="SWC3" s="3"/>
      <c r="SWD3" s="3"/>
      <c r="SWE3" s="3"/>
      <c r="SWF3" s="3"/>
      <c r="SWG3" s="3"/>
      <c r="SWH3" s="3"/>
      <c r="SWI3" s="3"/>
      <c r="SWJ3" s="3"/>
      <c r="SWK3" s="3"/>
      <c r="SWL3" s="3"/>
      <c r="SWM3" s="3"/>
      <c r="SWN3" s="3"/>
      <c r="SWO3" s="3"/>
      <c r="SWP3" s="3"/>
      <c r="SWQ3" s="3"/>
      <c r="SWR3" s="3"/>
      <c r="SWS3" s="3"/>
      <c r="SWT3" s="3"/>
      <c r="SWU3" s="3"/>
      <c r="SWV3" s="3"/>
      <c r="SWW3" s="3"/>
      <c r="SWX3" s="3"/>
      <c r="SWY3" s="3"/>
      <c r="SWZ3" s="3"/>
      <c r="SXA3" s="3"/>
      <c r="SXB3" s="3"/>
      <c r="SXC3" s="3"/>
      <c r="SXD3" s="3"/>
      <c r="SXE3" s="3"/>
      <c r="SXF3" s="3"/>
      <c r="SXG3" s="3"/>
      <c r="SXH3" s="3"/>
      <c r="SXI3" s="3"/>
      <c r="SXJ3" s="3"/>
      <c r="SXK3" s="3"/>
      <c r="SXL3" s="3"/>
      <c r="SXM3" s="3"/>
      <c r="SXN3" s="3"/>
      <c r="SXO3" s="3"/>
      <c r="SXP3" s="3"/>
      <c r="SXQ3" s="3"/>
      <c r="SXR3" s="3"/>
      <c r="SXS3" s="3"/>
      <c r="SXT3" s="3"/>
      <c r="SXU3" s="3"/>
      <c r="SXV3" s="3"/>
      <c r="SXW3" s="3"/>
      <c r="SXX3" s="3"/>
      <c r="SXY3" s="3"/>
      <c r="SXZ3" s="3"/>
      <c r="SYA3" s="3"/>
      <c r="SYB3" s="3"/>
      <c r="SYC3" s="3"/>
      <c r="SYD3" s="3"/>
      <c r="SYE3" s="3"/>
      <c r="SYF3" s="3"/>
      <c r="SYG3" s="3"/>
      <c r="SYH3" s="3"/>
      <c r="SYI3" s="3"/>
      <c r="SYJ3" s="3"/>
      <c r="SYK3" s="3"/>
      <c r="SYL3" s="3"/>
      <c r="SYM3" s="3"/>
      <c r="SYN3" s="3"/>
      <c r="SYO3" s="3"/>
      <c r="SYP3" s="3"/>
      <c r="SYQ3" s="3"/>
      <c r="SYR3" s="3"/>
      <c r="SYS3" s="3"/>
      <c r="SYT3" s="3"/>
      <c r="SYU3" s="3"/>
      <c r="SYV3" s="3"/>
      <c r="SYW3" s="3"/>
      <c r="SYX3" s="3"/>
      <c r="SYY3" s="3"/>
      <c r="SYZ3" s="3"/>
      <c r="SZA3" s="3"/>
      <c r="SZB3" s="3"/>
      <c r="SZC3" s="3"/>
      <c r="SZD3" s="3"/>
      <c r="SZE3" s="3"/>
      <c r="SZF3" s="3"/>
      <c r="SZG3" s="3"/>
      <c r="SZH3" s="3"/>
      <c r="SZI3" s="3"/>
      <c r="SZJ3" s="3"/>
      <c r="SZK3" s="3"/>
      <c r="SZL3" s="3"/>
      <c r="SZM3" s="3"/>
      <c r="SZN3" s="3"/>
      <c r="SZO3" s="3"/>
      <c r="SZP3" s="3"/>
      <c r="SZQ3" s="3"/>
      <c r="SZR3" s="3"/>
      <c r="SZS3" s="3"/>
      <c r="SZT3" s="3"/>
      <c r="SZU3" s="3"/>
      <c r="SZV3" s="3"/>
      <c r="SZW3" s="3"/>
      <c r="SZX3" s="3"/>
      <c r="SZY3" s="3"/>
      <c r="SZZ3" s="3"/>
      <c r="TAA3" s="3"/>
      <c r="TAB3" s="3"/>
      <c r="TAC3" s="3"/>
      <c r="TAD3" s="3"/>
      <c r="TAE3" s="3"/>
      <c r="TAF3" s="3"/>
      <c r="TAG3" s="3"/>
      <c r="TAH3" s="3"/>
      <c r="TAI3" s="3"/>
      <c r="TAJ3" s="3"/>
      <c r="TAK3" s="3"/>
      <c r="TAL3" s="3"/>
      <c r="TAM3" s="3"/>
      <c r="TAN3" s="3"/>
      <c r="TAO3" s="3"/>
      <c r="TAP3" s="3"/>
      <c r="TAQ3" s="3"/>
      <c r="TAR3" s="3"/>
      <c r="TAS3" s="3"/>
      <c r="TAT3" s="3"/>
      <c r="TAU3" s="3"/>
      <c r="TAV3" s="3"/>
      <c r="TAW3" s="3"/>
      <c r="TAX3" s="3"/>
      <c r="TAY3" s="3"/>
      <c r="TAZ3" s="3"/>
      <c r="TBA3" s="3"/>
      <c r="TBB3" s="3"/>
      <c r="TBC3" s="3"/>
      <c r="TBD3" s="3"/>
      <c r="TBE3" s="3"/>
      <c r="TBF3" s="3"/>
      <c r="TBG3" s="3"/>
      <c r="TBH3" s="3"/>
      <c r="TBI3" s="3"/>
      <c r="TBJ3" s="3"/>
      <c r="TBK3" s="3"/>
      <c r="TBL3" s="3"/>
      <c r="TBM3" s="3"/>
      <c r="TBN3" s="3"/>
      <c r="TBO3" s="3"/>
      <c r="TBP3" s="3"/>
      <c r="TBQ3" s="3"/>
      <c r="TBR3" s="3"/>
      <c r="TBS3" s="3"/>
      <c r="TBT3" s="3"/>
      <c r="TBU3" s="3"/>
      <c r="TBV3" s="3"/>
      <c r="TBW3" s="3"/>
      <c r="TBX3" s="3"/>
      <c r="TBY3" s="3"/>
      <c r="TBZ3" s="3"/>
      <c r="TCA3" s="3"/>
      <c r="TCB3" s="3"/>
      <c r="TCC3" s="3"/>
      <c r="TCD3" s="3"/>
      <c r="TCE3" s="3"/>
      <c r="TCF3" s="3"/>
      <c r="TCG3" s="3"/>
      <c r="TCH3" s="3"/>
      <c r="TCI3" s="3"/>
      <c r="TCJ3" s="3"/>
      <c r="TCK3" s="3"/>
      <c r="TCL3" s="3"/>
      <c r="TCM3" s="3"/>
      <c r="TCN3" s="3"/>
      <c r="TCO3" s="3"/>
      <c r="TCP3" s="3"/>
      <c r="TCQ3" s="3"/>
      <c r="TCR3" s="3"/>
      <c r="TCS3" s="3"/>
      <c r="TCT3" s="3"/>
      <c r="TCU3" s="3"/>
      <c r="TCV3" s="3"/>
      <c r="TCW3" s="3"/>
      <c r="TCX3" s="3"/>
      <c r="TCY3" s="3"/>
      <c r="TCZ3" s="3"/>
      <c r="TDA3" s="3"/>
      <c r="TDB3" s="3"/>
      <c r="TDC3" s="3"/>
      <c r="TDD3" s="3"/>
      <c r="TDE3" s="3"/>
      <c r="TDF3" s="3"/>
      <c r="TDG3" s="3"/>
      <c r="TDH3" s="3"/>
      <c r="TDI3" s="3"/>
      <c r="TDJ3" s="3"/>
      <c r="TDK3" s="3"/>
      <c r="TDL3" s="3"/>
      <c r="TDM3" s="3"/>
      <c r="TDN3" s="3"/>
      <c r="TDO3" s="3"/>
      <c r="TDP3" s="3"/>
      <c r="TDQ3" s="3"/>
      <c r="TDR3" s="3"/>
      <c r="TDS3" s="3"/>
      <c r="TDT3" s="3"/>
      <c r="TDU3" s="3"/>
      <c r="TDV3" s="3"/>
      <c r="TDW3" s="3"/>
      <c r="TDX3" s="3"/>
      <c r="TDY3" s="3"/>
      <c r="TDZ3" s="3"/>
      <c r="TEA3" s="3"/>
      <c r="TEB3" s="3"/>
      <c r="TEC3" s="3"/>
      <c r="TED3" s="3"/>
      <c r="TEE3" s="3"/>
      <c r="TEF3" s="3"/>
      <c r="TEG3" s="3"/>
      <c r="TEH3" s="3"/>
      <c r="TEI3" s="3"/>
      <c r="TEJ3" s="3"/>
      <c r="TEK3" s="3"/>
      <c r="TEL3" s="3"/>
      <c r="TEM3" s="3"/>
      <c r="TEN3" s="3"/>
      <c r="TEO3" s="3"/>
      <c r="TEP3" s="3"/>
      <c r="TEQ3" s="3"/>
      <c r="TER3" s="3"/>
      <c r="TES3" s="3"/>
      <c r="TET3" s="3"/>
      <c r="TEU3" s="3"/>
      <c r="TEV3" s="3"/>
      <c r="TEW3" s="3"/>
      <c r="TEX3" s="3"/>
      <c r="TEY3" s="3"/>
      <c r="TEZ3" s="3"/>
      <c r="TFA3" s="3"/>
      <c r="TFB3" s="3"/>
      <c r="TFC3" s="3"/>
      <c r="TFD3" s="3"/>
      <c r="TFE3" s="3"/>
      <c r="TFF3" s="3"/>
      <c r="TFG3" s="3"/>
      <c r="TFH3" s="3"/>
      <c r="TFI3" s="3"/>
      <c r="TFJ3" s="3"/>
      <c r="TFK3" s="3"/>
      <c r="TFL3" s="3"/>
      <c r="TFM3" s="3"/>
      <c r="TFN3" s="3"/>
      <c r="TFO3" s="3"/>
      <c r="TFP3" s="3"/>
      <c r="TFQ3" s="3"/>
      <c r="TFR3" s="3"/>
      <c r="TFS3" s="3"/>
      <c r="TFT3" s="3"/>
      <c r="TFU3" s="3"/>
      <c r="TFV3" s="3"/>
      <c r="TFW3" s="3"/>
      <c r="TFX3" s="3"/>
      <c r="TFY3" s="3"/>
      <c r="TFZ3" s="3"/>
      <c r="TGA3" s="3"/>
      <c r="TGB3" s="3"/>
      <c r="TGC3" s="3"/>
      <c r="TGD3" s="3"/>
      <c r="TGE3" s="3"/>
      <c r="TGF3" s="3"/>
      <c r="TGG3" s="3"/>
      <c r="TGH3" s="3"/>
      <c r="TGI3" s="3"/>
      <c r="TGJ3" s="3"/>
      <c r="TGK3" s="3"/>
      <c r="TGL3" s="3"/>
      <c r="TGM3" s="3"/>
      <c r="TGN3" s="3"/>
      <c r="TGO3" s="3"/>
      <c r="TGP3" s="3"/>
      <c r="TGQ3" s="3"/>
      <c r="TGR3" s="3"/>
      <c r="TGS3" s="3"/>
      <c r="TGT3" s="3"/>
      <c r="TGU3" s="3"/>
      <c r="TGV3" s="3"/>
      <c r="TGW3" s="3"/>
      <c r="TGX3" s="3"/>
      <c r="TGY3" s="3"/>
      <c r="TGZ3" s="3"/>
      <c r="THA3" s="3"/>
      <c r="THB3" s="3"/>
      <c r="THC3" s="3"/>
      <c r="THD3" s="3"/>
      <c r="THE3" s="3"/>
      <c r="THF3" s="3"/>
      <c r="THG3" s="3"/>
      <c r="THH3" s="3"/>
      <c r="THI3" s="3"/>
      <c r="THJ3" s="3"/>
      <c r="THK3" s="3"/>
      <c r="THL3" s="3"/>
      <c r="THM3" s="3"/>
      <c r="THN3" s="3"/>
      <c r="THO3" s="3"/>
      <c r="THP3" s="3"/>
      <c r="THQ3" s="3"/>
      <c r="THR3" s="3"/>
      <c r="THS3" s="3"/>
      <c r="THT3" s="3"/>
      <c r="THU3" s="3"/>
      <c r="THV3" s="3"/>
      <c r="THW3" s="3"/>
      <c r="THX3" s="3"/>
      <c r="THY3" s="3"/>
      <c r="THZ3" s="3"/>
      <c r="TIA3" s="3"/>
      <c r="TIB3" s="3"/>
      <c r="TIC3" s="3"/>
      <c r="TID3" s="3"/>
      <c r="TIE3" s="3"/>
      <c r="TIF3" s="3"/>
      <c r="TIG3" s="3"/>
      <c r="TIH3" s="3"/>
      <c r="TII3" s="3"/>
      <c r="TIJ3" s="3"/>
      <c r="TIK3" s="3"/>
      <c r="TIL3" s="3"/>
      <c r="TIM3" s="3"/>
      <c r="TIN3" s="3"/>
      <c r="TIO3" s="3"/>
      <c r="TIP3" s="3"/>
      <c r="TIQ3" s="3"/>
      <c r="TIR3" s="3"/>
      <c r="TIS3" s="3"/>
      <c r="TIT3" s="3"/>
      <c r="TIU3" s="3"/>
      <c r="TIV3" s="3"/>
      <c r="TIW3" s="3"/>
      <c r="TIX3" s="3"/>
      <c r="TIY3" s="3"/>
      <c r="TIZ3" s="3"/>
      <c r="TJA3" s="3"/>
      <c r="TJB3" s="3"/>
      <c r="TJC3" s="3"/>
      <c r="TJD3" s="3"/>
      <c r="TJE3" s="3"/>
      <c r="TJF3" s="3"/>
      <c r="TJG3" s="3"/>
      <c r="TJH3" s="3"/>
      <c r="TJI3" s="3"/>
      <c r="TJJ3" s="3"/>
      <c r="TJK3" s="3"/>
      <c r="TJL3" s="3"/>
      <c r="TJM3" s="3"/>
      <c r="TJN3" s="3"/>
      <c r="TJO3" s="3"/>
      <c r="TJP3" s="3"/>
      <c r="TJQ3" s="3"/>
      <c r="TJR3" s="3"/>
      <c r="TJS3" s="3"/>
      <c r="TJT3" s="3"/>
      <c r="TJU3" s="3"/>
      <c r="TJV3" s="3"/>
      <c r="TJW3" s="3"/>
      <c r="TJX3" s="3"/>
      <c r="TJY3" s="3"/>
      <c r="TJZ3" s="3"/>
      <c r="TKA3" s="3"/>
      <c r="TKB3" s="3"/>
      <c r="TKC3" s="3"/>
      <c r="TKD3" s="3"/>
      <c r="TKE3" s="3"/>
      <c r="TKF3" s="3"/>
      <c r="TKG3" s="3"/>
      <c r="TKH3" s="3"/>
      <c r="TKI3" s="3"/>
      <c r="TKJ3" s="3"/>
      <c r="TKK3" s="3"/>
      <c r="TKL3" s="3"/>
      <c r="TKM3" s="3"/>
      <c r="TKN3" s="3"/>
      <c r="TKO3" s="3"/>
      <c r="TKP3" s="3"/>
      <c r="TKQ3" s="3"/>
      <c r="TKR3" s="3"/>
      <c r="TKS3" s="3"/>
      <c r="TKT3" s="3"/>
      <c r="TKU3" s="3"/>
      <c r="TKV3" s="3"/>
      <c r="TKW3" s="3"/>
      <c r="TKX3" s="3"/>
      <c r="TKY3" s="3"/>
      <c r="TKZ3" s="3"/>
      <c r="TLA3" s="3"/>
      <c r="TLB3" s="3"/>
      <c r="TLC3" s="3"/>
      <c r="TLD3" s="3"/>
      <c r="TLE3" s="3"/>
      <c r="TLF3" s="3"/>
      <c r="TLG3" s="3"/>
      <c r="TLH3" s="3"/>
      <c r="TLI3" s="3"/>
      <c r="TLJ3" s="3"/>
      <c r="TLK3" s="3"/>
      <c r="TLL3" s="3"/>
      <c r="TLM3" s="3"/>
      <c r="TLN3" s="3"/>
      <c r="TLO3" s="3"/>
      <c r="TLP3" s="3"/>
      <c r="TLQ3" s="3"/>
      <c r="TLR3" s="3"/>
      <c r="TLS3" s="3"/>
      <c r="TLT3" s="3"/>
      <c r="TLU3" s="3"/>
      <c r="TLV3" s="3"/>
      <c r="TLW3" s="3"/>
      <c r="TLX3" s="3"/>
      <c r="TLY3" s="3"/>
      <c r="TLZ3" s="3"/>
      <c r="TMA3" s="3"/>
      <c r="TMB3" s="3"/>
      <c r="TMC3" s="3"/>
      <c r="TMD3" s="3"/>
      <c r="TME3" s="3"/>
      <c r="TMF3" s="3"/>
      <c r="TMG3" s="3"/>
      <c r="TMH3" s="3"/>
      <c r="TMI3" s="3"/>
      <c r="TMJ3" s="3"/>
      <c r="TMK3" s="3"/>
      <c r="TML3" s="3"/>
      <c r="TMM3" s="3"/>
      <c r="TMN3" s="3"/>
      <c r="TMO3" s="3"/>
      <c r="TMP3" s="3"/>
      <c r="TMQ3" s="3"/>
      <c r="TMR3" s="3"/>
      <c r="TMS3" s="3"/>
      <c r="TMT3" s="3"/>
      <c r="TMU3" s="3"/>
      <c r="TMV3" s="3"/>
      <c r="TMW3" s="3"/>
      <c r="TMX3" s="3"/>
      <c r="TMY3" s="3"/>
      <c r="TMZ3" s="3"/>
      <c r="TNA3" s="3"/>
      <c r="TNB3" s="3"/>
      <c r="TNC3" s="3"/>
      <c r="TND3" s="3"/>
      <c r="TNE3" s="3"/>
      <c r="TNF3" s="3"/>
      <c r="TNG3" s="3"/>
      <c r="TNH3" s="3"/>
      <c r="TNI3" s="3"/>
      <c r="TNJ3" s="3"/>
      <c r="TNK3" s="3"/>
      <c r="TNL3" s="3"/>
      <c r="TNM3" s="3"/>
      <c r="TNN3" s="3"/>
      <c r="TNO3" s="3"/>
      <c r="TNP3" s="3"/>
      <c r="TNQ3" s="3"/>
      <c r="TNR3" s="3"/>
      <c r="TNS3" s="3"/>
      <c r="TNT3" s="3"/>
      <c r="TNU3" s="3"/>
      <c r="TNV3" s="3"/>
      <c r="TNW3" s="3"/>
      <c r="TNX3" s="3"/>
      <c r="TNY3" s="3"/>
      <c r="TNZ3" s="3"/>
      <c r="TOA3" s="3"/>
      <c r="TOB3" s="3"/>
      <c r="TOC3" s="3"/>
      <c r="TOD3" s="3"/>
      <c r="TOE3" s="3"/>
      <c r="TOF3" s="3"/>
      <c r="TOG3" s="3"/>
      <c r="TOH3" s="3"/>
      <c r="TOI3" s="3"/>
      <c r="TOJ3" s="3"/>
      <c r="TOK3" s="3"/>
      <c r="TOL3" s="3"/>
      <c r="TOM3" s="3"/>
      <c r="TON3" s="3"/>
      <c r="TOO3" s="3"/>
      <c r="TOP3" s="3"/>
      <c r="TOQ3" s="3"/>
      <c r="TOR3" s="3"/>
      <c r="TOS3" s="3"/>
      <c r="TOT3" s="3"/>
      <c r="TOU3" s="3"/>
      <c r="TOV3" s="3"/>
      <c r="TOW3" s="3"/>
      <c r="TOX3" s="3"/>
      <c r="TOY3" s="3"/>
      <c r="TOZ3" s="3"/>
      <c r="TPA3" s="3"/>
      <c r="TPB3" s="3"/>
      <c r="TPC3" s="3"/>
      <c r="TPD3" s="3"/>
      <c r="TPE3" s="3"/>
      <c r="TPF3" s="3"/>
      <c r="TPG3" s="3"/>
      <c r="TPH3" s="3"/>
      <c r="TPI3" s="3"/>
      <c r="TPJ3" s="3"/>
      <c r="TPK3" s="3"/>
      <c r="TPL3" s="3"/>
      <c r="TPM3" s="3"/>
      <c r="TPN3" s="3"/>
      <c r="TPO3" s="3"/>
      <c r="TPP3" s="3"/>
      <c r="TPQ3" s="3"/>
      <c r="TPR3" s="3"/>
      <c r="TPS3" s="3"/>
      <c r="TPT3" s="3"/>
      <c r="TPU3" s="3"/>
      <c r="TPV3" s="3"/>
      <c r="TPW3" s="3"/>
      <c r="TPX3" s="3"/>
      <c r="TPY3" s="3"/>
      <c r="TPZ3" s="3"/>
      <c r="TQA3" s="3"/>
      <c r="TQB3" s="3"/>
      <c r="TQC3" s="3"/>
      <c r="TQD3" s="3"/>
      <c r="TQE3" s="3"/>
      <c r="TQF3" s="3"/>
      <c r="TQG3" s="3"/>
      <c r="TQH3" s="3"/>
      <c r="TQI3" s="3"/>
      <c r="TQJ3" s="3"/>
      <c r="TQK3" s="3"/>
      <c r="TQL3" s="3"/>
      <c r="TQM3" s="3"/>
      <c r="TQN3" s="3"/>
      <c r="TQO3" s="3"/>
      <c r="TQP3" s="3"/>
      <c r="TQQ3" s="3"/>
      <c r="TQR3" s="3"/>
      <c r="TQS3" s="3"/>
      <c r="TQT3" s="3"/>
      <c r="TQU3" s="3"/>
      <c r="TQV3" s="3"/>
      <c r="TQW3" s="3"/>
      <c r="TQX3" s="3"/>
      <c r="TQY3" s="3"/>
      <c r="TQZ3" s="3"/>
      <c r="TRA3" s="3"/>
      <c r="TRB3" s="3"/>
      <c r="TRC3" s="3"/>
      <c r="TRD3" s="3"/>
      <c r="TRE3" s="3"/>
      <c r="TRF3" s="3"/>
      <c r="TRG3" s="3"/>
      <c r="TRH3" s="3"/>
      <c r="TRI3" s="3"/>
      <c r="TRJ3" s="3"/>
      <c r="TRK3" s="3"/>
      <c r="TRL3" s="3"/>
      <c r="TRM3" s="3"/>
      <c r="TRN3" s="3"/>
      <c r="TRO3" s="3"/>
      <c r="TRP3" s="3"/>
      <c r="TRQ3" s="3"/>
      <c r="TRR3" s="3"/>
      <c r="TRS3" s="3"/>
      <c r="TRT3" s="3"/>
      <c r="TRU3" s="3"/>
      <c r="TRV3" s="3"/>
      <c r="TRW3" s="3"/>
      <c r="TRX3" s="3"/>
      <c r="TRY3" s="3"/>
      <c r="TRZ3" s="3"/>
      <c r="TSA3" s="3"/>
      <c r="TSB3" s="3"/>
      <c r="TSC3" s="3"/>
      <c r="TSD3" s="3"/>
      <c r="TSE3" s="3"/>
      <c r="TSF3" s="3"/>
      <c r="TSG3" s="3"/>
      <c r="TSH3" s="3"/>
      <c r="TSI3" s="3"/>
      <c r="TSJ3" s="3"/>
      <c r="TSK3" s="3"/>
      <c r="TSL3" s="3"/>
      <c r="TSM3" s="3"/>
      <c r="TSN3" s="3"/>
      <c r="TSO3" s="3"/>
      <c r="TSP3" s="3"/>
      <c r="TSQ3" s="3"/>
      <c r="TSR3" s="3"/>
      <c r="TSS3" s="3"/>
      <c r="TST3" s="3"/>
      <c r="TSU3" s="3"/>
      <c r="TSV3" s="3"/>
      <c r="TSW3" s="3"/>
      <c r="TSX3" s="3"/>
      <c r="TSY3" s="3"/>
      <c r="TSZ3" s="3"/>
      <c r="TTA3" s="3"/>
      <c r="TTB3" s="3"/>
      <c r="TTC3" s="3"/>
      <c r="TTD3" s="3"/>
      <c r="TTE3" s="3"/>
      <c r="TTF3" s="3"/>
      <c r="TTG3" s="3"/>
      <c r="TTH3" s="3"/>
      <c r="TTI3" s="3"/>
      <c r="TTJ3" s="3"/>
      <c r="TTK3" s="3"/>
      <c r="TTL3" s="3"/>
      <c r="TTM3" s="3"/>
      <c r="TTN3" s="3"/>
      <c r="TTO3" s="3"/>
      <c r="TTP3" s="3"/>
      <c r="TTQ3" s="3"/>
      <c r="TTR3" s="3"/>
      <c r="TTS3" s="3"/>
      <c r="TTT3" s="3"/>
      <c r="TTU3" s="3"/>
      <c r="TTV3" s="3"/>
      <c r="TTW3" s="3"/>
      <c r="TTX3" s="3"/>
      <c r="TTY3" s="3"/>
      <c r="TTZ3" s="3"/>
      <c r="TUA3" s="3"/>
      <c r="TUB3" s="3"/>
      <c r="TUC3" s="3"/>
      <c r="TUD3" s="3"/>
      <c r="TUE3" s="3"/>
      <c r="TUF3" s="3"/>
      <c r="TUG3" s="3"/>
      <c r="TUH3" s="3"/>
      <c r="TUI3" s="3"/>
      <c r="TUJ3" s="3"/>
      <c r="TUK3" s="3"/>
      <c r="TUL3" s="3"/>
      <c r="TUM3" s="3"/>
      <c r="TUN3" s="3"/>
      <c r="TUO3" s="3"/>
      <c r="TUP3" s="3"/>
      <c r="TUQ3" s="3"/>
      <c r="TUR3" s="3"/>
      <c r="TUS3" s="3"/>
      <c r="TUT3" s="3"/>
      <c r="TUU3" s="3"/>
      <c r="TUV3" s="3"/>
      <c r="TUW3" s="3"/>
      <c r="TUX3" s="3"/>
      <c r="TUY3" s="3"/>
      <c r="TUZ3" s="3"/>
      <c r="TVA3" s="3"/>
      <c r="TVB3" s="3"/>
      <c r="TVC3" s="3"/>
      <c r="TVD3" s="3"/>
      <c r="TVE3" s="3"/>
      <c r="TVF3" s="3"/>
      <c r="TVG3" s="3"/>
      <c r="TVH3" s="3"/>
      <c r="TVI3" s="3"/>
      <c r="TVJ3" s="3"/>
      <c r="TVK3" s="3"/>
      <c r="TVL3" s="3"/>
      <c r="TVM3" s="3"/>
      <c r="TVN3" s="3"/>
      <c r="TVO3" s="3"/>
      <c r="TVP3" s="3"/>
      <c r="TVQ3" s="3"/>
      <c r="TVR3" s="3"/>
      <c r="TVS3" s="3"/>
      <c r="TVT3" s="3"/>
      <c r="TVU3" s="3"/>
      <c r="TVV3" s="3"/>
      <c r="TVW3" s="3"/>
      <c r="TVX3" s="3"/>
      <c r="TVY3" s="3"/>
      <c r="TVZ3" s="3"/>
      <c r="TWA3" s="3"/>
      <c r="TWB3" s="3"/>
      <c r="TWC3" s="3"/>
      <c r="TWD3" s="3"/>
      <c r="TWE3" s="3"/>
      <c r="TWF3" s="3"/>
      <c r="TWG3" s="3"/>
      <c r="TWH3" s="3"/>
      <c r="TWI3" s="3"/>
      <c r="TWJ3" s="3"/>
      <c r="TWK3" s="3"/>
      <c r="TWL3" s="3"/>
      <c r="TWM3" s="3"/>
      <c r="TWN3" s="3"/>
      <c r="TWO3" s="3"/>
      <c r="TWP3" s="3"/>
      <c r="TWQ3" s="3"/>
      <c r="TWR3" s="3"/>
      <c r="TWS3" s="3"/>
      <c r="TWT3" s="3"/>
      <c r="TWU3" s="3"/>
      <c r="TWV3" s="3"/>
      <c r="TWW3" s="3"/>
      <c r="TWX3" s="3"/>
      <c r="TWY3" s="3"/>
      <c r="TWZ3" s="3"/>
      <c r="TXA3" s="3"/>
      <c r="TXB3" s="3"/>
      <c r="TXC3" s="3"/>
      <c r="TXD3" s="3"/>
      <c r="TXE3" s="3"/>
      <c r="TXF3" s="3"/>
      <c r="TXG3" s="3"/>
      <c r="TXH3" s="3"/>
      <c r="TXI3" s="3"/>
      <c r="TXJ3" s="3"/>
      <c r="TXK3" s="3"/>
      <c r="TXL3" s="3"/>
      <c r="TXM3" s="3"/>
      <c r="TXN3" s="3"/>
      <c r="TXO3" s="3"/>
      <c r="TXP3" s="3"/>
      <c r="TXQ3" s="3"/>
      <c r="TXR3" s="3"/>
      <c r="TXS3" s="3"/>
      <c r="TXT3" s="3"/>
      <c r="TXU3" s="3"/>
      <c r="TXV3" s="3"/>
      <c r="TXW3" s="3"/>
      <c r="TXX3" s="3"/>
      <c r="TXY3" s="3"/>
      <c r="TXZ3" s="3"/>
      <c r="TYA3" s="3"/>
      <c r="TYB3" s="3"/>
      <c r="TYC3" s="3"/>
      <c r="TYD3" s="3"/>
      <c r="TYE3" s="3"/>
      <c r="TYF3" s="3"/>
      <c r="TYG3" s="3"/>
      <c r="TYH3" s="3"/>
      <c r="TYI3" s="3"/>
      <c r="TYJ3" s="3"/>
      <c r="TYK3" s="3"/>
      <c r="TYL3" s="3"/>
      <c r="TYM3" s="3"/>
      <c r="TYN3" s="3"/>
      <c r="TYO3" s="3"/>
      <c r="TYP3" s="3"/>
      <c r="TYQ3" s="3"/>
      <c r="TYR3" s="3"/>
      <c r="TYS3" s="3"/>
      <c r="TYT3" s="3"/>
      <c r="TYU3" s="3"/>
      <c r="TYV3" s="3"/>
      <c r="TYW3" s="3"/>
      <c r="TYX3" s="3"/>
      <c r="TYY3" s="3"/>
      <c r="TYZ3" s="3"/>
      <c r="TZA3" s="3"/>
      <c r="TZB3" s="3"/>
      <c r="TZC3" s="3"/>
      <c r="TZD3" s="3"/>
      <c r="TZE3" s="3"/>
      <c r="TZF3" s="3"/>
      <c r="TZG3" s="3"/>
      <c r="TZH3" s="3"/>
      <c r="TZI3" s="3"/>
      <c r="TZJ3" s="3"/>
      <c r="TZK3" s="3"/>
      <c r="TZL3" s="3"/>
      <c r="TZM3" s="3"/>
      <c r="TZN3" s="3"/>
      <c r="TZO3" s="3"/>
      <c r="TZP3" s="3"/>
      <c r="TZQ3" s="3"/>
      <c r="TZR3" s="3"/>
      <c r="TZS3" s="3"/>
      <c r="TZT3" s="3"/>
      <c r="TZU3" s="3"/>
      <c r="TZV3" s="3"/>
      <c r="TZW3" s="3"/>
      <c r="TZX3" s="3"/>
      <c r="TZY3" s="3"/>
      <c r="TZZ3" s="3"/>
      <c r="UAA3" s="3"/>
      <c r="UAB3" s="3"/>
      <c r="UAC3" s="3"/>
      <c r="UAD3" s="3"/>
      <c r="UAE3" s="3"/>
      <c r="UAF3" s="3"/>
      <c r="UAG3" s="3"/>
      <c r="UAH3" s="3"/>
      <c r="UAI3" s="3"/>
      <c r="UAJ3" s="3"/>
      <c r="UAK3" s="3"/>
      <c r="UAL3" s="3"/>
      <c r="UAM3" s="3"/>
      <c r="UAN3" s="3"/>
      <c r="UAO3" s="3"/>
      <c r="UAP3" s="3"/>
      <c r="UAQ3" s="3"/>
      <c r="UAR3" s="3"/>
      <c r="UAS3" s="3"/>
      <c r="UAT3" s="3"/>
      <c r="UAU3" s="3"/>
      <c r="UAV3" s="3"/>
      <c r="UAW3" s="3"/>
      <c r="UAX3" s="3"/>
      <c r="UAY3" s="3"/>
      <c r="UAZ3" s="3"/>
      <c r="UBA3" s="3"/>
      <c r="UBB3" s="3"/>
      <c r="UBC3" s="3"/>
      <c r="UBD3" s="3"/>
      <c r="UBE3" s="3"/>
      <c r="UBF3" s="3"/>
      <c r="UBG3" s="3"/>
      <c r="UBH3" s="3"/>
      <c r="UBI3" s="3"/>
      <c r="UBJ3" s="3"/>
      <c r="UBK3" s="3"/>
      <c r="UBL3" s="3"/>
      <c r="UBM3" s="3"/>
      <c r="UBN3" s="3"/>
      <c r="UBO3" s="3"/>
      <c r="UBP3" s="3"/>
      <c r="UBQ3" s="3"/>
      <c r="UBR3" s="3"/>
      <c r="UBS3" s="3"/>
      <c r="UBT3" s="3"/>
      <c r="UBU3" s="3"/>
      <c r="UBV3" s="3"/>
      <c r="UBW3" s="3"/>
      <c r="UBX3" s="3"/>
      <c r="UBY3" s="3"/>
      <c r="UBZ3" s="3"/>
      <c r="UCA3" s="3"/>
      <c r="UCB3" s="3"/>
      <c r="UCC3" s="3"/>
      <c r="UCD3" s="3"/>
      <c r="UCE3" s="3"/>
      <c r="UCF3" s="3"/>
      <c r="UCG3" s="3"/>
      <c r="UCH3" s="3"/>
      <c r="UCI3" s="3"/>
      <c r="UCJ3" s="3"/>
      <c r="UCK3" s="3"/>
      <c r="UCL3" s="3"/>
      <c r="UCM3" s="3"/>
      <c r="UCN3" s="3"/>
      <c r="UCO3" s="3"/>
      <c r="UCP3" s="3"/>
      <c r="UCQ3" s="3"/>
      <c r="UCR3" s="3"/>
      <c r="UCS3" s="3"/>
      <c r="UCT3" s="3"/>
      <c r="UCU3" s="3"/>
      <c r="UCV3" s="3"/>
      <c r="UCW3" s="3"/>
      <c r="UCX3" s="3"/>
      <c r="UCY3" s="3"/>
      <c r="UCZ3" s="3"/>
      <c r="UDA3" s="3"/>
      <c r="UDB3" s="3"/>
      <c r="UDC3" s="3"/>
      <c r="UDD3" s="3"/>
      <c r="UDE3" s="3"/>
      <c r="UDF3" s="3"/>
      <c r="UDG3" s="3"/>
      <c r="UDH3" s="3"/>
      <c r="UDI3" s="3"/>
      <c r="UDJ3" s="3"/>
      <c r="UDK3" s="3"/>
      <c r="UDL3" s="3"/>
      <c r="UDM3" s="3"/>
      <c r="UDN3" s="3"/>
      <c r="UDO3" s="3"/>
      <c r="UDP3" s="3"/>
      <c r="UDQ3" s="3"/>
      <c r="UDR3" s="3"/>
      <c r="UDS3" s="3"/>
      <c r="UDT3" s="3"/>
      <c r="UDU3" s="3"/>
      <c r="UDV3" s="3"/>
      <c r="UDW3" s="3"/>
      <c r="UDX3" s="3"/>
      <c r="UDY3" s="3"/>
      <c r="UDZ3" s="3"/>
      <c r="UEA3" s="3"/>
      <c r="UEB3" s="3"/>
      <c r="UEC3" s="3"/>
      <c r="UED3" s="3"/>
      <c r="UEE3" s="3"/>
      <c r="UEF3" s="3"/>
      <c r="UEG3" s="3"/>
      <c r="UEH3" s="3"/>
      <c r="UEI3" s="3"/>
      <c r="UEJ3" s="3"/>
      <c r="UEK3" s="3"/>
      <c r="UEL3" s="3"/>
      <c r="UEM3" s="3"/>
      <c r="UEN3" s="3"/>
      <c r="UEO3" s="3"/>
      <c r="UEP3" s="3"/>
      <c r="UEQ3" s="3"/>
      <c r="UER3" s="3"/>
      <c r="UES3" s="3"/>
      <c r="UET3" s="3"/>
      <c r="UEU3" s="3"/>
      <c r="UEV3" s="3"/>
      <c r="UEW3" s="3"/>
      <c r="UEX3" s="3"/>
      <c r="UEY3" s="3"/>
      <c r="UEZ3" s="3"/>
      <c r="UFA3" s="3"/>
      <c r="UFB3" s="3"/>
      <c r="UFC3" s="3"/>
      <c r="UFD3" s="3"/>
      <c r="UFE3" s="3"/>
      <c r="UFF3" s="3"/>
      <c r="UFG3" s="3"/>
      <c r="UFH3" s="3"/>
      <c r="UFI3" s="3"/>
      <c r="UFJ3" s="3"/>
      <c r="UFK3" s="3"/>
      <c r="UFL3" s="3"/>
      <c r="UFM3" s="3"/>
      <c r="UFN3" s="3"/>
      <c r="UFO3" s="3"/>
      <c r="UFP3" s="3"/>
      <c r="UFQ3" s="3"/>
      <c r="UFR3" s="3"/>
      <c r="UFS3" s="3"/>
      <c r="UFT3" s="3"/>
      <c r="UFU3" s="3"/>
      <c r="UFV3" s="3"/>
      <c r="UFW3" s="3"/>
      <c r="UFX3" s="3"/>
      <c r="UFY3" s="3"/>
      <c r="UFZ3" s="3"/>
      <c r="UGA3" s="3"/>
      <c r="UGB3" s="3"/>
      <c r="UGC3" s="3"/>
      <c r="UGD3" s="3"/>
      <c r="UGE3" s="3"/>
      <c r="UGF3" s="3"/>
      <c r="UGG3" s="3"/>
      <c r="UGH3" s="3"/>
      <c r="UGI3" s="3"/>
      <c r="UGJ3" s="3"/>
      <c r="UGK3" s="3"/>
      <c r="UGL3" s="3"/>
      <c r="UGM3" s="3"/>
      <c r="UGN3" s="3"/>
      <c r="UGO3" s="3"/>
      <c r="UGP3" s="3"/>
      <c r="UGQ3" s="3"/>
      <c r="UGR3" s="3"/>
      <c r="UGS3" s="3"/>
      <c r="UGT3" s="3"/>
      <c r="UGU3" s="3"/>
      <c r="UGV3" s="3"/>
      <c r="UGW3" s="3"/>
      <c r="UGX3" s="3"/>
      <c r="UGY3" s="3"/>
      <c r="UGZ3" s="3"/>
      <c r="UHA3" s="3"/>
      <c r="UHB3" s="3"/>
      <c r="UHC3" s="3"/>
      <c r="UHD3" s="3"/>
      <c r="UHE3" s="3"/>
      <c r="UHF3" s="3"/>
      <c r="UHG3" s="3"/>
      <c r="UHH3" s="3"/>
      <c r="UHI3" s="3"/>
      <c r="UHJ3" s="3"/>
      <c r="UHK3" s="3"/>
      <c r="UHL3" s="3"/>
      <c r="UHM3" s="3"/>
      <c r="UHN3" s="3"/>
      <c r="UHO3" s="3"/>
      <c r="UHP3" s="3"/>
      <c r="UHQ3" s="3"/>
      <c r="UHR3" s="3"/>
      <c r="UHS3" s="3"/>
      <c r="UHT3" s="3"/>
      <c r="UHU3" s="3"/>
      <c r="UHV3" s="3"/>
      <c r="UHW3" s="3"/>
      <c r="UHX3" s="3"/>
      <c r="UHY3" s="3"/>
      <c r="UHZ3" s="3"/>
      <c r="UIA3" s="3"/>
      <c r="UIB3" s="3"/>
      <c r="UIC3" s="3"/>
      <c r="UID3" s="3"/>
      <c r="UIE3" s="3"/>
      <c r="UIF3" s="3"/>
      <c r="UIG3" s="3"/>
      <c r="UIH3" s="3"/>
      <c r="UII3" s="3"/>
      <c r="UIJ3" s="3"/>
      <c r="UIK3" s="3"/>
      <c r="UIL3" s="3"/>
      <c r="UIM3" s="3"/>
      <c r="UIN3" s="3"/>
      <c r="UIO3" s="3"/>
      <c r="UIP3" s="3"/>
      <c r="UIQ3" s="3"/>
      <c r="UIR3" s="3"/>
      <c r="UIS3" s="3"/>
      <c r="UIT3" s="3"/>
      <c r="UIU3" s="3"/>
      <c r="UIV3" s="3"/>
      <c r="UIW3" s="3"/>
      <c r="UIX3" s="3"/>
      <c r="UIY3" s="3"/>
      <c r="UIZ3" s="3"/>
      <c r="UJA3" s="3"/>
      <c r="UJB3" s="3"/>
      <c r="UJC3" s="3"/>
      <c r="UJD3" s="3"/>
      <c r="UJE3" s="3"/>
      <c r="UJF3" s="3"/>
      <c r="UJG3" s="3"/>
      <c r="UJH3" s="3"/>
      <c r="UJI3" s="3"/>
      <c r="UJJ3" s="3"/>
      <c r="UJK3" s="3"/>
      <c r="UJL3" s="3"/>
      <c r="UJM3" s="3"/>
      <c r="UJN3" s="3"/>
      <c r="UJO3" s="3"/>
      <c r="UJP3" s="3"/>
      <c r="UJQ3" s="3"/>
      <c r="UJR3" s="3"/>
      <c r="UJS3" s="3"/>
      <c r="UJT3" s="3"/>
      <c r="UJU3" s="3"/>
      <c r="UJV3" s="3"/>
      <c r="UJW3" s="3"/>
      <c r="UJX3" s="3"/>
      <c r="UJY3" s="3"/>
      <c r="UJZ3" s="3"/>
      <c r="UKA3" s="3"/>
      <c r="UKB3" s="3"/>
      <c r="UKC3" s="3"/>
      <c r="UKD3" s="3"/>
      <c r="UKE3" s="3"/>
      <c r="UKF3" s="3"/>
      <c r="UKG3" s="3"/>
      <c r="UKH3" s="3"/>
      <c r="UKI3" s="3"/>
      <c r="UKJ3" s="3"/>
      <c r="UKK3" s="3"/>
      <c r="UKL3" s="3"/>
      <c r="UKM3" s="3"/>
      <c r="UKN3" s="3"/>
      <c r="UKO3" s="3"/>
      <c r="UKP3" s="3"/>
      <c r="UKQ3" s="3"/>
      <c r="UKR3" s="3"/>
      <c r="UKS3" s="3"/>
      <c r="UKT3" s="3"/>
      <c r="UKU3" s="3"/>
      <c r="UKV3" s="3"/>
      <c r="UKW3" s="3"/>
      <c r="UKX3" s="3"/>
      <c r="UKY3" s="3"/>
      <c r="UKZ3" s="3"/>
      <c r="ULA3" s="3"/>
      <c r="ULB3" s="3"/>
      <c r="ULC3" s="3"/>
      <c r="ULD3" s="3"/>
      <c r="ULE3" s="3"/>
      <c r="ULF3" s="3"/>
      <c r="ULG3" s="3"/>
      <c r="ULH3" s="3"/>
      <c r="ULI3" s="3"/>
      <c r="ULJ3" s="3"/>
      <c r="ULK3" s="3"/>
      <c r="ULL3" s="3"/>
      <c r="ULM3" s="3"/>
      <c r="ULN3" s="3"/>
      <c r="ULO3" s="3"/>
      <c r="ULP3" s="3"/>
      <c r="ULQ3" s="3"/>
      <c r="ULR3" s="3"/>
      <c r="ULS3" s="3"/>
      <c r="ULT3" s="3"/>
      <c r="ULU3" s="3"/>
      <c r="ULV3" s="3"/>
      <c r="ULW3" s="3"/>
      <c r="ULX3" s="3"/>
      <c r="ULY3" s="3"/>
      <c r="ULZ3" s="3"/>
      <c r="UMA3" s="3"/>
      <c r="UMB3" s="3"/>
      <c r="UMC3" s="3"/>
      <c r="UMD3" s="3"/>
      <c r="UME3" s="3"/>
      <c r="UMF3" s="3"/>
      <c r="UMG3" s="3"/>
      <c r="UMH3" s="3"/>
      <c r="UMI3" s="3"/>
      <c r="UMJ3" s="3"/>
      <c r="UMK3" s="3"/>
      <c r="UML3" s="3"/>
      <c r="UMM3" s="3"/>
      <c r="UMN3" s="3"/>
      <c r="UMO3" s="3"/>
      <c r="UMP3" s="3"/>
      <c r="UMQ3" s="3"/>
      <c r="UMR3" s="3"/>
      <c r="UMS3" s="3"/>
      <c r="UMT3" s="3"/>
      <c r="UMU3" s="3"/>
      <c r="UMV3" s="3"/>
      <c r="UMW3" s="3"/>
      <c r="UMX3" s="3"/>
      <c r="UMY3" s="3"/>
      <c r="UMZ3" s="3"/>
      <c r="UNA3" s="3"/>
      <c r="UNB3" s="3"/>
      <c r="UNC3" s="3"/>
      <c r="UND3" s="3"/>
      <c r="UNE3" s="3"/>
      <c r="UNF3" s="3"/>
      <c r="UNG3" s="3"/>
      <c r="UNH3" s="3"/>
      <c r="UNI3" s="3"/>
      <c r="UNJ3" s="3"/>
      <c r="UNK3" s="3"/>
      <c r="UNL3" s="3"/>
      <c r="UNM3" s="3"/>
      <c r="UNN3" s="3"/>
      <c r="UNO3" s="3"/>
      <c r="UNP3" s="3"/>
      <c r="UNQ3" s="3"/>
      <c r="UNR3" s="3"/>
      <c r="UNS3" s="3"/>
      <c r="UNT3" s="3"/>
      <c r="UNU3" s="3"/>
      <c r="UNV3" s="3"/>
      <c r="UNW3" s="3"/>
      <c r="UNX3" s="3"/>
      <c r="UNY3" s="3"/>
      <c r="UNZ3" s="3"/>
      <c r="UOA3" s="3"/>
      <c r="UOB3" s="3"/>
      <c r="UOC3" s="3"/>
      <c r="UOD3" s="3"/>
      <c r="UOE3" s="3"/>
      <c r="UOF3" s="3"/>
      <c r="UOG3" s="3"/>
      <c r="UOH3" s="3"/>
      <c r="UOI3" s="3"/>
      <c r="UOJ3" s="3"/>
      <c r="UOK3" s="3"/>
      <c r="UOL3" s="3"/>
      <c r="UOM3" s="3"/>
      <c r="UON3" s="3"/>
      <c r="UOO3" s="3"/>
      <c r="UOP3" s="3"/>
      <c r="UOQ3" s="3"/>
      <c r="UOR3" s="3"/>
      <c r="UOS3" s="3"/>
      <c r="UOT3" s="3"/>
      <c r="UOU3" s="3"/>
      <c r="UOV3" s="3"/>
      <c r="UOW3" s="3"/>
      <c r="UOX3" s="3"/>
      <c r="UOY3" s="3"/>
      <c r="UOZ3" s="3"/>
      <c r="UPA3" s="3"/>
      <c r="UPB3" s="3"/>
      <c r="UPC3" s="3"/>
      <c r="UPD3" s="3"/>
      <c r="UPE3" s="3"/>
      <c r="UPF3" s="3"/>
      <c r="UPG3" s="3"/>
      <c r="UPH3" s="3"/>
      <c r="UPI3" s="3"/>
      <c r="UPJ3" s="3"/>
      <c r="UPK3" s="3"/>
      <c r="UPL3" s="3"/>
      <c r="UPM3" s="3"/>
      <c r="UPN3" s="3"/>
      <c r="UPO3" s="3"/>
      <c r="UPP3" s="3"/>
      <c r="UPQ3" s="3"/>
      <c r="UPR3" s="3"/>
      <c r="UPS3" s="3"/>
      <c r="UPT3" s="3"/>
      <c r="UPU3" s="3"/>
      <c r="UPV3" s="3"/>
      <c r="UPW3" s="3"/>
      <c r="UPX3" s="3"/>
      <c r="UPY3" s="3"/>
      <c r="UPZ3" s="3"/>
      <c r="UQA3" s="3"/>
      <c r="UQB3" s="3"/>
      <c r="UQC3" s="3"/>
      <c r="UQD3" s="3"/>
      <c r="UQE3" s="3"/>
      <c r="UQF3" s="3"/>
      <c r="UQG3" s="3"/>
      <c r="UQH3" s="3"/>
      <c r="UQI3" s="3"/>
      <c r="UQJ3" s="3"/>
      <c r="UQK3" s="3"/>
      <c r="UQL3" s="3"/>
      <c r="UQM3" s="3"/>
      <c r="UQN3" s="3"/>
      <c r="UQO3" s="3"/>
      <c r="UQP3" s="3"/>
      <c r="UQQ3" s="3"/>
      <c r="UQR3" s="3"/>
      <c r="UQS3" s="3"/>
      <c r="UQT3" s="3"/>
      <c r="UQU3" s="3"/>
      <c r="UQV3" s="3"/>
      <c r="UQW3" s="3"/>
      <c r="UQX3" s="3"/>
      <c r="UQY3" s="3"/>
      <c r="UQZ3" s="3"/>
      <c r="URA3" s="3"/>
      <c r="URB3" s="3"/>
      <c r="URC3" s="3"/>
      <c r="URD3" s="3"/>
      <c r="URE3" s="3"/>
      <c r="URF3" s="3"/>
      <c r="URG3" s="3"/>
      <c r="URH3" s="3"/>
      <c r="URI3" s="3"/>
      <c r="URJ3" s="3"/>
      <c r="URK3" s="3"/>
      <c r="URL3" s="3"/>
      <c r="URM3" s="3"/>
      <c r="URN3" s="3"/>
      <c r="URO3" s="3"/>
      <c r="URP3" s="3"/>
      <c r="URQ3" s="3"/>
      <c r="URR3" s="3"/>
      <c r="URS3" s="3"/>
      <c r="URT3" s="3"/>
      <c r="URU3" s="3"/>
      <c r="URV3" s="3"/>
      <c r="URW3" s="3"/>
      <c r="URX3" s="3"/>
      <c r="URY3" s="3"/>
      <c r="URZ3" s="3"/>
      <c r="USA3" s="3"/>
      <c r="USB3" s="3"/>
      <c r="USC3" s="3"/>
      <c r="USD3" s="3"/>
      <c r="USE3" s="3"/>
      <c r="USF3" s="3"/>
      <c r="USG3" s="3"/>
      <c r="USH3" s="3"/>
      <c r="USI3" s="3"/>
      <c r="USJ3" s="3"/>
      <c r="USK3" s="3"/>
      <c r="USL3" s="3"/>
      <c r="USM3" s="3"/>
      <c r="USN3" s="3"/>
      <c r="USO3" s="3"/>
      <c r="USP3" s="3"/>
      <c r="USQ3" s="3"/>
      <c r="USR3" s="3"/>
      <c r="USS3" s="3"/>
      <c r="UST3" s="3"/>
      <c r="USU3" s="3"/>
      <c r="USV3" s="3"/>
      <c r="USW3" s="3"/>
      <c r="USX3" s="3"/>
      <c r="USY3" s="3"/>
      <c r="USZ3" s="3"/>
      <c r="UTA3" s="3"/>
      <c r="UTB3" s="3"/>
      <c r="UTC3" s="3"/>
      <c r="UTD3" s="3"/>
      <c r="UTE3" s="3"/>
      <c r="UTF3" s="3"/>
      <c r="UTG3" s="3"/>
      <c r="UTH3" s="3"/>
      <c r="UTI3" s="3"/>
      <c r="UTJ3" s="3"/>
      <c r="UTK3" s="3"/>
      <c r="UTL3" s="3"/>
      <c r="UTM3" s="3"/>
      <c r="UTN3" s="3"/>
      <c r="UTO3" s="3"/>
      <c r="UTP3" s="3"/>
      <c r="UTQ3" s="3"/>
      <c r="UTR3" s="3"/>
      <c r="UTS3" s="3"/>
      <c r="UTT3" s="3"/>
      <c r="UTU3" s="3"/>
      <c r="UTV3" s="3"/>
      <c r="UTW3" s="3"/>
      <c r="UTX3" s="3"/>
      <c r="UTY3" s="3"/>
      <c r="UTZ3" s="3"/>
      <c r="UUA3" s="3"/>
      <c r="UUB3" s="3"/>
      <c r="UUC3" s="3"/>
      <c r="UUD3" s="3"/>
      <c r="UUE3" s="3"/>
      <c r="UUF3" s="3"/>
      <c r="UUG3" s="3"/>
      <c r="UUH3" s="3"/>
      <c r="UUI3" s="3"/>
      <c r="UUJ3" s="3"/>
      <c r="UUK3" s="3"/>
      <c r="UUL3" s="3"/>
      <c r="UUM3" s="3"/>
      <c r="UUN3" s="3"/>
      <c r="UUO3" s="3"/>
      <c r="UUP3" s="3"/>
      <c r="UUQ3" s="3"/>
      <c r="UUR3" s="3"/>
      <c r="UUS3" s="3"/>
      <c r="UUT3" s="3"/>
      <c r="UUU3" s="3"/>
      <c r="UUV3" s="3"/>
      <c r="UUW3" s="3"/>
      <c r="UUX3" s="3"/>
      <c r="UUY3" s="3"/>
      <c r="UUZ3" s="3"/>
      <c r="UVA3" s="3"/>
      <c r="UVB3" s="3"/>
      <c r="UVC3" s="3"/>
      <c r="UVD3" s="3"/>
      <c r="UVE3" s="3"/>
      <c r="UVF3" s="3"/>
      <c r="UVG3" s="3"/>
      <c r="UVH3" s="3"/>
      <c r="UVI3" s="3"/>
      <c r="UVJ3" s="3"/>
      <c r="UVK3" s="3"/>
      <c r="UVL3" s="3"/>
      <c r="UVM3" s="3"/>
      <c r="UVN3" s="3"/>
      <c r="UVO3" s="3"/>
      <c r="UVP3" s="3"/>
      <c r="UVQ3" s="3"/>
      <c r="UVR3" s="3"/>
      <c r="UVS3" s="3"/>
      <c r="UVT3" s="3"/>
      <c r="UVU3" s="3"/>
      <c r="UVV3" s="3"/>
      <c r="UVW3" s="3"/>
      <c r="UVX3" s="3"/>
      <c r="UVY3" s="3"/>
      <c r="UVZ3" s="3"/>
      <c r="UWA3" s="3"/>
      <c r="UWB3" s="3"/>
      <c r="UWC3" s="3"/>
      <c r="UWD3" s="3"/>
      <c r="UWE3" s="3"/>
      <c r="UWF3" s="3"/>
      <c r="UWG3" s="3"/>
      <c r="UWH3" s="3"/>
      <c r="UWI3" s="3"/>
      <c r="UWJ3" s="3"/>
      <c r="UWK3" s="3"/>
      <c r="UWL3" s="3"/>
      <c r="UWM3" s="3"/>
      <c r="UWN3" s="3"/>
      <c r="UWO3" s="3"/>
      <c r="UWP3" s="3"/>
      <c r="UWQ3" s="3"/>
      <c r="UWR3" s="3"/>
      <c r="UWS3" s="3"/>
      <c r="UWT3" s="3"/>
      <c r="UWU3" s="3"/>
      <c r="UWV3" s="3"/>
      <c r="UWW3" s="3"/>
      <c r="UWX3" s="3"/>
      <c r="UWY3" s="3"/>
      <c r="UWZ3" s="3"/>
      <c r="UXA3" s="3"/>
      <c r="UXB3" s="3"/>
      <c r="UXC3" s="3"/>
      <c r="UXD3" s="3"/>
      <c r="UXE3" s="3"/>
      <c r="UXF3" s="3"/>
      <c r="UXG3" s="3"/>
      <c r="UXH3" s="3"/>
      <c r="UXI3" s="3"/>
      <c r="UXJ3" s="3"/>
      <c r="UXK3" s="3"/>
      <c r="UXL3" s="3"/>
      <c r="UXM3" s="3"/>
      <c r="UXN3" s="3"/>
      <c r="UXO3" s="3"/>
      <c r="UXP3" s="3"/>
      <c r="UXQ3" s="3"/>
      <c r="UXR3" s="3"/>
      <c r="UXS3" s="3"/>
      <c r="UXT3" s="3"/>
      <c r="UXU3" s="3"/>
      <c r="UXV3" s="3"/>
      <c r="UXW3" s="3"/>
      <c r="UXX3" s="3"/>
      <c r="UXY3" s="3"/>
      <c r="UXZ3" s="3"/>
      <c r="UYA3" s="3"/>
      <c r="UYB3" s="3"/>
      <c r="UYC3" s="3"/>
      <c r="UYD3" s="3"/>
      <c r="UYE3" s="3"/>
      <c r="UYF3" s="3"/>
      <c r="UYG3" s="3"/>
      <c r="UYH3" s="3"/>
      <c r="UYI3" s="3"/>
      <c r="UYJ3" s="3"/>
      <c r="UYK3" s="3"/>
      <c r="UYL3" s="3"/>
      <c r="UYM3" s="3"/>
      <c r="UYN3" s="3"/>
      <c r="UYO3" s="3"/>
      <c r="UYP3" s="3"/>
      <c r="UYQ3" s="3"/>
      <c r="UYR3" s="3"/>
      <c r="UYS3" s="3"/>
      <c r="UYT3" s="3"/>
      <c r="UYU3" s="3"/>
      <c r="UYV3" s="3"/>
      <c r="UYW3" s="3"/>
      <c r="UYX3" s="3"/>
      <c r="UYY3" s="3"/>
      <c r="UYZ3" s="3"/>
      <c r="UZA3" s="3"/>
      <c r="UZB3" s="3"/>
      <c r="UZC3" s="3"/>
      <c r="UZD3" s="3"/>
      <c r="UZE3" s="3"/>
      <c r="UZF3" s="3"/>
      <c r="UZG3" s="3"/>
      <c r="UZH3" s="3"/>
      <c r="UZI3" s="3"/>
      <c r="UZJ3" s="3"/>
      <c r="UZK3" s="3"/>
      <c r="UZL3" s="3"/>
      <c r="UZM3" s="3"/>
      <c r="UZN3" s="3"/>
      <c r="UZO3" s="3"/>
      <c r="UZP3" s="3"/>
      <c r="UZQ3" s="3"/>
      <c r="UZR3" s="3"/>
      <c r="UZS3" s="3"/>
      <c r="UZT3" s="3"/>
      <c r="UZU3" s="3"/>
      <c r="UZV3" s="3"/>
      <c r="UZW3" s="3"/>
      <c r="UZX3" s="3"/>
      <c r="UZY3" s="3"/>
      <c r="UZZ3" s="3"/>
      <c r="VAA3" s="3"/>
      <c r="VAB3" s="3"/>
      <c r="VAC3" s="3"/>
      <c r="VAD3" s="3"/>
      <c r="VAE3" s="3"/>
      <c r="VAF3" s="3"/>
      <c r="VAG3" s="3"/>
      <c r="VAH3" s="3"/>
      <c r="VAI3" s="3"/>
      <c r="VAJ3" s="3"/>
      <c r="VAK3" s="3"/>
      <c r="VAL3" s="3"/>
      <c r="VAM3" s="3"/>
      <c r="VAN3" s="3"/>
      <c r="VAO3" s="3"/>
      <c r="VAP3" s="3"/>
      <c r="VAQ3" s="3"/>
      <c r="VAR3" s="3"/>
      <c r="VAS3" s="3"/>
      <c r="VAT3" s="3"/>
      <c r="VAU3" s="3"/>
      <c r="VAV3" s="3"/>
      <c r="VAW3" s="3"/>
      <c r="VAX3" s="3"/>
      <c r="VAY3" s="3"/>
      <c r="VAZ3" s="3"/>
      <c r="VBA3" s="3"/>
      <c r="VBB3" s="3"/>
      <c r="VBC3" s="3"/>
      <c r="VBD3" s="3"/>
      <c r="VBE3" s="3"/>
      <c r="VBF3" s="3"/>
      <c r="VBG3" s="3"/>
      <c r="VBH3" s="3"/>
      <c r="VBI3" s="3"/>
      <c r="VBJ3" s="3"/>
      <c r="VBK3" s="3"/>
      <c r="VBL3" s="3"/>
      <c r="VBM3" s="3"/>
      <c r="VBN3" s="3"/>
      <c r="VBO3" s="3"/>
      <c r="VBP3" s="3"/>
      <c r="VBQ3" s="3"/>
      <c r="VBR3" s="3"/>
      <c r="VBS3" s="3"/>
      <c r="VBT3" s="3"/>
      <c r="VBU3" s="3"/>
      <c r="VBV3" s="3"/>
      <c r="VBW3" s="3"/>
      <c r="VBX3" s="3"/>
      <c r="VBY3" s="3"/>
      <c r="VBZ3" s="3"/>
      <c r="VCA3" s="3"/>
      <c r="VCB3" s="3"/>
      <c r="VCC3" s="3"/>
      <c r="VCD3" s="3"/>
      <c r="VCE3" s="3"/>
      <c r="VCF3" s="3"/>
      <c r="VCG3" s="3"/>
      <c r="VCH3" s="3"/>
      <c r="VCI3" s="3"/>
      <c r="VCJ3" s="3"/>
      <c r="VCK3" s="3"/>
      <c r="VCL3" s="3"/>
      <c r="VCM3" s="3"/>
      <c r="VCN3" s="3"/>
      <c r="VCO3" s="3"/>
      <c r="VCP3" s="3"/>
      <c r="VCQ3" s="3"/>
      <c r="VCR3" s="3"/>
      <c r="VCS3" s="3"/>
      <c r="VCT3" s="3"/>
      <c r="VCU3" s="3"/>
      <c r="VCV3" s="3"/>
      <c r="VCW3" s="3"/>
      <c r="VCX3" s="3"/>
      <c r="VCY3" s="3"/>
      <c r="VCZ3" s="3"/>
      <c r="VDA3" s="3"/>
      <c r="VDB3" s="3"/>
      <c r="VDC3" s="3"/>
      <c r="VDD3" s="3"/>
      <c r="VDE3" s="3"/>
      <c r="VDF3" s="3"/>
      <c r="VDG3" s="3"/>
      <c r="VDH3" s="3"/>
      <c r="VDI3" s="3"/>
      <c r="VDJ3" s="3"/>
      <c r="VDK3" s="3"/>
      <c r="VDL3" s="3"/>
      <c r="VDM3" s="3"/>
      <c r="VDN3" s="3"/>
      <c r="VDO3" s="3"/>
      <c r="VDP3" s="3"/>
      <c r="VDQ3" s="3"/>
      <c r="VDR3" s="3"/>
      <c r="VDS3" s="3"/>
      <c r="VDT3" s="3"/>
      <c r="VDU3" s="3"/>
      <c r="VDV3" s="3"/>
      <c r="VDW3" s="3"/>
      <c r="VDX3" s="3"/>
      <c r="VDY3" s="3"/>
      <c r="VDZ3" s="3"/>
      <c r="VEA3" s="3"/>
      <c r="VEB3" s="3"/>
      <c r="VEC3" s="3"/>
      <c r="VED3" s="3"/>
      <c r="VEE3" s="3"/>
      <c r="VEF3" s="3"/>
      <c r="VEG3" s="3"/>
      <c r="VEH3" s="3"/>
      <c r="VEI3" s="3"/>
      <c r="VEJ3" s="3"/>
      <c r="VEK3" s="3"/>
      <c r="VEL3" s="3"/>
      <c r="VEM3" s="3"/>
      <c r="VEN3" s="3"/>
      <c r="VEO3" s="3"/>
      <c r="VEP3" s="3"/>
      <c r="VEQ3" s="3"/>
      <c r="VER3" s="3"/>
      <c r="VES3" s="3"/>
      <c r="VET3" s="3"/>
      <c r="VEU3" s="3"/>
      <c r="VEV3" s="3"/>
      <c r="VEW3" s="3"/>
      <c r="VEX3" s="3"/>
      <c r="VEY3" s="3"/>
      <c r="VEZ3" s="3"/>
      <c r="VFA3" s="3"/>
      <c r="VFB3" s="3"/>
      <c r="VFC3" s="3"/>
      <c r="VFD3" s="3"/>
      <c r="VFE3" s="3"/>
      <c r="VFF3" s="3"/>
      <c r="VFG3" s="3"/>
      <c r="VFH3" s="3"/>
      <c r="VFI3" s="3"/>
      <c r="VFJ3" s="3"/>
      <c r="VFK3" s="3"/>
      <c r="VFL3" s="3"/>
      <c r="VFM3" s="3"/>
      <c r="VFN3" s="3"/>
      <c r="VFO3" s="3"/>
      <c r="VFP3" s="3"/>
      <c r="VFQ3" s="3"/>
      <c r="VFR3" s="3"/>
      <c r="VFS3" s="3"/>
      <c r="VFT3" s="3"/>
      <c r="VFU3" s="3"/>
      <c r="VFV3" s="3"/>
      <c r="VFW3" s="3"/>
      <c r="VFX3" s="3"/>
      <c r="VFY3" s="3"/>
      <c r="VFZ3" s="3"/>
      <c r="VGA3" s="3"/>
      <c r="VGB3" s="3"/>
      <c r="VGC3" s="3"/>
      <c r="VGD3" s="3"/>
      <c r="VGE3" s="3"/>
      <c r="VGF3" s="3"/>
      <c r="VGG3" s="3"/>
      <c r="VGH3" s="3"/>
      <c r="VGI3" s="3"/>
      <c r="VGJ3" s="3"/>
      <c r="VGK3" s="3"/>
      <c r="VGL3" s="3"/>
      <c r="VGM3" s="3"/>
      <c r="VGN3" s="3"/>
      <c r="VGO3" s="3"/>
      <c r="VGP3" s="3"/>
      <c r="VGQ3" s="3"/>
      <c r="VGR3" s="3"/>
      <c r="VGS3" s="3"/>
      <c r="VGT3" s="3"/>
      <c r="VGU3" s="3"/>
      <c r="VGV3" s="3"/>
      <c r="VGW3" s="3"/>
      <c r="VGX3" s="3"/>
      <c r="VGY3" s="3"/>
      <c r="VGZ3" s="3"/>
      <c r="VHA3" s="3"/>
      <c r="VHB3" s="3"/>
      <c r="VHC3" s="3"/>
      <c r="VHD3" s="3"/>
      <c r="VHE3" s="3"/>
      <c r="VHF3" s="3"/>
      <c r="VHG3" s="3"/>
      <c r="VHH3" s="3"/>
      <c r="VHI3" s="3"/>
      <c r="VHJ3" s="3"/>
      <c r="VHK3" s="3"/>
      <c r="VHL3" s="3"/>
      <c r="VHM3" s="3"/>
      <c r="VHN3" s="3"/>
      <c r="VHO3" s="3"/>
      <c r="VHP3" s="3"/>
      <c r="VHQ3" s="3"/>
      <c r="VHR3" s="3"/>
      <c r="VHS3" s="3"/>
      <c r="VHT3" s="3"/>
      <c r="VHU3" s="3"/>
      <c r="VHV3" s="3"/>
      <c r="VHW3" s="3"/>
      <c r="VHX3" s="3"/>
      <c r="VHY3" s="3"/>
      <c r="VHZ3" s="3"/>
      <c r="VIA3" s="3"/>
      <c r="VIB3" s="3"/>
      <c r="VIC3" s="3"/>
      <c r="VID3" s="3"/>
      <c r="VIE3" s="3"/>
      <c r="VIF3" s="3"/>
      <c r="VIG3" s="3"/>
      <c r="VIH3" s="3"/>
      <c r="VII3" s="3"/>
      <c r="VIJ3" s="3"/>
      <c r="VIK3" s="3"/>
      <c r="VIL3" s="3"/>
      <c r="VIM3" s="3"/>
      <c r="VIN3" s="3"/>
      <c r="VIO3" s="3"/>
      <c r="VIP3" s="3"/>
      <c r="VIQ3" s="3"/>
      <c r="VIR3" s="3"/>
      <c r="VIS3" s="3"/>
      <c r="VIT3" s="3"/>
      <c r="VIU3" s="3"/>
      <c r="VIV3" s="3"/>
      <c r="VIW3" s="3"/>
      <c r="VIX3" s="3"/>
      <c r="VIY3" s="3"/>
      <c r="VIZ3" s="3"/>
      <c r="VJA3" s="3"/>
      <c r="VJB3" s="3"/>
      <c r="VJC3" s="3"/>
      <c r="VJD3" s="3"/>
      <c r="VJE3" s="3"/>
      <c r="VJF3" s="3"/>
      <c r="VJG3" s="3"/>
      <c r="VJH3" s="3"/>
      <c r="VJI3" s="3"/>
      <c r="VJJ3" s="3"/>
      <c r="VJK3" s="3"/>
      <c r="VJL3" s="3"/>
      <c r="VJM3" s="3"/>
      <c r="VJN3" s="3"/>
      <c r="VJO3" s="3"/>
      <c r="VJP3" s="3"/>
      <c r="VJQ3" s="3"/>
      <c r="VJR3" s="3"/>
      <c r="VJS3" s="3"/>
      <c r="VJT3" s="3"/>
      <c r="VJU3" s="3"/>
      <c r="VJV3" s="3"/>
      <c r="VJW3" s="3"/>
      <c r="VJX3" s="3"/>
      <c r="VJY3" s="3"/>
      <c r="VJZ3" s="3"/>
      <c r="VKA3" s="3"/>
      <c r="VKB3" s="3"/>
      <c r="VKC3" s="3"/>
      <c r="VKD3" s="3"/>
      <c r="VKE3" s="3"/>
      <c r="VKF3" s="3"/>
      <c r="VKG3" s="3"/>
      <c r="VKH3" s="3"/>
      <c r="VKI3" s="3"/>
      <c r="VKJ3" s="3"/>
      <c r="VKK3" s="3"/>
      <c r="VKL3" s="3"/>
      <c r="VKM3" s="3"/>
      <c r="VKN3" s="3"/>
      <c r="VKO3" s="3"/>
      <c r="VKP3" s="3"/>
      <c r="VKQ3" s="3"/>
      <c r="VKR3" s="3"/>
      <c r="VKS3" s="3"/>
      <c r="VKT3" s="3"/>
      <c r="VKU3" s="3"/>
      <c r="VKV3" s="3"/>
      <c r="VKW3" s="3"/>
      <c r="VKX3" s="3"/>
      <c r="VKY3" s="3"/>
      <c r="VKZ3" s="3"/>
      <c r="VLA3" s="3"/>
      <c r="VLB3" s="3"/>
      <c r="VLC3" s="3"/>
      <c r="VLD3" s="3"/>
      <c r="VLE3" s="3"/>
      <c r="VLF3" s="3"/>
      <c r="VLG3" s="3"/>
      <c r="VLH3" s="3"/>
      <c r="VLI3" s="3"/>
      <c r="VLJ3" s="3"/>
      <c r="VLK3" s="3"/>
      <c r="VLL3" s="3"/>
      <c r="VLM3" s="3"/>
      <c r="VLN3" s="3"/>
      <c r="VLO3" s="3"/>
      <c r="VLP3" s="3"/>
      <c r="VLQ3" s="3"/>
      <c r="VLR3" s="3"/>
      <c r="VLS3" s="3"/>
      <c r="VLT3" s="3"/>
      <c r="VLU3" s="3"/>
      <c r="VLV3" s="3"/>
      <c r="VLW3" s="3"/>
      <c r="VLX3" s="3"/>
      <c r="VLY3" s="3"/>
      <c r="VLZ3" s="3"/>
      <c r="VMA3" s="3"/>
      <c r="VMB3" s="3"/>
      <c r="VMC3" s="3"/>
      <c r="VMD3" s="3"/>
      <c r="VME3" s="3"/>
      <c r="VMF3" s="3"/>
      <c r="VMG3" s="3"/>
      <c r="VMH3" s="3"/>
      <c r="VMI3" s="3"/>
      <c r="VMJ3" s="3"/>
      <c r="VMK3" s="3"/>
      <c r="VML3" s="3"/>
      <c r="VMM3" s="3"/>
      <c r="VMN3" s="3"/>
      <c r="VMO3" s="3"/>
      <c r="VMP3" s="3"/>
      <c r="VMQ3" s="3"/>
      <c r="VMR3" s="3"/>
      <c r="VMS3" s="3"/>
      <c r="VMT3" s="3"/>
      <c r="VMU3" s="3"/>
      <c r="VMV3" s="3"/>
      <c r="VMW3" s="3"/>
      <c r="VMX3" s="3"/>
      <c r="VMY3" s="3"/>
      <c r="VMZ3" s="3"/>
      <c r="VNA3" s="3"/>
      <c r="VNB3" s="3"/>
      <c r="VNC3" s="3"/>
      <c r="VND3" s="3"/>
      <c r="VNE3" s="3"/>
      <c r="VNF3" s="3"/>
      <c r="VNG3" s="3"/>
      <c r="VNH3" s="3"/>
      <c r="VNI3" s="3"/>
      <c r="VNJ3" s="3"/>
      <c r="VNK3" s="3"/>
      <c r="VNL3" s="3"/>
      <c r="VNM3" s="3"/>
      <c r="VNN3" s="3"/>
      <c r="VNO3" s="3"/>
      <c r="VNP3" s="3"/>
      <c r="VNQ3" s="3"/>
      <c r="VNR3" s="3"/>
      <c r="VNS3" s="3"/>
      <c r="VNT3" s="3"/>
      <c r="VNU3" s="3"/>
      <c r="VNV3" s="3"/>
      <c r="VNW3" s="3"/>
      <c r="VNX3" s="3"/>
      <c r="VNY3" s="3"/>
      <c r="VNZ3" s="3"/>
      <c r="VOA3" s="3"/>
      <c r="VOB3" s="3"/>
      <c r="VOC3" s="3"/>
      <c r="VOD3" s="3"/>
      <c r="VOE3" s="3"/>
      <c r="VOF3" s="3"/>
      <c r="VOG3" s="3"/>
      <c r="VOH3" s="3"/>
      <c r="VOI3" s="3"/>
      <c r="VOJ3" s="3"/>
      <c r="VOK3" s="3"/>
      <c r="VOL3" s="3"/>
      <c r="VOM3" s="3"/>
      <c r="VON3" s="3"/>
      <c r="VOO3" s="3"/>
      <c r="VOP3" s="3"/>
      <c r="VOQ3" s="3"/>
      <c r="VOR3" s="3"/>
      <c r="VOS3" s="3"/>
      <c r="VOT3" s="3"/>
      <c r="VOU3" s="3"/>
      <c r="VOV3" s="3"/>
      <c r="VOW3" s="3"/>
      <c r="VOX3" s="3"/>
      <c r="VOY3" s="3"/>
      <c r="VOZ3" s="3"/>
      <c r="VPA3" s="3"/>
      <c r="VPB3" s="3"/>
      <c r="VPC3" s="3"/>
      <c r="VPD3" s="3"/>
      <c r="VPE3" s="3"/>
      <c r="VPF3" s="3"/>
      <c r="VPG3" s="3"/>
      <c r="VPH3" s="3"/>
      <c r="VPI3" s="3"/>
      <c r="VPJ3" s="3"/>
      <c r="VPK3" s="3"/>
      <c r="VPL3" s="3"/>
      <c r="VPM3" s="3"/>
      <c r="VPN3" s="3"/>
      <c r="VPO3" s="3"/>
      <c r="VPP3" s="3"/>
      <c r="VPQ3" s="3"/>
      <c r="VPR3" s="3"/>
      <c r="VPS3" s="3"/>
      <c r="VPT3" s="3"/>
      <c r="VPU3" s="3"/>
      <c r="VPV3" s="3"/>
      <c r="VPW3" s="3"/>
      <c r="VPX3" s="3"/>
      <c r="VPY3" s="3"/>
      <c r="VPZ3" s="3"/>
      <c r="VQA3" s="3"/>
      <c r="VQB3" s="3"/>
      <c r="VQC3" s="3"/>
      <c r="VQD3" s="3"/>
      <c r="VQE3" s="3"/>
      <c r="VQF3" s="3"/>
      <c r="VQG3" s="3"/>
      <c r="VQH3" s="3"/>
      <c r="VQI3" s="3"/>
      <c r="VQJ3" s="3"/>
      <c r="VQK3" s="3"/>
      <c r="VQL3" s="3"/>
      <c r="VQM3" s="3"/>
      <c r="VQN3" s="3"/>
      <c r="VQO3" s="3"/>
      <c r="VQP3" s="3"/>
      <c r="VQQ3" s="3"/>
      <c r="VQR3" s="3"/>
      <c r="VQS3" s="3"/>
      <c r="VQT3" s="3"/>
      <c r="VQU3" s="3"/>
      <c r="VQV3" s="3"/>
      <c r="VQW3" s="3"/>
      <c r="VQX3" s="3"/>
      <c r="VQY3" s="3"/>
      <c r="VQZ3" s="3"/>
      <c r="VRA3" s="3"/>
      <c r="VRB3" s="3"/>
      <c r="VRC3" s="3"/>
      <c r="VRD3" s="3"/>
      <c r="VRE3" s="3"/>
      <c r="VRF3" s="3"/>
      <c r="VRG3" s="3"/>
      <c r="VRH3" s="3"/>
      <c r="VRI3" s="3"/>
      <c r="VRJ3" s="3"/>
      <c r="VRK3" s="3"/>
      <c r="VRL3" s="3"/>
      <c r="VRM3" s="3"/>
      <c r="VRN3" s="3"/>
      <c r="VRO3" s="3"/>
      <c r="VRP3" s="3"/>
      <c r="VRQ3" s="3"/>
      <c r="VRR3" s="3"/>
      <c r="VRS3" s="3"/>
      <c r="VRT3" s="3"/>
      <c r="VRU3" s="3"/>
      <c r="VRV3" s="3"/>
      <c r="VRW3" s="3"/>
      <c r="VRX3" s="3"/>
      <c r="VRY3" s="3"/>
      <c r="VRZ3" s="3"/>
      <c r="VSA3" s="3"/>
      <c r="VSB3" s="3"/>
      <c r="VSC3" s="3"/>
      <c r="VSD3" s="3"/>
      <c r="VSE3" s="3"/>
      <c r="VSF3" s="3"/>
      <c r="VSG3" s="3"/>
      <c r="VSH3" s="3"/>
      <c r="VSI3" s="3"/>
      <c r="VSJ3" s="3"/>
      <c r="VSK3" s="3"/>
      <c r="VSL3" s="3"/>
      <c r="VSM3" s="3"/>
      <c r="VSN3" s="3"/>
      <c r="VSO3" s="3"/>
      <c r="VSP3" s="3"/>
      <c r="VSQ3" s="3"/>
      <c r="VSR3" s="3"/>
      <c r="VSS3" s="3"/>
      <c r="VST3" s="3"/>
      <c r="VSU3" s="3"/>
      <c r="VSV3" s="3"/>
      <c r="VSW3" s="3"/>
      <c r="VSX3" s="3"/>
      <c r="VSY3" s="3"/>
      <c r="VSZ3" s="3"/>
      <c r="VTA3" s="3"/>
      <c r="VTB3" s="3"/>
      <c r="VTC3" s="3"/>
      <c r="VTD3" s="3"/>
      <c r="VTE3" s="3"/>
      <c r="VTF3" s="3"/>
      <c r="VTG3" s="3"/>
      <c r="VTH3" s="3"/>
      <c r="VTI3" s="3"/>
      <c r="VTJ3" s="3"/>
      <c r="VTK3" s="3"/>
      <c r="VTL3" s="3"/>
      <c r="VTM3" s="3"/>
      <c r="VTN3" s="3"/>
      <c r="VTO3" s="3"/>
      <c r="VTP3" s="3"/>
      <c r="VTQ3" s="3"/>
      <c r="VTR3" s="3"/>
      <c r="VTS3" s="3"/>
      <c r="VTT3" s="3"/>
      <c r="VTU3" s="3"/>
      <c r="VTV3" s="3"/>
      <c r="VTW3" s="3"/>
      <c r="VTX3" s="3"/>
      <c r="VTY3" s="3"/>
      <c r="VTZ3" s="3"/>
      <c r="VUA3" s="3"/>
      <c r="VUB3" s="3"/>
      <c r="VUC3" s="3"/>
      <c r="VUD3" s="3"/>
      <c r="VUE3" s="3"/>
      <c r="VUF3" s="3"/>
      <c r="VUG3" s="3"/>
      <c r="VUH3" s="3"/>
      <c r="VUI3" s="3"/>
      <c r="VUJ3" s="3"/>
      <c r="VUK3" s="3"/>
      <c r="VUL3" s="3"/>
      <c r="VUM3" s="3"/>
      <c r="VUN3" s="3"/>
      <c r="VUO3" s="3"/>
      <c r="VUP3" s="3"/>
      <c r="VUQ3" s="3"/>
      <c r="VUR3" s="3"/>
      <c r="VUS3" s="3"/>
      <c r="VUT3" s="3"/>
      <c r="VUU3" s="3"/>
      <c r="VUV3" s="3"/>
      <c r="VUW3" s="3"/>
      <c r="VUX3" s="3"/>
      <c r="VUY3" s="3"/>
      <c r="VUZ3" s="3"/>
      <c r="VVA3" s="3"/>
      <c r="VVB3" s="3"/>
      <c r="VVC3" s="3"/>
      <c r="VVD3" s="3"/>
      <c r="VVE3" s="3"/>
      <c r="VVF3" s="3"/>
      <c r="VVG3" s="3"/>
      <c r="VVH3" s="3"/>
      <c r="VVI3" s="3"/>
      <c r="VVJ3" s="3"/>
      <c r="VVK3" s="3"/>
      <c r="VVL3" s="3"/>
      <c r="VVM3" s="3"/>
      <c r="VVN3" s="3"/>
      <c r="VVO3" s="3"/>
      <c r="VVP3" s="3"/>
      <c r="VVQ3" s="3"/>
      <c r="VVR3" s="3"/>
      <c r="VVS3" s="3"/>
      <c r="VVT3" s="3"/>
      <c r="VVU3" s="3"/>
      <c r="VVV3" s="3"/>
      <c r="VVW3" s="3"/>
      <c r="VVX3" s="3"/>
      <c r="VVY3" s="3"/>
      <c r="VVZ3" s="3"/>
      <c r="VWA3" s="3"/>
      <c r="VWB3" s="3"/>
      <c r="VWC3" s="3"/>
      <c r="VWD3" s="3"/>
      <c r="VWE3" s="3"/>
      <c r="VWF3" s="3"/>
      <c r="VWG3" s="3"/>
      <c r="VWH3" s="3"/>
      <c r="VWI3" s="3"/>
      <c r="VWJ3" s="3"/>
      <c r="VWK3" s="3"/>
      <c r="VWL3" s="3"/>
      <c r="VWM3" s="3"/>
      <c r="VWN3" s="3"/>
      <c r="VWO3" s="3"/>
      <c r="VWP3" s="3"/>
      <c r="VWQ3" s="3"/>
      <c r="VWR3" s="3"/>
      <c r="VWS3" s="3"/>
      <c r="VWT3" s="3"/>
      <c r="VWU3" s="3"/>
      <c r="VWV3" s="3"/>
      <c r="VWW3" s="3"/>
      <c r="VWX3" s="3"/>
      <c r="VWY3" s="3"/>
      <c r="VWZ3" s="3"/>
      <c r="VXA3" s="3"/>
      <c r="VXB3" s="3"/>
      <c r="VXC3" s="3"/>
      <c r="VXD3" s="3"/>
      <c r="VXE3" s="3"/>
      <c r="VXF3" s="3"/>
      <c r="VXG3" s="3"/>
      <c r="VXH3" s="3"/>
      <c r="VXI3" s="3"/>
      <c r="VXJ3" s="3"/>
      <c r="VXK3" s="3"/>
      <c r="VXL3" s="3"/>
      <c r="VXM3" s="3"/>
      <c r="VXN3" s="3"/>
      <c r="VXO3" s="3"/>
      <c r="VXP3" s="3"/>
      <c r="VXQ3" s="3"/>
      <c r="VXR3" s="3"/>
      <c r="VXS3" s="3"/>
      <c r="VXT3" s="3"/>
      <c r="VXU3" s="3"/>
      <c r="VXV3" s="3"/>
      <c r="VXW3" s="3"/>
      <c r="VXX3" s="3"/>
      <c r="VXY3" s="3"/>
      <c r="VXZ3" s="3"/>
      <c r="VYA3" s="3"/>
      <c r="VYB3" s="3"/>
      <c r="VYC3" s="3"/>
      <c r="VYD3" s="3"/>
      <c r="VYE3" s="3"/>
      <c r="VYF3" s="3"/>
      <c r="VYG3" s="3"/>
      <c r="VYH3" s="3"/>
      <c r="VYI3" s="3"/>
      <c r="VYJ3" s="3"/>
      <c r="VYK3" s="3"/>
      <c r="VYL3" s="3"/>
      <c r="VYM3" s="3"/>
      <c r="VYN3" s="3"/>
      <c r="VYO3" s="3"/>
      <c r="VYP3" s="3"/>
      <c r="VYQ3" s="3"/>
      <c r="VYR3" s="3"/>
      <c r="VYS3" s="3"/>
      <c r="VYT3" s="3"/>
      <c r="VYU3" s="3"/>
      <c r="VYV3" s="3"/>
      <c r="VYW3" s="3"/>
      <c r="VYX3" s="3"/>
      <c r="VYY3" s="3"/>
      <c r="VYZ3" s="3"/>
      <c r="VZA3" s="3"/>
      <c r="VZB3" s="3"/>
      <c r="VZC3" s="3"/>
      <c r="VZD3" s="3"/>
      <c r="VZE3" s="3"/>
      <c r="VZF3" s="3"/>
      <c r="VZG3" s="3"/>
      <c r="VZH3" s="3"/>
      <c r="VZI3" s="3"/>
      <c r="VZJ3" s="3"/>
      <c r="VZK3" s="3"/>
      <c r="VZL3" s="3"/>
      <c r="VZM3" s="3"/>
      <c r="VZN3" s="3"/>
      <c r="VZO3" s="3"/>
      <c r="VZP3" s="3"/>
      <c r="VZQ3" s="3"/>
      <c r="VZR3" s="3"/>
      <c r="VZS3" s="3"/>
      <c r="VZT3" s="3"/>
      <c r="VZU3" s="3"/>
      <c r="VZV3" s="3"/>
      <c r="VZW3" s="3"/>
      <c r="VZX3" s="3"/>
      <c r="VZY3" s="3"/>
      <c r="VZZ3" s="3"/>
      <c r="WAA3" s="3"/>
      <c r="WAB3" s="3"/>
      <c r="WAC3" s="3"/>
      <c r="WAD3" s="3"/>
      <c r="WAE3" s="3"/>
      <c r="WAF3" s="3"/>
      <c r="WAG3" s="3"/>
      <c r="WAH3" s="3"/>
      <c r="WAI3" s="3"/>
      <c r="WAJ3" s="3"/>
      <c r="WAK3" s="3"/>
      <c r="WAL3" s="3"/>
      <c r="WAM3" s="3"/>
      <c r="WAN3" s="3"/>
      <c r="WAO3" s="3"/>
      <c r="WAP3" s="3"/>
      <c r="WAQ3" s="3"/>
      <c r="WAR3" s="3"/>
      <c r="WAS3" s="3"/>
      <c r="WAT3" s="3"/>
      <c r="WAU3" s="3"/>
      <c r="WAV3" s="3"/>
      <c r="WAW3" s="3"/>
      <c r="WAX3" s="3"/>
      <c r="WAY3" s="3"/>
      <c r="WAZ3" s="3"/>
      <c r="WBA3" s="3"/>
      <c r="WBB3" s="3"/>
      <c r="WBC3" s="3"/>
      <c r="WBD3" s="3"/>
      <c r="WBE3" s="3"/>
      <c r="WBF3" s="3"/>
      <c r="WBG3" s="3"/>
      <c r="WBH3" s="3"/>
      <c r="WBI3" s="3"/>
      <c r="WBJ3" s="3"/>
      <c r="WBK3" s="3"/>
      <c r="WBL3" s="3"/>
      <c r="WBM3" s="3"/>
      <c r="WBN3" s="3"/>
      <c r="WBO3" s="3"/>
      <c r="WBP3" s="3"/>
      <c r="WBQ3" s="3"/>
      <c r="WBR3" s="3"/>
      <c r="WBS3" s="3"/>
      <c r="WBT3" s="3"/>
      <c r="WBU3" s="3"/>
      <c r="WBV3" s="3"/>
      <c r="WBW3" s="3"/>
      <c r="WBX3" s="3"/>
      <c r="WBY3" s="3"/>
      <c r="WBZ3" s="3"/>
      <c r="WCA3" s="3"/>
      <c r="WCB3" s="3"/>
      <c r="WCC3" s="3"/>
      <c r="WCD3" s="3"/>
      <c r="WCE3" s="3"/>
      <c r="WCF3" s="3"/>
      <c r="WCG3" s="3"/>
      <c r="WCH3" s="3"/>
      <c r="WCI3" s="3"/>
      <c r="WCJ3" s="3"/>
      <c r="WCK3" s="3"/>
      <c r="WCL3" s="3"/>
      <c r="WCM3" s="3"/>
      <c r="WCN3" s="3"/>
      <c r="WCO3" s="3"/>
      <c r="WCP3" s="3"/>
      <c r="WCQ3" s="3"/>
      <c r="WCR3" s="3"/>
      <c r="WCS3" s="3"/>
      <c r="WCT3" s="3"/>
      <c r="WCU3" s="3"/>
      <c r="WCV3" s="3"/>
      <c r="WCW3" s="3"/>
      <c r="WCX3" s="3"/>
      <c r="WCY3" s="3"/>
      <c r="WCZ3" s="3"/>
      <c r="WDA3" s="3"/>
      <c r="WDB3" s="3"/>
      <c r="WDC3" s="3"/>
      <c r="WDD3" s="3"/>
      <c r="WDE3" s="3"/>
      <c r="WDF3" s="3"/>
      <c r="WDG3" s="3"/>
      <c r="WDH3" s="3"/>
      <c r="WDI3" s="3"/>
      <c r="WDJ3" s="3"/>
      <c r="WDK3" s="3"/>
      <c r="WDL3" s="3"/>
      <c r="WDM3" s="3"/>
      <c r="WDN3" s="3"/>
      <c r="WDO3" s="3"/>
      <c r="WDP3" s="3"/>
      <c r="WDQ3" s="3"/>
      <c r="WDR3" s="3"/>
      <c r="WDS3" s="3"/>
      <c r="WDT3" s="3"/>
      <c r="WDU3" s="3"/>
      <c r="WDV3" s="3"/>
      <c r="WDW3" s="3"/>
      <c r="WDX3" s="3"/>
      <c r="WDY3" s="3"/>
      <c r="WDZ3" s="3"/>
      <c r="WEA3" s="3"/>
      <c r="WEB3" s="3"/>
      <c r="WEC3" s="3"/>
      <c r="WED3" s="3"/>
      <c r="WEE3" s="3"/>
      <c r="WEF3" s="3"/>
      <c r="WEG3" s="3"/>
      <c r="WEH3" s="3"/>
      <c r="WEI3" s="3"/>
      <c r="WEJ3" s="3"/>
      <c r="WEK3" s="3"/>
      <c r="WEL3" s="3"/>
      <c r="WEM3" s="3"/>
      <c r="WEN3" s="3"/>
      <c r="WEO3" s="3"/>
      <c r="WEP3" s="3"/>
      <c r="WEQ3" s="3"/>
      <c r="WER3" s="3"/>
      <c r="WES3" s="3"/>
      <c r="WET3" s="3"/>
      <c r="WEU3" s="3"/>
      <c r="WEV3" s="3"/>
      <c r="WEW3" s="3"/>
      <c r="WEX3" s="3"/>
      <c r="WEY3" s="3"/>
      <c r="WEZ3" s="3"/>
      <c r="WFA3" s="3"/>
      <c r="WFB3" s="3"/>
      <c r="WFC3" s="3"/>
      <c r="WFD3" s="3"/>
      <c r="WFE3" s="3"/>
      <c r="WFF3" s="3"/>
      <c r="WFG3" s="3"/>
      <c r="WFH3" s="3"/>
      <c r="WFI3" s="3"/>
      <c r="WFJ3" s="3"/>
      <c r="WFK3" s="3"/>
      <c r="WFL3" s="3"/>
      <c r="WFM3" s="3"/>
      <c r="WFN3" s="3"/>
      <c r="WFO3" s="3"/>
      <c r="WFP3" s="3"/>
      <c r="WFQ3" s="3"/>
      <c r="WFR3" s="3"/>
      <c r="WFS3" s="3"/>
      <c r="WFT3" s="3"/>
      <c r="WFU3" s="3"/>
      <c r="WFV3" s="3"/>
      <c r="WFW3" s="3"/>
      <c r="WFX3" s="3"/>
      <c r="WFY3" s="3"/>
      <c r="WFZ3" s="3"/>
      <c r="WGA3" s="3"/>
      <c r="WGB3" s="3"/>
      <c r="WGC3" s="3"/>
      <c r="WGD3" s="3"/>
      <c r="WGE3" s="3"/>
      <c r="WGF3" s="3"/>
      <c r="WGG3" s="3"/>
      <c r="WGH3" s="3"/>
      <c r="WGI3" s="3"/>
      <c r="WGJ3" s="3"/>
      <c r="WGK3" s="3"/>
      <c r="WGL3" s="3"/>
      <c r="WGM3" s="3"/>
      <c r="WGN3" s="3"/>
      <c r="WGO3" s="3"/>
      <c r="WGP3" s="3"/>
      <c r="WGQ3" s="3"/>
      <c r="WGR3" s="3"/>
      <c r="WGS3" s="3"/>
      <c r="WGT3" s="3"/>
      <c r="WGU3" s="3"/>
      <c r="WGV3" s="3"/>
      <c r="WGW3" s="3"/>
      <c r="WGX3" s="3"/>
      <c r="WGY3" s="3"/>
      <c r="WGZ3" s="3"/>
      <c r="WHA3" s="3"/>
      <c r="WHB3" s="3"/>
      <c r="WHC3" s="3"/>
      <c r="WHD3" s="3"/>
      <c r="WHE3" s="3"/>
      <c r="WHF3" s="3"/>
      <c r="WHG3" s="3"/>
      <c r="WHH3" s="3"/>
      <c r="WHI3" s="3"/>
      <c r="WHJ3" s="3"/>
      <c r="WHK3" s="3"/>
      <c r="WHL3" s="3"/>
      <c r="WHM3" s="3"/>
      <c r="WHN3" s="3"/>
      <c r="WHO3" s="3"/>
      <c r="WHP3" s="3"/>
      <c r="WHQ3" s="3"/>
      <c r="WHR3" s="3"/>
      <c r="WHS3" s="3"/>
      <c r="WHT3" s="3"/>
      <c r="WHU3" s="3"/>
      <c r="WHV3" s="3"/>
      <c r="WHW3" s="3"/>
      <c r="WHX3" s="3"/>
      <c r="WHY3" s="3"/>
      <c r="WHZ3" s="3"/>
      <c r="WIA3" s="3"/>
      <c r="WIB3" s="3"/>
      <c r="WIC3" s="3"/>
      <c r="WID3" s="3"/>
      <c r="WIE3" s="3"/>
      <c r="WIF3" s="3"/>
      <c r="WIG3" s="3"/>
      <c r="WIH3" s="3"/>
      <c r="WII3" s="3"/>
      <c r="WIJ3" s="3"/>
      <c r="WIK3" s="3"/>
      <c r="WIL3" s="3"/>
      <c r="WIM3" s="3"/>
      <c r="WIN3" s="3"/>
      <c r="WIO3" s="3"/>
      <c r="WIP3" s="3"/>
      <c r="WIQ3" s="3"/>
      <c r="WIR3" s="3"/>
      <c r="WIS3" s="3"/>
      <c r="WIT3" s="3"/>
      <c r="WIU3" s="3"/>
      <c r="WIV3" s="3"/>
      <c r="WIW3" s="3"/>
      <c r="WIX3" s="3"/>
      <c r="WIY3" s="3"/>
      <c r="WIZ3" s="3"/>
      <c r="WJA3" s="3"/>
      <c r="WJB3" s="3"/>
      <c r="WJC3" s="3"/>
      <c r="WJD3" s="3"/>
      <c r="WJE3" s="3"/>
      <c r="WJF3" s="3"/>
      <c r="WJG3" s="3"/>
      <c r="WJH3" s="3"/>
      <c r="WJI3" s="3"/>
      <c r="WJJ3" s="3"/>
      <c r="WJK3" s="3"/>
      <c r="WJL3" s="3"/>
      <c r="WJM3" s="3"/>
      <c r="WJN3" s="3"/>
      <c r="WJO3" s="3"/>
      <c r="WJP3" s="3"/>
      <c r="WJQ3" s="3"/>
      <c r="WJR3" s="3"/>
      <c r="WJS3" s="3"/>
      <c r="WJT3" s="3"/>
      <c r="WJU3" s="3"/>
      <c r="WJV3" s="3"/>
      <c r="WJW3" s="3"/>
      <c r="WJX3" s="3"/>
      <c r="WJY3" s="3"/>
      <c r="WJZ3" s="3"/>
      <c r="WKA3" s="3"/>
      <c r="WKB3" s="3"/>
      <c r="WKC3" s="3"/>
      <c r="WKD3" s="3"/>
      <c r="WKE3" s="3"/>
      <c r="WKF3" s="3"/>
      <c r="WKG3" s="3"/>
      <c r="WKH3" s="3"/>
      <c r="WKI3" s="3"/>
      <c r="WKJ3" s="3"/>
      <c r="WKK3" s="3"/>
      <c r="WKL3" s="3"/>
      <c r="WKM3" s="3"/>
      <c r="WKN3" s="3"/>
      <c r="WKO3" s="3"/>
      <c r="WKP3" s="3"/>
      <c r="WKQ3" s="3"/>
      <c r="WKR3" s="3"/>
      <c r="WKS3" s="3"/>
      <c r="WKT3" s="3"/>
      <c r="WKU3" s="3"/>
      <c r="WKV3" s="3"/>
      <c r="WKW3" s="3"/>
      <c r="WKX3" s="3"/>
      <c r="WKY3" s="3"/>
      <c r="WKZ3" s="3"/>
      <c r="WLA3" s="3"/>
      <c r="WLB3" s="3"/>
      <c r="WLC3" s="3"/>
      <c r="WLD3" s="3"/>
      <c r="WLE3" s="3"/>
      <c r="WLF3" s="3"/>
      <c r="WLG3" s="3"/>
      <c r="WLH3" s="3"/>
      <c r="WLI3" s="3"/>
      <c r="WLJ3" s="3"/>
      <c r="WLK3" s="3"/>
      <c r="WLL3" s="3"/>
      <c r="WLM3" s="3"/>
      <c r="WLN3" s="3"/>
      <c r="WLO3" s="3"/>
      <c r="WLP3" s="3"/>
      <c r="WLQ3" s="3"/>
      <c r="WLR3" s="3"/>
      <c r="WLS3" s="3"/>
      <c r="WLT3" s="3"/>
      <c r="WLU3" s="3"/>
      <c r="WLV3" s="3"/>
      <c r="WLW3" s="3"/>
      <c r="WLX3" s="3"/>
      <c r="WLY3" s="3"/>
      <c r="WLZ3" s="3"/>
      <c r="WMA3" s="3"/>
      <c r="WMB3" s="3"/>
      <c r="WMC3" s="3"/>
      <c r="WMD3" s="3"/>
      <c r="WME3" s="3"/>
      <c r="WMF3" s="3"/>
      <c r="WMG3" s="3"/>
      <c r="WMH3" s="3"/>
      <c r="WMI3" s="3"/>
      <c r="WMJ3" s="3"/>
      <c r="WMK3" s="3"/>
      <c r="WML3" s="3"/>
      <c r="WMM3" s="3"/>
      <c r="WMN3" s="3"/>
      <c r="WMO3" s="3"/>
      <c r="WMP3" s="3"/>
      <c r="WMQ3" s="3"/>
      <c r="WMR3" s="3"/>
      <c r="WMS3" s="3"/>
      <c r="WMT3" s="3"/>
      <c r="WMU3" s="3"/>
      <c r="WMV3" s="3"/>
      <c r="WMW3" s="3"/>
      <c r="WMX3" s="3"/>
      <c r="WMY3" s="3"/>
      <c r="WMZ3" s="3"/>
      <c r="WNA3" s="3"/>
      <c r="WNB3" s="3"/>
      <c r="WNC3" s="3"/>
      <c r="WND3" s="3"/>
      <c r="WNE3" s="3"/>
      <c r="WNF3" s="3"/>
      <c r="WNG3" s="3"/>
      <c r="WNH3" s="3"/>
      <c r="WNI3" s="3"/>
      <c r="WNJ3" s="3"/>
      <c r="WNK3" s="3"/>
      <c r="WNL3" s="3"/>
      <c r="WNM3" s="3"/>
      <c r="WNN3" s="3"/>
      <c r="WNO3" s="3"/>
      <c r="WNP3" s="3"/>
      <c r="WNQ3" s="3"/>
      <c r="WNR3" s="3"/>
      <c r="WNS3" s="3"/>
      <c r="WNT3" s="3"/>
      <c r="WNU3" s="3"/>
      <c r="WNV3" s="3"/>
      <c r="WNW3" s="3"/>
      <c r="WNX3" s="3"/>
      <c r="WNY3" s="3"/>
      <c r="WNZ3" s="3"/>
      <c r="WOA3" s="3"/>
      <c r="WOB3" s="3"/>
      <c r="WOC3" s="3"/>
      <c r="WOD3" s="3"/>
      <c r="WOE3" s="3"/>
      <c r="WOF3" s="3"/>
      <c r="WOG3" s="3"/>
      <c r="WOH3" s="3"/>
      <c r="WOI3" s="3"/>
      <c r="WOJ3" s="3"/>
      <c r="WOK3" s="3"/>
      <c r="WOL3" s="3"/>
      <c r="WOM3" s="3"/>
      <c r="WON3" s="3"/>
      <c r="WOO3" s="3"/>
      <c r="WOP3" s="3"/>
      <c r="WOQ3" s="3"/>
      <c r="WOR3" s="3"/>
      <c r="WOS3" s="3"/>
      <c r="WOT3" s="3"/>
      <c r="WOU3" s="3"/>
      <c r="WOV3" s="3"/>
      <c r="WOW3" s="3"/>
      <c r="WOX3" s="3"/>
      <c r="WOY3" s="3"/>
      <c r="WOZ3" s="3"/>
      <c r="WPA3" s="3"/>
      <c r="WPB3" s="3"/>
      <c r="WPC3" s="3"/>
      <c r="WPD3" s="3"/>
      <c r="WPE3" s="3"/>
      <c r="WPF3" s="3"/>
      <c r="WPG3" s="3"/>
      <c r="WPH3" s="3"/>
      <c r="WPI3" s="3"/>
      <c r="WPJ3" s="3"/>
      <c r="WPK3" s="3"/>
      <c r="WPL3" s="3"/>
      <c r="WPM3" s="3"/>
      <c r="WPN3" s="3"/>
      <c r="WPO3" s="3"/>
      <c r="WPP3" s="3"/>
      <c r="WPQ3" s="3"/>
      <c r="WPR3" s="3"/>
      <c r="WPS3" s="3"/>
      <c r="WPT3" s="3"/>
      <c r="WPU3" s="3"/>
      <c r="WPV3" s="3"/>
      <c r="WPW3" s="3"/>
      <c r="WPX3" s="3"/>
      <c r="WPY3" s="3"/>
      <c r="WPZ3" s="3"/>
      <c r="WQA3" s="3"/>
      <c r="WQB3" s="3"/>
      <c r="WQC3" s="3"/>
      <c r="WQD3" s="3"/>
      <c r="WQE3" s="3"/>
      <c r="WQF3" s="3"/>
      <c r="WQG3" s="3"/>
      <c r="WQH3" s="3"/>
      <c r="WQI3" s="3"/>
      <c r="WQJ3" s="3"/>
      <c r="WQK3" s="3"/>
      <c r="WQL3" s="3"/>
      <c r="WQM3" s="3"/>
      <c r="WQN3" s="3"/>
      <c r="WQO3" s="3"/>
      <c r="WQP3" s="3"/>
      <c r="WQQ3" s="3"/>
      <c r="WQR3" s="3"/>
      <c r="WQS3" s="3"/>
      <c r="WQT3" s="3"/>
      <c r="WQU3" s="3"/>
      <c r="WQV3" s="3"/>
      <c r="WQW3" s="3"/>
      <c r="WQX3" s="3"/>
      <c r="WQY3" s="3"/>
      <c r="WQZ3" s="3"/>
      <c r="WRA3" s="3"/>
      <c r="WRB3" s="3"/>
      <c r="WRC3" s="3"/>
      <c r="WRD3" s="3"/>
      <c r="WRE3" s="3"/>
      <c r="WRF3" s="3"/>
      <c r="WRG3" s="3"/>
      <c r="WRH3" s="3"/>
      <c r="WRI3" s="3"/>
      <c r="WRJ3" s="3"/>
      <c r="WRK3" s="3"/>
      <c r="WRL3" s="3"/>
      <c r="WRM3" s="3"/>
      <c r="WRN3" s="3"/>
      <c r="WRO3" s="3"/>
      <c r="WRP3" s="3"/>
      <c r="WRQ3" s="3"/>
      <c r="WRR3" s="3"/>
      <c r="WRS3" s="3"/>
      <c r="WRT3" s="3"/>
      <c r="WRU3" s="3"/>
      <c r="WRV3" s="3"/>
      <c r="WRW3" s="3"/>
      <c r="WRX3" s="3"/>
      <c r="WRY3" s="3"/>
      <c r="WRZ3" s="3"/>
      <c r="WSA3" s="3"/>
      <c r="WSB3" s="3"/>
      <c r="WSC3" s="3"/>
      <c r="WSD3" s="3"/>
      <c r="WSE3" s="3"/>
      <c r="WSF3" s="3"/>
      <c r="WSG3" s="3"/>
      <c r="WSH3" s="3"/>
      <c r="WSI3" s="3"/>
      <c r="WSJ3" s="3"/>
      <c r="WSK3" s="3"/>
      <c r="WSL3" s="3"/>
      <c r="WSM3" s="3"/>
      <c r="WSN3" s="3"/>
      <c r="WSO3" s="3"/>
      <c r="WSP3" s="3"/>
      <c r="WSQ3" s="3"/>
      <c r="WSR3" s="3"/>
      <c r="WSS3" s="3"/>
      <c r="WST3" s="3"/>
      <c r="WSU3" s="3"/>
      <c r="WSV3" s="3"/>
      <c r="WSW3" s="3"/>
      <c r="WSX3" s="3"/>
      <c r="WSY3" s="3"/>
      <c r="WSZ3" s="3"/>
      <c r="WTA3" s="3"/>
      <c r="WTB3" s="3"/>
      <c r="WTC3" s="3"/>
      <c r="WTD3" s="3"/>
      <c r="WTE3" s="3"/>
      <c r="WTF3" s="3"/>
      <c r="WTG3" s="3"/>
      <c r="WTH3" s="3"/>
      <c r="WTI3" s="3"/>
      <c r="WTJ3" s="3"/>
      <c r="WTK3" s="3"/>
      <c r="WTL3" s="3"/>
      <c r="WTM3" s="3"/>
      <c r="WTN3" s="3"/>
      <c r="WTO3" s="3"/>
      <c r="WTP3" s="3"/>
      <c r="WTQ3" s="3"/>
      <c r="WTR3" s="3"/>
      <c r="WTS3" s="3"/>
      <c r="WTT3" s="3"/>
      <c r="WTU3" s="3"/>
      <c r="WTV3" s="3"/>
      <c r="WTW3" s="3"/>
      <c r="WTX3" s="3"/>
      <c r="WTY3" s="3"/>
      <c r="WTZ3" s="3"/>
      <c r="WUA3" s="3"/>
      <c r="WUB3" s="3"/>
      <c r="WUC3" s="3"/>
      <c r="WUD3" s="3"/>
      <c r="WUE3" s="3"/>
      <c r="WUF3" s="3"/>
      <c r="WUG3" s="3"/>
      <c r="WUH3" s="3"/>
      <c r="WUI3" s="3"/>
      <c r="WUJ3" s="3"/>
      <c r="WUK3" s="3"/>
      <c r="WUL3" s="3"/>
      <c r="WUM3" s="3"/>
      <c r="WUN3" s="3"/>
      <c r="WUO3" s="3"/>
      <c r="WUP3" s="3"/>
      <c r="WUQ3" s="3"/>
      <c r="WUR3" s="3"/>
      <c r="WUS3" s="3"/>
      <c r="WUT3" s="3"/>
      <c r="WUU3" s="3"/>
      <c r="WUV3" s="3"/>
      <c r="WUW3" s="3"/>
      <c r="WUX3" s="3"/>
      <c r="WUY3" s="3"/>
      <c r="WUZ3" s="3"/>
      <c r="WVA3" s="3"/>
      <c r="WVB3" s="3"/>
      <c r="WVC3" s="3"/>
      <c r="WVD3" s="3"/>
      <c r="WVE3" s="3"/>
      <c r="WVF3" s="3"/>
      <c r="WVG3" s="3"/>
      <c r="WVH3" s="3"/>
      <c r="WVI3" s="3"/>
      <c r="WVJ3" s="3"/>
      <c r="WVK3" s="3"/>
      <c r="WVL3" s="3"/>
      <c r="WVM3" s="3"/>
      <c r="WVN3" s="3"/>
      <c r="WVO3" s="3"/>
      <c r="WVP3" s="3"/>
      <c r="WVQ3" s="3"/>
      <c r="WVR3" s="3"/>
      <c r="WVS3" s="3"/>
      <c r="WVT3" s="3"/>
      <c r="WVU3" s="3"/>
      <c r="WVV3" s="3"/>
      <c r="WVW3" s="3"/>
      <c r="WVX3" s="3"/>
      <c r="WVY3" s="3"/>
      <c r="WVZ3" s="3"/>
      <c r="WWA3" s="3"/>
      <c r="WWB3" s="3"/>
      <c r="WWC3" s="3"/>
      <c r="WWD3" s="3"/>
      <c r="WWE3" s="3"/>
      <c r="WWF3" s="3"/>
      <c r="WWG3" s="3"/>
      <c r="WWH3" s="3"/>
      <c r="WWI3" s="3"/>
      <c r="WWJ3" s="3"/>
      <c r="WWK3" s="3"/>
      <c r="WWL3" s="3"/>
      <c r="WWM3" s="3"/>
      <c r="WWN3" s="3"/>
      <c r="WWO3" s="3"/>
      <c r="WWP3" s="3"/>
      <c r="WWQ3" s="3"/>
      <c r="WWR3" s="3"/>
      <c r="WWS3" s="3"/>
      <c r="WWT3" s="3"/>
      <c r="WWU3" s="3"/>
      <c r="WWV3" s="3"/>
      <c r="WWW3" s="3"/>
      <c r="WWX3" s="3"/>
      <c r="WWY3" s="3"/>
      <c r="WWZ3" s="3"/>
      <c r="WXA3" s="3"/>
      <c r="WXB3" s="3"/>
      <c r="WXC3" s="3"/>
      <c r="WXD3" s="3"/>
      <c r="WXE3" s="3"/>
      <c r="WXF3" s="3"/>
      <c r="WXG3" s="3"/>
      <c r="WXH3" s="3"/>
      <c r="WXI3" s="3"/>
      <c r="WXJ3" s="3"/>
      <c r="WXK3" s="3"/>
      <c r="WXL3" s="3"/>
      <c r="WXM3" s="3"/>
      <c r="WXN3" s="3"/>
      <c r="WXO3" s="3"/>
      <c r="WXP3" s="3"/>
      <c r="WXQ3" s="3"/>
      <c r="WXR3" s="3"/>
      <c r="WXS3" s="3"/>
      <c r="WXT3" s="3"/>
      <c r="WXU3" s="3"/>
      <c r="WXV3" s="3"/>
      <c r="WXW3" s="3"/>
      <c r="WXX3" s="3"/>
      <c r="WXY3" s="3"/>
      <c r="WXZ3" s="3"/>
      <c r="WYA3" s="3"/>
      <c r="WYB3" s="3"/>
      <c r="WYC3" s="3"/>
      <c r="WYD3" s="3"/>
      <c r="WYE3" s="3"/>
      <c r="WYF3" s="3"/>
      <c r="WYG3" s="3"/>
      <c r="WYH3" s="3"/>
      <c r="WYI3" s="3"/>
      <c r="WYJ3" s="3"/>
      <c r="WYK3" s="3"/>
      <c r="WYL3" s="3"/>
      <c r="WYM3" s="3"/>
      <c r="WYN3" s="3"/>
      <c r="WYO3" s="3"/>
      <c r="WYP3" s="3"/>
      <c r="WYQ3" s="3"/>
      <c r="WYR3" s="3"/>
      <c r="WYS3" s="3"/>
      <c r="WYT3" s="3"/>
      <c r="WYU3" s="3"/>
      <c r="WYV3" s="3"/>
      <c r="WYW3" s="3"/>
      <c r="WYX3" s="3"/>
      <c r="WYY3" s="3"/>
      <c r="WYZ3" s="3"/>
      <c r="WZA3" s="3"/>
      <c r="WZB3" s="3"/>
      <c r="WZC3" s="3"/>
      <c r="WZD3" s="3"/>
      <c r="WZE3" s="3"/>
      <c r="WZF3" s="3"/>
      <c r="WZG3" s="3"/>
      <c r="WZH3" s="3"/>
      <c r="WZI3" s="3"/>
      <c r="WZJ3" s="3"/>
      <c r="WZK3" s="3"/>
      <c r="WZL3" s="3"/>
      <c r="WZM3" s="3"/>
      <c r="WZN3" s="3"/>
      <c r="WZO3" s="3"/>
      <c r="WZP3" s="3"/>
      <c r="WZQ3" s="3"/>
      <c r="WZR3" s="3"/>
      <c r="WZS3" s="3"/>
      <c r="WZT3" s="3"/>
      <c r="WZU3" s="3"/>
      <c r="WZV3" s="3"/>
      <c r="WZW3" s="3"/>
      <c r="WZX3" s="3"/>
      <c r="WZY3" s="3"/>
      <c r="WZZ3" s="3"/>
      <c r="XAA3" s="3"/>
      <c r="XAB3" s="3"/>
      <c r="XAC3" s="3"/>
      <c r="XAD3" s="3"/>
      <c r="XAE3" s="3"/>
      <c r="XAF3" s="3"/>
      <c r="XAG3" s="3"/>
      <c r="XAH3" s="3"/>
      <c r="XAI3" s="3"/>
      <c r="XAJ3" s="3"/>
      <c r="XAK3" s="3"/>
      <c r="XAL3" s="3"/>
      <c r="XAM3" s="3"/>
      <c r="XAN3" s="3"/>
      <c r="XAO3" s="3"/>
      <c r="XAP3" s="3"/>
      <c r="XAQ3" s="3"/>
      <c r="XAR3" s="3"/>
      <c r="XAS3" s="3"/>
      <c r="XAT3" s="3"/>
      <c r="XAU3" s="3"/>
      <c r="XAV3" s="3"/>
      <c r="XAW3" s="3"/>
      <c r="XAX3" s="3"/>
      <c r="XAY3" s="3"/>
      <c r="XAZ3" s="3"/>
      <c r="XBA3" s="3"/>
      <c r="XBB3" s="3"/>
      <c r="XBC3" s="3"/>
      <c r="XBD3" s="3"/>
      <c r="XBE3" s="3"/>
      <c r="XBF3" s="3"/>
      <c r="XBG3" s="3"/>
      <c r="XBH3" s="3"/>
      <c r="XBI3" s="3"/>
      <c r="XBJ3" s="3"/>
      <c r="XBK3" s="3"/>
      <c r="XBL3" s="3"/>
      <c r="XBM3" s="3"/>
      <c r="XBN3" s="3"/>
      <c r="XBO3" s="3"/>
      <c r="XBP3" s="3"/>
      <c r="XBQ3" s="3"/>
      <c r="XBR3" s="3"/>
      <c r="XBS3" s="3"/>
      <c r="XBT3" s="3"/>
      <c r="XBU3" s="3"/>
      <c r="XBV3" s="3"/>
      <c r="XBW3" s="3"/>
      <c r="XBX3" s="3"/>
      <c r="XBY3" s="3"/>
      <c r="XBZ3" s="3"/>
      <c r="XCA3" s="3"/>
      <c r="XCB3" s="3"/>
      <c r="XCC3" s="3"/>
      <c r="XCD3" s="3"/>
      <c r="XCE3" s="3"/>
      <c r="XCF3" s="3"/>
      <c r="XCG3" s="3"/>
      <c r="XCH3" s="3"/>
      <c r="XCI3" s="3"/>
      <c r="XCJ3" s="3"/>
      <c r="XCK3" s="3"/>
      <c r="XCL3" s="3"/>
      <c r="XCM3" s="3"/>
      <c r="XCN3" s="3"/>
      <c r="XCO3" s="3"/>
      <c r="XCP3" s="3"/>
      <c r="XCQ3" s="3"/>
      <c r="XCR3" s="3"/>
      <c r="XCS3" s="3"/>
      <c r="XCT3" s="3"/>
      <c r="XCU3" s="3"/>
      <c r="XCV3" s="3"/>
      <c r="XCW3" s="3"/>
      <c r="XCX3" s="3"/>
      <c r="XCY3" s="3"/>
      <c r="XCZ3" s="3"/>
      <c r="XDA3" s="3"/>
      <c r="XDB3" s="3"/>
      <c r="XDC3" s="3"/>
      <c r="XDD3" s="3"/>
      <c r="XDE3" s="3"/>
      <c r="XDF3" s="3"/>
      <c r="XDG3" s="3"/>
      <c r="XDH3" s="3"/>
      <c r="XDI3" s="3"/>
      <c r="XDJ3" s="3"/>
      <c r="XDK3" s="3"/>
      <c r="XDL3" s="3"/>
      <c r="XDM3" s="3"/>
      <c r="XDN3" s="3"/>
      <c r="XDO3" s="3"/>
      <c r="XDP3" s="3"/>
      <c r="XDQ3" s="3"/>
      <c r="XDR3" s="3"/>
      <c r="XDS3" s="3"/>
      <c r="XDT3" s="3"/>
      <c r="XDU3" s="3"/>
      <c r="XDV3" s="3"/>
      <c r="XDW3" s="3"/>
      <c r="XDX3" s="3"/>
      <c r="XDY3" s="3"/>
      <c r="XDZ3" s="3"/>
      <c r="XEA3" s="3"/>
      <c r="XEB3" s="3"/>
      <c r="XEC3" s="3"/>
      <c r="XED3" s="3"/>
      <c r="XEE3" s="3"/>
      <c r="XEF3" s="3"/>
      <c r="XEG3" s="3"/>
      <c r="XEH3" s="3"/>
      <c r="XEI3" s="3"/>
      <c r="XEJ3" s="3"/>
      <c r="XEK3" s="3"/>
      <c r="XEL3" s="3"/>
      <c r="XEM3" s="3"/>
      <c r="XEN3" s="3"/>
      <c r="XEO3" s="3"/>
      <c r="XEP3" s="3"/>
      <c r="XEQ3" s="3"/>
      <c r="XER3" s="3"/>
      <c r="XES3" s="3"/>
      <c r="XET3" s="3"/>
      <c r="XEU3" s="3"/>
      <c r="XEV3" s="3"/>
    </row>
    <row r="4" spans="1:16376" s="34" customFormat="1" ht="63.75" x14ac:dyDescent="0.2">
      <c r="A4" s="33" t="s">
        <v>201</v>
      </c>
      <c r="B4" s="105" t="s">
        <v>202</v>
      </c>
      <c r="C4" s="19" t="s">
        <v>195</v>
      </c>
      <c r="D4" s="19" t="s">
        <v>203</v>
      </c>
      <c r="E4" s="202" t="s">
        <v>204</v>
      </c>
      <c r="F4" s="225" t="s">
        <v>455</v>
      </c>
      <c r="G4" s="19" t="s">
        <v>205</v>
      </c>
      <c r="I4" s="44" t="s">
        <v>206</v>
      </c>
      <c r="J4" s="44" t="s">
        <v>207</v>
      </c>
      <c r="K4" s="44" t="s">
        <v>450</v>
      </c>
      <c r="L4" s="44" t="s">
        <v>451</v>
      </c>
      <c r="M4" s="44" t="s">
        <v>452</v>
      </c>
      <c r="N4" s="44" t="s">
        <v>208</v>
      </c>
      <c r="O4" s="45" t="s">
        <v>209</v>
      </c>
      <c r="P4" s="45" t="s">
        <v>210</v>
      </c>
      <c r="Q4" s="44" t="s">
        <v>211</v>
      </c>
      <c r="R4" s="44" t="s">
        <v>212</v>
      </c>
      <c r="T4" s="38" t="s">
        <v>213</v>
      </c>
      <c r="U4" s="38" t="s">
        <v>214</v>
      </c>
      <c r="W4" s="52" t="s">
        <v>453</v>
      </c>
      <c r="Y4" s="23" t="s">
        <v>216</v>
      </c>
      <c r="Z4" s="35" t="s">
        <v>217</v>
      </c>
      <c r="AB4" s="23" t="s">
        <v>219</v>
      </c>
      <c r="AC4" s="36" t="s">
        <v>220</v>
      </c>
      <c r="AE4" s="23" t="s">
        <v>221</v>
      </c>
      <c r="AF4" s="36" t="s">
        <v>222</v>
      </c>
      <c r="AH4" s="20"/>
      <c r="AI4" s="21" t="s">
        <v>223</v>
      </c>
      <c r="AJ4" s="21" t="s">
        <v>224</v>
      </c>
      <c r="AK4" s="21" t="s">
        <v>225</v>
      </c>
      <c r="AL4" s="10" t="s">
        <v>226</v>
      </c>
      <c r="AM4" s="10" t="s">
        <v>227</v>
      </c>
      <c r="AN4" s="22" t="s">
        <v>228</v>
      </c>
      <c r="AP4" s="23" t="s">
        <v>224</v>
      </c>
      <c r="AQ4" s="19" t="s">
        <v>229</v>
      </c>
      <c r="AR4" s="19" t="s">
        <v>230</v>
      </c>
      <c r="AS4" s="10" t="s">
        <v>231</v>
      </c>
      <c r="AT4" s="10" t="s">
        <v>232</v>
      </c>
      <c r="AU4" s="10" t="s">
        <v>233</v>
      </c>
      <c r="AV4" s="20" t="s">
        <v>234</v>
      </c>
    </row>
    <row r="5" spans="1:16376" x14ac:dyDescent="0.2">
      <c r="A5" s="194">
        <v>1</v>
      </c>
      <c r="B5" s="106"/>
      <c r="C5" s="2" t="s">
        <v>235</v>
      </c>
      <c r="D5" s="25"/>
      <c r="E5" s="193">
        <v>1</v>
      </c>
      <c r="F5" s="43" t="str">
        <f t="shared" ref="F5:F68" si="0">C5&amp;E5</f>
        <v>Exam 61</v>
      </c>
      <c r="G5" s="18" t="s">
        <v>0</v>
      </c>
      <c r="H5" s="2"/>
      <c r="I5" s="193">
        <v>189</v>
      </c>
      <c r="J5" s="41">
        <f>I5/(24*60*60)</f>
        <v>2.1875000000000002E-3</v>
      </c>
      <c r="K5" s="41">
        <f t="shared" ref="K5:K68" si="1">IF($W5="C.R.",crsecond,
IF($W5="s.c.",scsecond,
IF($W5="R.C.1º",rconesecond,
IF($W5="R.C.Gn",rcgsecond,
rcssecond))))</f>
        <v>3.4722222222222224E-4</v>
      </c>
      <c r="L5" s="41">
        <f t="shared" ref="L5:L68" si="2">IF($W5="C.R.",crthird,
IF($W5="s.c.",scthird,
IF($W5="R.C.1º",rconethird,
IF($W5="R.C.Gn",rcgthird,
rcsthird))))</f>
        <v>8.6805555555555551E-4</v>
      </c>
      <c r="M5" s="41">
        <f t="shared" ref="M5:M68" si="3">IF($W5="C.R.",crfourth,
IF($W5="s.c.",scfourth,
IF($W5="R.C.1º",rconefourth,
IF($W5="R.C.Gn",rcgfourth,
rcsfourth))))</f>
        <v>1.3888888888888889E-3</v>
      </c>
      <c r="N5" s="41" t="str">
        <f>IF(J5&lt;K5,"Too Fast",IF(AND(J5&gt;=K5,J5&lt;L5),"Perfect Timing",IF(AND(J5&gt;=L5,J5&lt;M5),"Warning Track","Way Too Slow")))</f>
        <v>Way Too Slow</v>
      </c>
      <c r="O5" s="41">
        <f>J5</f>
        <v>2.1875000000000002E-3</v>
      </c>
      <c r="P5" s="41">
        <f t="shared" ref="P5:P68" si="4">(109.35*(E5))/(24*60*60)</f>
        <v>1.265625E-3</v>
      </c>
      <c r="Q5" s="41">
        <f>ABS((P5-O5))</f>
        <v>9.2187500000000017E-4</v>
      </c>
      <c r="R5" s="42" t="str">
        <f>IF(AND(P5-O5&lt;0,Q5&gt;$R$3),"Behind on time",IF(AND(P5-O5&gt;0,Q5&gt;$R$3),"Positive","Neutral"))</f>
        <v>Neutral</v>
      </c>
      <c r="S5" s="2"/>
      <c r="T5" s="2"/>
      <c r="U5" s="2" t="s">
        <v>8</v>
      </c>
      <c r="V5" s="2"/>
      <c r="W5" s="2" t="s">
        <v>314</v>
      </c>
      <c r="X5" s="2"/>
      <c r="Y5" s="54" t="s">
        <v>380</v>
      </c>
      <c r="Z5" s="54" t="s">
        <v>348</v>
      </c>
      <c r="AA5" s="2"/>
      <c r="AB5" s="2"/>
      <c r="AC5" s="2"/>
      <c r="AD5" s="2"/>
      <c r="AE5" s="2"/>
      <c r="AF5" s="2"/>
      <c r="AG5" s="2"/>
      <c r="AH5" s="2" t="s">
        <v>234</v>
      </c>
      <c r="AI5" s="17"/>
      <c r="AJ5" s="17"/>
      <c r="AK5" s="17"/>
      <c r="AL5" s="17"/>
      <c r="AM5" s="8"/>
      <c r="AN5" s="18"/>
      <c r="AO5" s="2" t="s">
        <v>234</v>
      </c>
      <c r="AP5" s="2"/>
      <c r="AQ5" s="6"/>
      <c r="AR5" s="6"/>
      <c r="AS5" s="7"/>
      <c r="AT5" s="7"/>
      <c r="AV5" s="2" t="s">
        <v>234</v>
      </c>
    </row>
    <row r="6" spans="1:16376" x14ac:dyDescent="0.2">
      <c r="A6" s="194">
        <v>2</v>
      </c>
      <c r="B6" s="106"/>
      <c r="C6" s="2" t="s">
        <v>235</v>
      </c>
      <c r="D6" s="25"/>
      <c r="E6" s="193">
        <v>2</v>
      </c>
      <c r="F6" s="43" t="str">
        <f t="shared" si="0"/>
        <v>Exam 62</v>
      </c>
      <c r="G6" s="18" t="s">
        <v>11</v>
      </c>
      <c r="H6" s="2"/>
      <c r="I6" s="193">
        <v>324</v>
      </c>
      <c r="J6" s="41">
        <f t="shared" ref="J6:J41" si="5">I6/(24*60*60)</f>
        <v>3.7499999999999999E-3</v>
      </c>
      <c r="K6" s="41">
        <f t="shared" si="1"/>
        <v>1.3888888888888889E-3</v>
      </c>
      <c r="L6" s="41">
        <f t="shared" si="2"/>
        <v>3.472222222222222E-3</v>
      </c>
      <c r="M6" s="41">
        <f t="shared" si="3"/>
        <v>3.8194444444444443E-3</v>
      </c>
      <c r="N6" s="41" t="str">
        <f t="shared" ref="N6:N45" si="6">IF(J6&lt;K6,"Too Fast",IF(AND(J6&gt;=K6,J6&lt;L6),"Perfect Timing",IF(AND(J6&gt;=L6,J6&lt;M6),"Warning Track","Way Too Slow")))</f>
        <v>Warning Track</v>
      </c>
      <c r="O6" s="41">
        <f t="shared" ref="O6:O45" si="7">J6+O5</f>
        <v>5.9375000000000001E-3</v>
      </c>
      <c r="P6" s="41">
        <f t="shared" si="4"/>
        <v>2.5312500000000001E-3</v>
      </c>
      <c r="Q6" s="41">
        <f t="shared" ref="Q6:Q41" si="8">ABS((P6-O6))</f>
        <v>3.40625E-3</v>
      </c>
      <c r="R6" s="42" t="str">
        <f t="shared" ref="R6:R69" si="9">IF(AND(P6-O6&lt;0,Q6&gt;$R$3),"Behind on time",IF(AND(P6-O6&gt;0,Q6&gt;$R$3),"Positive","Neutral"))</f>
        <v>Behind on time</v>
      </c>
      <c r="S6" s="2"/>
      <c r="T6" s="2"/>
      <c r="U6" s="2" t="s">
        <v>8</v>
      </c>
      <c r="V6" s="2"/>
      <c r="W6" s="2" t="s">
        <v>315</v>
      </c>
      <c r="X6" s="2"/>
      <c r="Y6" s="54" t="s">
        <v>438</v>
      </c>
      <c r="Z6" s="54" t="s">
        <v>427</v>
      </c>
      <c r="AA6" s="2"/>
      <c r="AB6" s="2"/>
      <c r="AC6" s="2"/>
      <c r="AD6" s="2"/>
      <c r="AE6" s="2"/>
      <c r="AF6" s="2"/>
      <c r="AG6" s="2"/>
      <c r="AH6" s="2" t="s">
        <v>234</v>
      </c>
      <c r="AI6" s="17"/>
      <c r="AJ6" s="17"/>
      <c r="AK6" s="17"/>
      <c r="AL6" s="17"/>
      <c r="AM6" s="8"/>
      <c r="AN6" s="18"/>
      <c r="AO6" s="2" t="s">
        <v>234</v>
      </c>
      <c r="AP6" s="2"/>
      <c r="AQ6" s="6"/>
      <c r="AR6" s="6"/>
      <c r="AS6" s="7"/>
      <c r="AT6" s="7"/>
      <c r="AV6" s="2" t="s">
        <v>234</v>
      </c>
    </row>
    <row r="7" spans="1:16376" x14ac:dyDescent="0.2">
      <c r="A7" s="194">
        <v>3</v>
      </c>
      <c r="B7" s="106"/>
      <c r="C7" s="2" t="s">
        <v>235</v>
      </c>
      <c r="D7" s="25"/>
      <c r="E7" s="193">
        <v>3</v>
      </c>
      <c r="F7" s="43" t="str">
        <f t="shared" si="0"/>
        <v>Exam 63</v>
      </c>
      <c r="G7" s="18" t="s">
        <v>0</v>
      </c>
      <c r="H7" s="2"/>
      <c r="I7" s="193">
        <v>102</v>
      </c>
      <c r="J7" s="41">
        <f t="shared" si="5"/>
        <v>1.1805555555555556E-3</v>
      </c>
      <c r="K7" s="41">
        <f t="shared" si="1"/>
        <v>6.9444444444444447E-4</v>
      </c>
      <c r="L7" s="41">
        <f t="shared" si="2"/>
        <v>1.3888888888888889E-3</v>
      </c>
      <c r="M7" s="41">
        <f t="shared" si="3"/>
        <v>1.736111111111111E-3</v>
      </c>
      <c r="N7" s="41" t="str">
        <f t="shared" si="6"/>
        <v>Perfect Timing</v>
      </c>
      <c r="O7" s="41">
        <f t="shared" si="7"/>
        <v>7.1180555555555554E-3</v>
      </c>
      <c r="P7" s="41">
        <f t="shared" si="4"/>
        <v>3.7968749999999995E-3</v>
      </c>
      <c r="Q7" s="41">
        <f t="shared" si="8"/>
        <v>3.321180555555556E-3</v>
      </c>
      <c r="R7" s="42" t="str">
        <f t="shared" si="9"/>
        <v>Behind on time</v>
      </c>
      <c r="S7" s="2"/>
      <c r="T7" s="2"/>
      <c r="U7" s="2" t="s">
        <v>8</v>
      </c>
      <c r="V7" s="2"/>
      <c r="W7" s="2" t="s">
        <v>317</v>
      </c>
      <c r="X7" s="2"/>
      <c r="Y7" s="54" t="s">
        <v>438</v>
      </c>
      <c r="Z7" s="54" t="s">
        <v>435</v>
      </c>
      <c r="AA7" s="2"/>
      <c r="AB7" s="2"/>
      <c r="AC7" s="2"/>
      <c r="AD7" s="2"/>
      <c r="AE7" s="2"/>
      <c r="AF7" s="2"/>
      <c r="AG7" s="2"/>
      <c r="AH7" s="2" t="s">
        <v>234</v>
      </c>
      <c r="AI7" s="17"/>
      <c r="AJ7" s="17"/>
      <c r="AK7" s="17"/>
      <c r="AL7" s="17"/>
      <c r="AM7" s="8"/>
      <c r="AN7" s="18"/>
      <c r="AO7" s="2" t="s">
        <v>234</v>
      </c>
      <c r="AP7" s="2"/>
      <c r="AQ7" s="6"/>
      <c r="AR7" s="6"/>
      <c r="AS7" s="7"/>
      <c r="AT7" s="7"/>
      <c r="AV7" s="2" t="s">
        <v>234</v>
      </c>
    </row>
    <row r="8" spans="1:16376" x14ac:dyDescent="0.2">
      <c r="A8" s="194">
        <v>4</v>
      </c>
      <c r="B8" s="106"/>
      <c r="C8" s="2" t="s">
        <v>235</v>
      </c>
      <c r="D8" s="25"/>
      <c r="E8" s="193">
        <v>4</v>
      </c>
      <c r="F8" s="43" t="str">
        <f t="shared" si="0"/>
        <v>Exam 64</v>
      </c>
      <c r="G8" s="18" t="s">
        <v>11</v>
      </c>
      <c r="H8" s="2"/>
      <c r="I8" s="193">
        <v>46</v>
      </c>
      <c r="J8" s="41">
        <f t="shared" si="5"/>
        <v>5.3240740740740744E-4</v>
      </c>
      <c r="K8" s="41">
        <f t="shared" si="1"/>
        <v>6.9444444444444447E-4</v>
      </c>
      <c r="L8" s="41">
        <f t="shared" si="2"/>
        <v>1.3888888888888889E-3</v>
      </c>
      <c r="M8" s="41">
        <f t="shared" si="3"/>
        <v>1.736111111111111E-3</v>
      </c>
      <c r="N8" s="41" t="str">
        <f t="shared" si="6"/>
        <v>Too Fast</v>
      </c>
      <c r="O8" s="41">
        <f t="shared" si="7"/>
        <v>7.6504629629629631E-3</v>
      </c>
      <c r="P8" s="41">
        <f t="shared" si="4"/>
        <v>5.0625000000000002E-3</v>
      </c>
      <c r="Q8" s="41">
        <f t="shared" si="8"/>
        <v>2.5879629629629629E-3</v>
      </c>
      <c r="R8" s="42" t="str">
        <f t="shared" si="9"/>
        <v>Behind on time</v>
      </c>
      <c r="S8" s="2"/>
      <c r="T8" s="2"/>
      <c r="U8" s="2" t="s">
        <v>8</v>
      </c>
      <c r="V8" s="2"/>
      <c r="W8" s="2" t="s">
        <v>317</v>
      </c>
      <c r="X8" s="2"/>
      <c r="Y8" s="54" t="s">
        <v>438</v>
      </c>
      <c r="Z8" s="54" t="s">
        <v>429</v>
      </c>
      <c r="AA8" s="2"/>
      <c r="AB8" s="2"/>
      <c r="AC8" s="2"/>
      <c r="AD8" s="2"/>
      <c r="AE8" s="2"/>
      <c r="AF8" s="2"/>
      <c r="AG8" s="2"/>
      <c r="AH8" s="2" t="s">
        <v>234</v>
      </c>
      <c r="AI8" s="17"/>
      <c r="AJ8" s="17"/>
      <c r="AK8" s="17"/>
      <c r="AL8" s="17"/>
      <c r="AM8" s="8"/>
      <c r="AN8" s="18"/>
      <c r="AO8" s="2" t="s">
        <v>234</v>
      </c>
      <c r="AP8" s="2"/>
      <c r="AQ8" s="6"/>
      <c r="AR8" s="6"/>
      <c r="AS8" s="7"/>
      <c r="AT8" s="7"/>
      <c r="AV8" s="2" t="s">
        <v>234</v>
      </c>
    </row>
    <row r="9" spans="1:16376" x14ac:dyDescent="0.2">
      <c r="A9" s="194">
        <v>5</v>
      </c>
      <c r="B9" s="106"/>
      <c r="C9" s="2" t="s">
        <v>235</v>
      </c>
      <c r="D9" s="25"/>
      <c r="E9" s="193">
        <v>5</v>
      </c>
      <c r="F9" s="43" t="str">
        <f t="shared" si="0"/>
        <v>Exam 65</v>
      </c>
      <c r="G9" s="18" t="s">
        <v>0</v>
      </c>
      <c r="H9" s="2"/>
      <c r="I9" s="193">
        <v>288</v>
      </c>
      <c r="J9" s="41">
        <f t="shared" si="5"/>
        <v>3.3333333333333335E-3</v>
      </c>
      <c r="K9" s="41">
        <f t="shared" si="1"/>
        <v>1.3888888888888889E-3</v>
      </c>
      <c r="L9" s="41">
        <f t="shared" si="2"/>
        <v>3.472222222222222E-3</v>
      </c>
      <c r="M9" s="41">
        <f t="shared" si="3"/>
        <v>3.8194444444444443E-3</v>
      </c>
      <c r="N9" s="41" t="str">
        <f t="shared" si="6"/>
        <v>Perfect Timing</v>
      </c>
      <c r="O9" s="41">
        <f t="shared" si="7"/>
        <v>1.0983796296296297E-2</v>
      </c>
      <c r="P9" s="41">
        <f t="shared" si="4"/>
        <v>6.3281250000000004E-3</v>
      </c>
      <c r="Q9" s="41">
        <f t="shared" si="8"/>
        <v>4.6556712962962966E-3</v>
      </c>
      <c r="R9" s="42" t="str">
        <f t="shared" si="9"/>
        <v>Behind on time</v>
      </c>
      <c r="S9" s="2"/>
      <c r="T9" s="2"/>
      <c r="U9" s="2" t="s">
        <v>9</v>
      </c>
      <c r="V9" s="2"/>
      <c r="W9" s="2" t="s">
        <v>315</v>
      </c>
      <c r="X9" s="2"/>
      <c r="Y9" s="54" t="s">
        <v>426</v>
      </c>
      <c r="Z9" s="54" t="s">
        <v>435</v>
      </c>
      <c r="AA9" s="2"/>
      <c r="AB9" s="2"/>
      <c r="AC9" s="2"/>
      <c r="AD9" s="2"/>
      <c r="AE9" s="2"/>
      <c r="AF9" s="2"/>
      <c r="AG9" s="2"/>
      <c r="AH9" s="2" t="s">
        <v>234</v>
      </c>
      <c r="AI9" s="17"/>
      <c r="AJ9" s="17"/>
      <c r="AK9" s="17"/>
      <c r="AL9" s="17"/>
      <c r="AM9" s="8"/>
      <c r="AN9" s="18"/>
      <c r="AO9" s="2" t="s">
        <v>234</v>
      </c>
      <c r="AP9" s="2"/>
      <c r="AQ9" s="6"/>
      <c r="AR9" s="6"/>
      <c r="AS9" s="7"/>
      <c r="AT9" s="7"/>
      <c r="AV9" s="2" t="s">
        <v>234</v>
      </c>
    </row>
    <row r="10" spans="1:16376" x14ac:dyDescent="0.2">
      <c r="A10" s="194">
        <v>6</v>
      </c>
      <c r="B10" s="106"/>
      <c r="C10" s="2" t="s">
        <v>235</v>
      </c>
      <c r="D10" s="25"/>
      <c r="E10" s="193">
        <v>6</v>
      </c>
      <c r="F10" s="43" t="str">
        <f t="shared" si="0"/>
        <v>Exam 66</v>
      </c>
      <c r="G10" s="18" t="s">
        <v>0</v>
      </c>
      <c r="H10" s="2"/>
      <c r="I10" s="193">
        <v>76</v>
      </c>
      <c r="J10" s="41">
        <f t="shared" si="5"/>
        <v>8.7962962962962962E-4</v>
      </c>
      <c r="K10" s="41">
        <f t="shared" si="1"/>
        <v>3.4722222222222224E-4</v>
      </c>
      <c r="L10" s="41">
        <f t="shared" si="2"/>
        <v>1.0416666666666667E-3</v>
      </c>
      <c r="M10" s="41">
        <f t="shared" si="3"/>
        <v>1.3888888888888889E-3</v>
      </c>
      <c r="N10" s="41" t="str">
        <f t="shared" si="6"/>
        <v>Perfect Timing</v>
      </c>
      <c r="O10" s="41">
        <f t="shared" si="7"/>
        <v>1.1863425925925927E-2</v>
      </c>
      <c r="P10" s="41">
        <f t="shared" si="4"/>
        <v>7.5937499999999989E-3</v>
      </c>
      <c r="Q10" s="41">
        <f t="shared" si="8"/>
        <v>4.2696759259259276E-3</v>
      </c>
      <c r="R10" s="42" t="str">
        <f t="shared" si="9"/>
        <v>Behind on time</v>
      </c>
      <c r="S10" s="2"/>
      <c r="T10" s="2"/>
      <c r="U10" s="2" t="s">
        <v>9</v>
      </c>
      <c r="V10" s="2"/>
      <c r="W10" s="2" t="s">
        <v>316</v>
      </c>
      <c r="X10" s="2"/>
      <c r="Y10" s="54" t="s">
        <v>426</v>
      </c>
      <c r="Z10" s="54" t="s">
        <v>433</v>
      </c>
      <c r="AA10" s="2"/>
      <c r="AB10" s="2"/>
      <c r="AC10" s="2"/>
      <c r="AD10" s="2"/>
      <c r="AE10" s="2"/>
      <c r="AF10" s="2"/>
      <c r="AG10" s="2"/>
      <c r="AH10" s="2" t="s">
        <v>234</v>
      </c>
      <c r="AI10" s="17"/>
      <c r="AJ10" s="17"/>
      <c r="AK10" s="17"/>
      <c r="AL10" s="17"/>
      <c r="AM10" s="8"/>
      <c r="AN10" s="18"/>
      <c r="AO10" s="2" t="s">
        <v>234</v>
      </c>
      <c r="AP10" s="2"/>
      <c r="AQ10" s="6"/>
      <c r="AR10" s="6"/>
      <c r="AS10" s="7"/>
      <c r="AT10" s="7"/>
      <c r="AV10" s="2" t="s">
        <v>234</v>
      </c>
    </row>
    <row r="11" spans="1:16376" x14ac:dyDescent="0.2">
      <c r="A11" s="194">
        <v>7</v>
      </c>
      <c r="B11" s="106"/>
      <c r="C11" s="2" t="s">
        <v>235</v>
      </c>
      <c r="D11" s="25"/>
      <c r="E11" s="193">
        <v>7</v>
      </c>
      <c r="F11" s="43" t="str">
        <f t="shared" si="0"/>
        <v>Exam 67</v>
      </c>
      <c r="G11" s="18" t="s">
        <v>0</v>
      </c>
      <c r="H11" s="2"/>
      <c r="I11" s="193">
        <v>46</v>
      </c>
      <c r="J11" s="41">
        <f t="shared" si="5"/>
        <v>5.3240740740740744E-4</v>
      </c>
      <c r="K11" s="41">
        <f t="shared" si="1"/>
        <v>6.9444444444444447E-4</v>
      </c>
      <c r="L11" s="41">
        <f t="shared" si="2"/>
        <v>1.3888888888888889E-3</v>
      </c>
      <c r="M11" s="41">
        <f t="shared" si="3"/>
        <v>1.736111111111111E-3</v>
      </c>
      <c r="N11" s="41" t="str">
        <f t="shared" si="6"/>
        <v>Too Fast</v>
      </c>
      <c r="O11" s="41">
        <f t="shared" si="7"/>
        <v>1.2395833333333333E-2</v>
      </c>
      <c r="P11" s="41">
        <f t="shared" si="4"/>
        <v>8.8593749999999992E-3</v>
      </c>
      <c r="Q11" s="41">
        <f t="shared" si="8"/>
        <v>3.5364583333333342E-3</v>
      </c>
      <c r="R11" s="42" t="str">
        <f t="shared" si="9"/>
        <v>Behind on time</v>
      </c>
      <c r="S11" s="2"/>
      <c r="T11" s="2"/>
      <c r="U11" s="2" t="s">
        <v>9</v>
      </c>
      <c r="V11" s="2"/>
      <c r="W11" s="2" t="s">
        <v>317</v>
      </c>
      <c r="X11" s="2"/>
      <c r="Y11" s="54" t="s">
        <v>426</v>
      </c>
      <c r="Z11" s="54" t="s">
        <v>429</v>
      </c>
      <c r="AA11" s="2"/>
      <c r="AB11" s="2"/>
      <c r="AC11" s="2"/>
      <c r="AD11" s="2"/>
      <c r="AE11" s="2"/>
      <c r="AF11" s="2"/>
      <c r="AG11" s="2"/>
      <c r="AH11" s="2" t="s">
        <v>234</v>
      </c>
      <c r="AI11" s="17"/>
      <c r="AJ11" s="17"/>
      <c r="AK11" s="17"/>
      <c r="AL11" s="17"/>
      <c r="AM11" s="8"/>
      <c r="AN11" s="18"/>
      <c r="AO11" s="2" t="s">
        <v>234</v>
      </c>
      <c r="AP11" s="2"/>
      <c r="AQ11" s="6"/>
      <c r="AR11" s="6"/>
      <c r="AS11" s="7"/>
      <c r="AT11" s="7"/>
      <c r="AV11" s="2" t="s">
        <v>234</v>
      </c>
    </row>
    <row r="12" spans="1:16376" x14ac:dyDescent="0.2">
      <c r="A12" s="194">
        <v>8</v>
      </c>
      <c r="B12" s="106"/>
      <c r="C12" s="2" t="s">
        <v>235</v>
      </c>
      <c r="D12" s="25"/>
      <c r="E12" s="193">
        <v>8</v>
      </c>
      <c r="F12" s="43" t="str">
        <f t="shared" si="0"/>
        <v>Exam 68</v>
      </c>
      <c r="G12" s="18" t="s">
        <v>11</v>
      </c>
      <c r="H12" s="2"/>
      <c r="I12" s="193">
        <v>293</v>
      </c>
      <c r="J12" s="41">
        <f t="shared" si="5"/>
        <v>3.3912037037037036E-3</v>
      </c>
      <c r="K12" s="41">
        <f t="shared" si="1"/>
        <v>8.6805555555555551E-4</v>
      </c>
      <c r="L12" s="41">
        <f t="shared" si="2"/>
        <v>1.736111111111111E-3</v>
      </c>
      <c r="M12" s="41">
        <f t="shared" si="3"/>
        <v>2.0833333333333333E-3</v>
      </c>
      <c r="N12" s="41" t="str">
        <f t="shared" si="6"/>
        <v>Way Too Slow</v>
      </c>
      <c r="O12" s="41">
        <f t="shared" si="7"/>
        <v>1.5787037037037037E-2</v>
      </c>
      <c r="P12" s="41">
        <f t="shared" si="4"/>
        <v>1.0125E-2</v>
      </c>
      <c r="Q12" s="41">
        <f t="shared" si="8"/>
        <v>5.6620370370370366E-3</v>
      </c>
      <c r="R12" s="42" t="str">
        <f t="shared" si="9"/>
        <v>Behind on time</v>
      </c>
      <c r="S12" s="2"/>
      <c r="T12" s="2"/>
      <c r="U12" s="2" t="s">
        <v>10</v>
      </c>
      <c r="V12" s="2"/>
      <c r="W12" s="2" t="s">
        <v>313</v>
      </c>
      <c r="X12" s="2"/>
      <c r="Y12" s="54" t="s">
        <v>321</v>
      </c>
      <c r="Z12" s="54" t="s">
        <v>322</v>
      </c>
      <c r="AA12" s="2"/>
      <c r="AB12" s="2"/>
      <c r="AC12" s="2"/>
      <c r="AD12" s="2"/>
      <c r="AE12" s="2"/>
      <c r="AF12" s="2"/>
      <c r="AG12" s="2"/>
      <c r="AH12" s="2" t="s">
        <v>234</v>
      </c>
      <c r="AI12" s="17"/>
      <c r="AJ12" s="17"/>
      <c r="AK12" s="17"/>
      <c r="AL12" s="17"/>
      <c r="AM12" s="8"/>
      <c r="AN12" s="18"/>
      <c r="AO12" s="2" t="s">
        <v>234</v>
      </c>
      <c r="AP12" s="2"/>
      <c r="AQ12" s="6"/>
      <c r="AR12" s="6"/>
      <c r="AS12" s="7"/>
      <c r="AT12" s="7"/>
      <c r="AV12" s="2" t="s">
        <v>234</v>
      </c>
    </row>
    <row r="13" spans="1:16376" x14ac:dyDescent="0.2">
      <c r="A13" s="194">
        <v>9</v>
      </c>
      <c r="B13" s="106"/>
      <c r="C13" s="2" t="s">
        <v>235</v>
      </c>
      <c r="D13" s="25"/>
      <c r="E13" s="193">
        <v>9</v>
      </c>
      <c r="F13" s="43" t="str">
        <f t="shared" si="0"/>
        <v>Exam 69</v>
      </c>
      <c r="G13" s="18" t="s">
        <v>0</v>
      </c>
      <c r="H13" s="2"/>
      <c r="I13" s="193">
        <v>150</v>
      </c>
      <c r="J13" s="41">
        <f t="shared" si="5"/>
        <v>1.736111111111111E-3</v>
      </c>
      <c r="K13" s="41">
        <f t="shared" si="1"/>
        <v>8.6805555555555551E-4</v>
      </c>
      <c r="L13" s="41">
        <f t="shared" si="2"/>
        <v>1.736111111111111E-3</v>
      </c>
      <c r="M13" s="41">
        <f t="shared" si="3"/>
        <v>2.0833333333333333E-3</v>
      </c>
      <c r="N13" s="41" t="str">
        <f t="shared" si="6"/>
        <v>Warning Track</v>
      </c>
      <c r="O13" s="41">
        <f t="shared" si="7"/>
        <v>1.7523148148148149E-2</v>
      </c>
      <c r="P13" s="41">
        <f t="shared" si="4"/>
        <v>1.1390625E-2</v>
      </c>
      <c r="Q13" s="41">
        <f t="shared" si="8"/>
        <v>6.1325231481481491E-3</v>
      </c>
      <c r="R13" s="42" t="str">
        <f t="shared" si="9"/>
        <v>Behind on time</v>
      </c>
      <c r="S13" s="2"/>
      <c r="T13" s="2"/>
      <c r="U13" s="2" t="s">
        <v>9</v>
      </c>
      <c r="V13" s="2"/>
      <c r="W13" s="2" t="s">
        <v>313</v>
      </c>
      <c r="X13" s="2"/>
      <c r="Y13" s="54" t="s">
        <v>321</v>
      </c>
      <c r="Z13" s="54" t="s">
        <v>326</v>
      </c>
      <c r="AA13" s="2"/>
      <c r="AB13" s="2"/>
      <c r="AC13" s="2"/>
      <c r="AD13" s="2"/>
      <c r="AE13" s="2"/>
      <c r="AF13" s="2"/>
      <c r="AG13" s="2"/>
      <c r="AH13" s="2" t="s">
        <v>234</v>
      </c>
      <c r="AI13" s="17"/>
      <c r="AJ13" s="17"/>
      <c r="AK13" s="17"/>
      <c r="AL13" s="17"/>
      <c r="AM13" s="8"/>
      <c r="AN13" s="18"/>
      <c r="AO13" s="2" t="s">
        <v>234</v>
      </c>
      <c r="AP13" s="2"/>
      <c r="AQ13" s="6"/>
      <c r="AR13" s="6"/>
      <c r="AS13" s="7"/>
      <c r="AT13" s="7"/>
      <c r="AV13" s="2" t="s">
        <v>234</v>
      </c>
    </row>
    <row r="14" spans="1:16376" x14ac:dyDescent="0.2">
      <c r="A14" s="194">
        <v>10</v>
      </c>
      <c r="B14" s="106"/>
      <c r="C14" s="2" t="s">
        <v>235</v>
      </c>
      <c r="D14" s="25"/>
      <c r="E14" s="193">
        <v>10</v>
      </c>
      <c r="F14" s="43" t="str">
        <f t="shared" si="0"/>
        <v>Exam 610</v>
      </c>
      <c r="G14" s="18" t="s">
        <v>11</v>
      </c>
      <c r="H14" s="2"/>
      <c r="I14" s="193">
        <v>74</v>
      </c>
      <c r="J14" s="41">
        <f t="shared" si="5"/>
        <v>8.564814814814815E-4</v>
      </c>
      <c r="K14" s="41">
        <f t="shared" si="1"/>
        <v>3.4722222222222224E-4</v>
      </c>
      <c r="L14" s="41">
        <f t="shared" si="2"/>
        <v>8.6805555555555551E-4</v>
      </c>
      <c r="M14" s="41">
        <f t="shared" si="3"/>
        <v>1.3888888888888889E-3</v>
      </c>
      <c r="N14" s="41" t="str">
        <f t="shared" si="6"/>
        <v>Perfect Timing</v>
      </c>
      <c r="O14" s="41">
        <f t="shared" si="7"/>
        <v>1.8379629629629631E-2</v>
      </c>
      <c r="P14" s="41">
        <f t="shared" si="4"/>
        <v>1.2656250000000001E-2</v>
      </c>
      <c r="Q14" s="41">
        <f t="shared" si="8"/>
        <v>5.7233796296296303E-3</v>
      </c>
      <c r="R14" s="42" t="str">
        <f t="shared" si="9"/>
        <v>Behind on time</v>
      </c>
      <c r="S14" s="2"/>
      <c r="T14" s="2"/>
      <c r="U14" s="2" t="s">
        <v>9</v>
      </c>
      <c r="V14" s="2"/>
      <c r="W14" s="2" t="s">
        <v>314</v>
      </c>
      <c r="X14" s="2"/>
      <c r="Y14" s="54" t="s">
        <v>380</v>
      </c>
      <c r="Z14" s="54" t="s">
        <v>390</v>
      </c>
      <c r="AA14" s="2"/>
      <c r="AB14" s="2"/>
      <c r="AC14" s="2"/>
      <c r="AD14" s="2"/>
      <c r="AE14" s="2"/>
      <c r="AF14" s="2"/>
      <c r="AG14" s="2"/>
      <c r="AH14" s="2" t="s">
        <v>234</v>
      </c>
      <c r="AI14" s="17"/>
      <c r="AJ14" s="17"/>
      <c r="AK14" s="17"/>
      <c r="AL14" s="17"/>
      <c r="AM14" s="8"/>
      <c r="AN14" s="18"/>
      <c r="AO14" s="2" t="s">
        <v>234</v>
      </c>
      <c r="AP14" s="2"/>
      <c r="AQ14" s="6"/>
      <c r="AR14" s="6"/>
      <c r="AS14" s="7"/>
      <c r="AT14" s="7"/>
      <c r="AV14" s="2" t="s">
        <v>234</v>
      </c>
    </row>
    <row r="15" spans="1:16376" x14ac:dyDescent="0.2">
      <c r="A15" s="194">
        <v>11</v>
      </c>
      <c r="B15" s="106"/>
      <c r="C15" s="2" t="s">
        <v>235</v>
      </c>
      <c r="D15" s="25"/>
      <c r="E15" s="193">
        <v>11</v>
      </c>
      <c r="F15" s="43" t="str">
        <f t="shared" si="0"/>
        <v>Exam 611</v>
      </c>
      <c r="G15" s="18" t="s">
        <v>11</v>
      </c>
      <c r="H15" s="2"/>
      <c r="I15" s="193">
        <v>491</v>
      </c>
      <c r="J15" s="41">
        <f t="shared" si="5"/>
        <v>5.6828703703703702E-3</v>
      </c>
      <c r="K15" s="41">
        <f t="shared" si="1"/>
        <v>1.3888888888888889E-3</v>
      </c>
      <c r="L15" s="41">
        <f t="shared" si="2"/>
        <v>3.472222222222222E-3</v>
      </c>
      <c r="M15" s="41">
        <f t="shared" si="3"/>
        <v>3.8194444444444443E-3</v>
      </c>
      <c r="N15" s="41" t="str">
        <f t="shared" si="6"/>
        <v>Way Too Slow</v>
      </c>
      <c r="O15" s="41">
        <f t="shared" si="7"/>
        <v>2.4062500000000001E-2</v>
      </c>
      <c r="P15" s="41">
        <f t="shared" si="4"/>
        <v>1.3921874999999998E-2</v>
      </c>
      <c r="Q15" s="41">
        <f t="shared" si="8"/>
        <v>1.0140625000000002E-2</v>
      </c>
      <c r="R15" s="42" t="str">
        <f t="shared" si="9"/>
        <v>Behind on time</v>
      </c>
      <c r="S15" s="2"/>
      <c r="T15" s="2"/>
      <c r="U15" s="2" t="s">
        <v>9</v>
      </c>
      <c r="V15" s="2"/>
      <c r="W15" s="2" t="s">
        <v>315</v>
      </c>
      <c r="X15" s="2"/>
      <c r="Y15" s="54" t="s">
        <v>442</v>
      </c>
      <c r="Z15" s="54" t="s">
        <v>433</v>
      </c>
      <c r="AA15" s="2"/>
      <c r="AB15" s="2"/>
      <c r="AC15" s="2"/>
      <c r="AD15" s="2"/>
      <c r="AE15" s="2"/>
      <c r="AF15" s="2"/>
      <c r="AG15" s="2"/>
      <c r="AH15" s="2" t="s">
        <v>234</v>
      </c>
      <c r="AI15" s="17"/>
      <c r="AJ15" s="17"/>
      <c r="AK15" s="17"/>
      <c r="AL15" s="17"/>
      <c r="AM15" s="8"/>
      <c r="AN15" s="18"/>
      <c r="AO15" s="2" t="s">
        <v>234</v>
      </c>
      <c r="AP15" s="2"/>
      <c r="AQ15" s="6"/>
      <c r="AR15" s="6"/>
      <c r="AS15" s="7"/>
      <c r="AT15" s="7"/>
      <c r="AV15" s="2" t="s">
        <v>234</v>
      </c>
    </row>
    <row r="16" spans="1:16376" x14ac:dyDescent="0.2">
      <c r="A16" s="194">
        <v>12</v>
      </c>
      <c r="B16" s="106"/>
      <c r="C16" s="2" t="s">
        <v>235</v>
      </c>
      <c r="D16" s="25"/>
      <c r="E16" s="193">
        <v>12</v>
      </c>
      <c r="F16" s="43" t="str">
        <f t="shared" si="0"/>
        <v>Exam 612</v>
      </c>
      <c r="G16" s="18" t="s">
        <v>11</v>
      </c>
      <c r="H16" s="2"/>
      <c r="I16" s="193">
        <v>204</v>
      </c>
      <c r="J16" s="41">
        <f t="shared" si="5"/>
        <v>2.3611111111111111E-3</v>
      </c>
      <c r="K16" s="41">
        <f t="shared" si="1"/>
        <v>6.9444444444444447E-4</v>
      </c>
      <c r="L16" s="41">
        <f t="shared" si="2"/>
        <v>1.3888888888888889E-3</v>
      </c>
      <c r="M16" s="41">
        <f t="shared" si="3"/>
        <v>1.736111111111111E-3</v>
      </c>
      <c r="N16" s="41" t="str">
        <f t="shared" si="6"/>
        <v>Way Too Slow</v>
      </c>
      <c r="O16" s="41">
        <f t="shared" si="7"/>
        <v>2.6423611111111113E-2</v>
      </c>
      <c r="P16" s="41">
        <f t="shared" si="4"/>
        <v>1.5187499999999998E-2</v>
      </c>
      <c r="Q16" s="41">
        <f t="shared" si="8"/>
        <v>1.1236111111111115E-2</v>
      </c>
      <c r="R16" s="42" t="str">
        <f t="shared" si="9"/>
        <v>Behind on time</v>
      </c>
      <c r="S16" s="2"/>
      <c r="T16" s="2"/>
      <c r="U16" s="2" t="s">
        <v>9</v>
      </c>
      <c r="V16" s="2"/>
      <c r="W16" s="2" t="s">
        <v>317</v>
      </c>
      <c r="X16" s="2"/>
      <c r="Y16" s="54" t="s">
        <v>442</v>
      </c>
      <c r="Z16" s="54" t="s">
        <v>435</v>
      </c>
      <c r="AA16" s="2"/>
      <c r="AB16" s="2"/>
      <c r="AC16" s="2"/>
      <c r="AD16" s="2"/>
      <c r="AE16" s="2"/>
      <c r="AF16" s="2"/>
      <c r="AG16" s="2"/>
      <c r="AH16" s="2" t="s">
        <v>234</v>
      </c>
      <c r="AI16" s="17"/>
      <c r="AJ16" s="17"/>
      <c r="AK16" s="17"/>
      <c r="AL16" s="17"/>
      <c r="AM16" s="8"/>
      <c r="AN16" s="18"/>
      <c r="AO16" s="2" t="s">
        <v>234</v>
      </c>
      <c r="AP16" s="2"/>
      <c r="AQ16" s="6"/>
      <c r="AR16" s="6"/>
      <c r="AS16" s="7"/>
      <c r="AT16" s="7"/>
      <c r="AV16" s="2" t="s">
        <v>234</v>
      </c>
    </row>
    <row r="17" spans="1:48" x14ac:dyDescent="0.2">
      <c r="A17" s="194">
        <v>13</v>
      </c>
      <c r="B17" s="106"/>
      <c r="C17" s="2" t="s">
        <v>235</v>
      </c>
      <c r="D17" s="25"/>
      <c r="E17" s="193">
        <v>13</v>
      </c>
      <c r="F17" s="43" t="str">
        <f t="shared" si="0"/>
        <v>Exam 613</v>
      </c>
      <c r="G17" s="18" t="s">
        <v>0</v>
      </c>
      <c r="H17" s="2"/>
      <c r="I17" s="193">
        <v>95</v>
      </c>
      <c r="J17" s="41">
        <f t="shared" si="5"/>
        <v>1.0995370370370371E-3</v>
      </c>
      <c r="K17" s="41">
        <f t="shared" si="1"/>
        <v>6.9444444444444447E-4</v>
      </c>
      <c r="L17" s="41">
        <f t="shared" si="2"/>
        <v>1.3888888888888889E-3</v>
      </c>
      <c r="M17" s="41">
        <f t="shared" si="3"/>
        <v>1.736111111111111E-3</v>
      </c>
      <c r="N17" s="41" t="str">
        <f t="shared" si="6"/>
        <v>Perfect Timing</v>
      </c>
      <c r="O17" s="41">
        <f t="shared" si="7"/>
        <v>2.7523148148148151E-2</v>
      </c>
      <c r="P17" s="41">
        <f t="shared" si="4"/>
        <v>1.6453124999999999E-2</v>
      </c>
      <c r="Q17" s="41">
        <f t="shared" si="8"/>
        <v>1.1070023148148152E-2</v>
      </c>
      <c r="R17" s="42" t="str">
        <f t="shared" si="9"/>
        <v>Behind on time</v>
      </c>
      <c r="S17" s="2"/>
      <c r="T17" s="2"/>
      <c r="U17" s="2" t="s">
        <v>9</v>
      </c>
      <c r="V17" s="2"/>
      <c r="W17" s="2" t="s">
        <v>317</v>
      </c>
      <c r="X17" s="2"/>
      <c r="Y17" s="54" t="s">
        <v>442</v>
      </c>
      <c r="Z17" s="54" t="s">
        <v>435</v>
      </c>
      <c r="AA17" s="2"/>
      <c r="AB17" s="2"/>
      <c r="AC17" s="2"/>
      <c r="AD17" s="2"/>
      <c r="AE17" s="2"/>
      <c r="AF17" s="2"/>
      <c r="AG17" s="2"/>
      <c r="AH17" s="2" t="s">
        <v>234</v>
      </c>
      <c r="AI17" s="17"/>
      <c r="AJ17" s="17"/>
      <c r="AK17" s="17"/>
      <c r="AL17" s="17"/>
      <c r="AM17" s="8"/>
      <c r="AN17" s="18"/>
      <c r="AO17" s="2" t="s">
        <v>234</v>
      </c>
      <c r="AP17" s="2"/>
      <c r="AQ17" s="6"/>
      <c r="AR17" s="6"/>
      <c r="AS17" s="7"/>
      <c r="AT17" s="7"/>
      <c r="AV17" s="2" t="s">
        <v>234</v>
      </c>
    </row>
    <row r="18" spans="1:48" x14ac:dyDescent="0.2">
      <c r="A18" s="194">
        <v>14</v>
      </c>
      <c r="B18" s="106"/>
      <c r="C18" s="2" t="s">
        <v>235</v>
      </c>
      <c r="D18" s="25"/>
      <c r="E18" s="193">
        <v>14</v>
      </c>
      <c r="F18" s="43" t="str">
        <f t="shared" si="0"/>
        <v>Exam 614</v>
      </c>
      <c r="G18" s="18" t="s">
        <v>0</v>
      </c>
      <c r="H18" s="2"/>
      <c r="I18" s="193">
        <v>43</v>
      </c>
      <c r="J18" s="41">
        <f t="shared" si="5"/>
        <v>4.9768518518518521E-4</v>
      </c>
      <c r="K18" s="41">
        <f t="shared" si="1"/>
        <v>6.9444444444444447E-4</v>
      </c>
      <c r="L18" s="41">
        <f t="shared" si="2"/>
        <v>1.3888888888888889E-3</v>
      </c>
      <c r="M18" s="41">
        <f t="shared" si="3"/>
        <v>1.736111111111111E-3</v>
      </c>
      <c r="N18" s="41" t="str">
        <f t="shared" si="6"/>
        <v>Too Fast</v>
      </c>
      <c r="O18" s="41">
        <f t="shared" si="7"/>
        <v>2.8020833333333335E-2</v>
      </c>
      <c r="P18" s="41">
        <f t="shared" si="4"/>
        <v>1.7718749999999998E-2</v>
      </c>
      <c r="Q18" s="41">
        <f t="shared" si="8"/>
        <v>1.0302083333333337E-2</v>
      </c>
      <c r="R18" s="42" t="str">
        <f t="shared" si="9"/>
        <v>Behind on time</v>
      </c>
      <c r="S18" s="2"/>
      <c r="T18" s="2"/>
      <c r="U18" s="2" t="s">
        <v>9</v>
      </c>
      <c r="V18" s="2"/>
      <c r="W18" s="2" t="s">
        <v>317</v>
      </c>
      <c r="X18" s="2"/>
      <c r="Y18" s="54" t="s">
        <v>442</v>
      </c>
      <c r="Z18" s="54" t="s">
        <v>435</v>
      </c>
      <c r="AA18" s="2"/>
      <c r="AB18" s="2"/>
      <c r="AC18" s="2"/>
      <c r="AD18" s="2"/>
      <c r="AE18" s="2"/>
      <c r="AF18" s="2"/>
      <c r="AG18" s="2"/>
      <c r="AH18" s="2" t="s">
        <v>234</v>
      </c>
      <c r="AI18" s="17"/>
      <c r="AJ18" s="17"/>
      <c r="AK18" s="17"/>
      <c r="AL18" s="17"/>
      <c r="AM18" s="8"/>
      <c r="AN18" s="18"/>
      <c r="AO18" s="2" t="s">
        <v>234</v>
      </c>
      <c r="AP18" s="2"/>
      <c r="AQ18" s="6"/>
      <c r="AR18" s="6"/>
      <c r="AS18" s="7"/>
      <c r="AT18" s="7"/>
      <c r="AV18" s="2" t="s">
        <v>234</v>
      </c>
    </row>
    <row r="19" spans="1:48" x14ac:dyDescent="0.2">
      <c r="A19" s="194">
        <v>15</v>
      </c>
      <c r="B19" s="106"/>
      <c r="C19" s="2" t="s">
        <v>235</v>
      </c>
      <c r="D19" s="25"/>
      <c r="E19" s="193">
        <v>15</v>
      </c>
      <c r="F19" s="43" t="str">
        <f t="shared" si="0"/>
        <v>Exam 615</v>
      </c>
      <c r="G19" s="18" t="s">
        <v>0</v>
      </c>
      <c r="H19" s="2"/>
      <c r="I19" s="193">
        <v>116</v>
      </c>
      <c r="J19" s="41">
        <f t="shared" si="5"/>
        <v>1.3425925925925925E-3</v>
      </c>
      <c r="K19" s="41">
        <f t="shared" si="1"/>
        <v>8.6805555555555551E-4</v>
      </c>
      <c r="L19" s="41">
        <f t="shared" si="2"/>
        <v>1.736111111111111E-3</v>
      </c>
      <c r="M19" s="41">
        <f t="shared" si="3"/>
        <v>2.0833333333333333E-3</v>
      </c>
      <c r="N19" s="41" t="str">
        <f t="shared" si="6"/>
        <v>Perfect Timing</v>
      </c>
      <c r="O19" s="41">
        <f t="shared" si="7"/>
        <v>2.9363425925925928E-2</v>
      </c>
      <c r="P19" s="41">
        <f t="shared" si="4"/>
        <v>1.8984375000000001E-2</v>
      </c>
      <c r="Q19" s="41">
        <f t="shared" si="8"/>
        <v>1.0379050925925927E-2</v>
      </c>
      <c r="R19" s="42" t="str">
        <f t="shared" si="9"/>
        <v>Behind on time</v>
      </c>
      <c r="S19" s="2"/>
      <c r="T19" s="2"/>
      <c r="U19" s="2" t="s">
        <v>9</v>
      </c>
      <c r="V19" s="2"/>
      <c r="W19" s="2" t="s">
        <v>313</v>
      </c>
      <c r="X19" s="2"/>
      <c r="Y19" s="54" t="s">
        <v>321</v>
      </c>
      <c r="Z19" s="54" t="s">
        <v>323</v>
      </c>
      <c r="AA19" s="2"/>
      <c r="AB19" s="2"/>
      <c r="AC19" s="2"/>
      <c r="AD19" s="2"/>
      <c r="AE19" s="2"/>
      <c r="AF19" s="2"/>
      <c r="AG19" s="2"/>
      <c r="AH19" s="2" t="s">
        <v>234</v>
      </c>
      <c r="AI19" s="17"/>
      <c r="AJ19" s="17"/>
      <c r="AK19" s="17"/>
      <c r="AL19" s="17"/>
      <c r="AM19" s="8"/>
      <c r="AN19" s="18"/>
      <c r="AO19" s="2" t="s">
        <v>234</v>
      </c>
      <c r="AP19" s="2"/>
      <c r="AQ19" s="6"/>
      <c r="AR19" s="6"/>
      <c r="AS19" s="7"/>
      <c r="AT19" s="7"/>
      <c r="AV19" s="2" t="s">
        <v>234</v>
      </c>
    </row>
    <row r="20" spans="1:48" x14ac:dyDescent="0.2">
      <c r="A20" s="194">
        <v>16</v>
      </c>
      <c r="B20" s="106"/>
      <c r="C20" s="2" t="s">
        <v>235</v>
      </c>
      <c r="D20" s="25"/>
      <c r="E20" s="193">
        <v>16</v>
      </c>
      <c r="F20" s="43" t="str">
        <f t="shared" si="0"/>
        <v>Exam 616</v>
      </c>
      <c r="G20" s="18" t="s">
        <v>11</v>
      </c>
      <c r="H20" s="2"/>
      <c r="I20" s="193">
        <v>236</v>
      </c>
      <c r="J20" s="41">
        <f t="shared" si="5"/>
        <v>2.7314814814814814E-3</v>
      </c>
      <c r="K20" s="41">
        <f t="shared" si="1"/>
        <v>3.4722222222222224E-4</v>
      </c>
      <c r="L20" s="41">
        <f t="shared" si="2"/>
        <v>8.6805555555555551E-4</v>
      </c>
      <c r="M20" s="41">
        <f t="shared" si="3"/>
        <v>1.3888888888888889E-3</v>
      </c>
      <c r="N20" s="41" t="str">
        <f t="shared" si="6"/>
        <v>Way Too Slow</v>
      </c>
      <c r="O20" s="41">
        <f t="shared" si="7"/>
        <v>3.2094907407407412E-2</v>
      </c>
      <c r="P20" s="41">
        <f t="shared" si="4"/>
        <v>2.0250000000000001E-2</v>
      </c>
      <c r="Q20" s="41">
        <f t="shared" si="8"/>
        <v>1.1844907407407412E-2</v>
      </c>
      <c r="R20" s="42" t="str">
        <f t="shared" si="9"/>
        <v>Behind on time</v>
      </c>
      <c r="S20" s="2"/>
      <c r="T20" s="2"/>
      <c r="U20" s="2" t="s">
        <v>8</v>
      </c>
      <c r="V20" s="2"/>
      <c r="W20" s="2" t="s">
        <v>314</v>
      </c>
      <c r="X20" s="2"/>
      <c r="Y20" s="54" t="s">
        <v>391</v>
      </c>
      <c r="Z20" s="54" t="s">
        <v>395</v>
      </c>
      <c r="AA20" s="2"/>
      <c r="AB20" s="2"/>
      <c r="AC20" s="2"/>
      <c r="AD20" s="2"/>
      <c r="AE20" s="2"/>
      <c r="AF20" s="2"/>
      <c r="AG20" s="2"/>
      <c r="AH20" s="2" t="s">
        <v>234</v>
      </c>
      <c r="AI20" s="17"/>
      <c r="AJ20" s="17"/>
      <c r="AK20" s="17"/>
      <c r="AL20" s="17"/>
      <c r="AM20" s="8"/>
      <c r="AN20" s="18"/>
      <c r="AO20" s="2" t="s">
        <v>234</v>
      </c>
      <c r="AP20" s="2"/>
      <c r="AQ20" s="6"/>
      <c r="AR20" s="6"/>
      <c r="AS20" s="7"/>
      <c r="AT20" s="7"/>
      <c r="AV20" s="2" t="s">
        <v>234</v>
      </c>
    </row>
    <row r="21" spans="1:48" x14ac:dyDescent="0.2">
      <c r="A21" s="194">
        <v>17</v>
      </c>
      <c r="B21" s="106"/>
      <c r="C21" s="2" t="s">
        <v>235</v>
      </c>
      <c r="D21" s="25"/>
      <c r="E21" s="193">
        <v>17</v>
      </c>
      <c r="F21" s="43" t="str">
        <f t="shared" si="0"/>
        <v>Exam 617</v>
      </c>
      <c r="G21" s="18" t="s">
        <v>11</v>
      </c>
      <c r="H21" s="2"/>
      <c r="I21" s="193">
        <v>168</v>
      </c>
      <c r="J21" s="41">
        <f t="shared" si="5"/>
        <v>1.9444444444444444E-3</v>
      </c>
      <c r="K21" s="41">
        <f t="shared" si="1"/>
        <v>3.4722222222222224E-4</v>
      </c>
      <c r="L21" s="41">
        <f t="shared" si="2"/>
        <v>8.6805555555555551E-4</v>
      </c>
      <c r="M21" s="41">
        <f t="shared" si="3"/>
        <v>1.3888888888888889E-3</v>
      </c>
      <c r="N21" s="41" t="str">
        <f t="shared" si="6"/>
        <v>Way Too Slow</v>
      </c>
      <c r="O21" s="41">
        <f t="shared" si="7"/>
        <v>3.4039351851851855E-2</v>
      </c>
      <c r="P21" s="41">
        <f t="shared" si="4"/>
        <v>2.1515624999999997E-2</v>
      </c>
      <c r="Q21" s="41">
        <f t="shared" si="8"/>
        <v>1.2523726851851859E-2</v>
      </c>
      <c r="R21" s="42" t="str">
        <f t="shared" si="9"/>
        <v>Behind on time</v>
      </c>
      <c r="S21" s="2"/>
      <c r="T21" s="2"/>
      <c r="U21" s="2" t="s">
        <v>9</v>
      </c>
      <c r="V21" s="2"/>
      <c r="W21" s="2" t="s">
        <v>314</v>
      </c>
      <c r="X21" s="2"/>
      <c r="Y21" s="54" t="s">
        <v>346</v>
      </c>
      <c r="Z21" s="54" t="s">
        <v>347</v>
      </c>
      <c r="AA21" s="2"/>
      <c r="AB21" s="2"/>
      <c r="AC21" s="2"/>
      <c r="AD21" s="2"/>
      <c r="AE21" s="2"/>
      <c r="AF21" s="2"/>
      <c r="AG21" s="2"/>
      <c r="AH21" s="2" t="s">
        <v>234</v>
      </c>
      <c r="AI21" s="17"/>
      <c r="AJ21" s="17"/>
      <c r="AK21" s="17"/>
      <c r="AL21" s="17"/>
      <c r="AM21" s="8"/>
      <c r="AN21" s="18"/>
      <c r="AO21" s="2" t="s">
        <v>234</v>
      </c>
      <c r="AP21" s="2"/>
      <c r="AQ21" s="6"/>
      <c r="AR21" s="6"/>
      <c r="AS21" s="7"/>
      <c r="AT21" s="7"/>
      <c r="AV21" s="2" t="s">
        <v>234</v>
      </c>
    </row>
    <row r="22" spans="1:48" x14ac:dyDescent="0.2">
      <c r="A22" s="194">
        <v>18</v>
      </c>
      <c r="B22" s="106"/>
      <c r="C22" s="2" t="s">
        <v>235</v>
      </c>
      <c r="D22" s="25"/>
      <c r="E22" s="193">
        <v>18</v>
      </c>
      <c r="F22" s="43" t="str">
        <f t="shared" si="0"/>
        <v>Exam 618</v>
      </c>
      <c r="G22" s="18" t="s">
        <v>11</v>
      </c>
      <c r="H22" s="2"/>
      <c r="I22" s="193">
        <v>73</v>
      </c>
      <c r="J22" s="41">
        <f t="shared" si="5"/>
        <v>8.4490740740740739E-4</v>
      </c>
      <c r="K22" s="41">
        <f t="shared" si="1"/>
        <v>3.4722222222222224E-4</v>
      </c>
      <c r="L22" s="41">
        <f t="shared" si="2"/>
        <v>8.6805555555555551E-4</v>
      </c>
      <c r="M22" s="41">
        <f t="shared" si="3"/>
        <v>1.3888888888888889E-3</v>
      </c>
      <c r="N22" s="41" t="str">
        <f t="shared" si="6"/>
        <v>Perfect Timing</v>
      </c>
      <c r="O22" s="41">
        <f t="shared" si="7"/>
        <v>3.4884259259259261E-2</v>
      </c>
      <c r="P22" s="41">
        <f t="shared" si="4"/>
        <v>2.2781249999999999E-2</v>
      </c>
      <c r="Q22" s="41">
        <f t="shared" si="8"/>
        <v>1.2103009259259261E-2</v>
      </c>
      <c r="R22" s="42" t="str">
        <f t="shared" si="9"/>
        <v>Behind on time</v>
      </c>
      <c r="S22" s="2"/>
      <c r="T22" s="2"/>
      <c r="U22" s="2" t="s">
        <v>8</v>
      </c>
      <c r="V22" s="2"/>
      <c r="W22" s="2" t="s">
        <v>314</v>
      </c>
      <c r="X22" s="2"/>
      <c r="Y22" s="54" t="s">
        <v>383</v>
      </c>
      <c r="Z22" s="54" t="s">
        <v>360</v>
      </c>
      <c r="AA22" s="2"/>
      <c r="AB22" s="2"/>
      <c r="AC22" s="2"/>
      <c r="AD22" s="2"/>
      <c r="AE22" s="2"/>
      <c r="AF22" s="2"/>
      <c r="AG22" s="2"/>
      <c r="AH22" s="2" t="s">
        <v>234</v>
      </c>
      <c r="AI22" s="17"/>
      <c r="AJ22" s="17"/>
      <c r="AK22" s="17"/>
      <c r="AL22" s="17"/>
      <c r="AM22" s="8"/>
      <c r="AN22" s="18"/>
      <c r="AO22" s="2" t="s">
        <v>234</v>
      </c>
      <c r="AP22" s="2"/>
      <c r="AQ22" s="6"/>
      <c r="AR22" s="6"/>
      <c r="AS22" s="7"/>
      <c r="AT22" s="7"/>
      <c r="AV22" s="2" t="s">
        <v>234</v>
      </c>
    </row>
    <row r="23" spans="1:48" x14ac:dyDescent="0.2">
      <c r="A23" s="194">
        <v>19</v>
      </c>
      <c r="B23" s="106"/>
      <c r="C23" s="2" t="s">
        <v>235</v>
      </c>
      <c r="D23" s="25"/>
      <c r="E23" s="193">
        <v>19</v>
      </c>
      <c r="F23" s="43" t="str">
        <f t="shared" si="0"/>
        <v>Exam 619</v>
      </c>
      <c r="G23" s="18" t="s">
        <v>0</v>
      </c>
      <c r="H23" s="2"/>
      <c r="I23" s="193">
        <v>70</v>
      </c>
      <c r="J23" s="41">
        <f t="shared" si="5"/>
        <v>8.1018518518518516E-4</v>
      </c>
      <c r="K23" s="41">
        <f t="shared" si="1"/>
        <v>8.6805555555555551E-4</v>
      </c>
      <c r="L23" s="41">
        <f t="shared" si="2"/>
        <v>1.736111111111111E-3</v>
      </c>
      <c r="M23" s="41">
        <f t="shared" si="3"/>
        <v>2.0833333333333333E-3</v>
      </c>
      <c r="N23" s="41" t="str">
        <f t="shared" si="6"/>
        <v>Too Fast</v>
      </c>
      <c r="O23" s="41">
        <f t="shared" si="7"/>
        <v>3.5694444444444445E-2</v>
      </c>
      <c r="P23" s="41">
        <f t="shared" si="4"/>
        <v>2.4046875000000002E-2</v>
      </c>
      <c r="Q23" s="41">
        <f t="shared" si="8"/>
        <v>1.1647569444444443E-2</v>
      </c>
      <c r="R23" s="42" t="str">
        <f t="shared" si="9"/>
        <v>Behind on time</v>
      </c>
      <c r="S23" s="2"/>
      <c r="T23" s="2"/>
      <c r="U23" s="2" t="s">
        <v>9</v>
      </c>
      <c r="V23" s="2"/>
      <c r="W23" s="2" t="s">
        <v>313</v>
      </c>
      <c r="X23" s="2"/>
      <c r="Y23" s="54" t="s">
        <v>321</v>
      </c>
      <c r="Z23" s="54" t="s">
        <v>325</v>
      </c>
      <c r="AA23" s="2"/>
      <c r="AB23" s="2"/>
      <c r="AC23" s="2"/>
      <c r="AD23" s="2"/>
      <c r="AE23" s="2"/>
      <c r="AF23" s="2"/>
      <c r="AG23" s="2"/>
      <c r="AH23" s="2" t="s">
        <v>234</v>
      </c>
      <c r="AI23" s="17"/>
      <c r="AJ23" s="17"/>
      <c r="AK23" s="17"/>
      <c r="AL23" s="17"/>
      <c r="AM23" s="8"/>
      <c r="AN23" s="18"/>
      <c r="AO23" s="2" t="s">
        <v>234</v>
      </c>
      <c r="AP23" s="2"/>
      <c r="AQ23" s="6"/>
      <c r="AR23" s="6"/>
      <c r="AS23" s="7"/>
      <c r="AT23" s="7"/>
      <c r="AV23" s="2" t="s">
        <v>234</v>
      </c>
    </row>
    <row r="24" spans="1:48" x14ac:dyDescent="0.2">
      <c r="A24" s="194">
        <v>20</v>
      </c>
      <c r="B24" s="106"/>
      <c r="C24" s="2" t="s">
        <v>235</v>
      </c>
      <c r="D24" s="25"/>
      <c r="E24" s="193">
        <v>20</v>
      </c>
      <c r="F24" s="43" t="str">
        <f t="shared" si="0"/>
        <v>Exam 620</v>
      </c>
      <c r="G24" s="18" t="s">
        <v>0</v>
      </c>
      <c r="H24" s="2"/>
      <c r="I24" s="193">
        <v>77</v>
      </c>
      <c r="J24" s="41">
        <f t="shared" si="5"/>
        <v>8.9120370370370373E-4</v>
      </c>
      <c r="K24" s="41">
        <f t="shared" si="1"/>
        <v>3.4722222222222224E-4</v>
      </c>
      <c r="L24" s="41">
        <f t="shared" si="2"/>
        <v>8.6805555555555551E-4</v>
      </c>
      <c r="M24" s="41">
        <f t="shared" si="3"/>
        <v>1.3888888888888889E-3</v>
      </c>
      <c r="N24" s="41" t="str">
        <f t="shared" si="6"/>
        <v>Warning Track</v>
      </c>
      <c r="O24" s="41">
        <f t="shared" si="7"/>
        <v>3.6585648148148152E-2</v>
      </c>
      <c r="P24" s="41">
        <f t="shared" si="4"/>
        <v>2.5312500000000002E-2</v>
      </c>
      <c r="Q24" s="41">
        <f t="shared" si="8"/>
        <v>1.127314814814815E-2</v>
      </c>
      <c r="R24" s="42" t="str">
        <f t="shared" si="9"/>
        <v>Behind on time</v>
      </c>
      <c r="S24" s="2"/>
      <c r="T24" s="2"/>
      <c r="U24" s="2" t="s">
        <v>8</v>
      </c>
      <c r="V24" s="2"/>
      <c r="W24" s="2" t="s">
        <v>314</v>
      </c>
      <c r="X24" s="2"/>
      <c r="Y24" s="54" t="s">
        <v>346</v>
      </c>
      <c r="Z24" s="54" t="s">
        <v>352</v>
      </c>
      <c r="AA24" s="2"/>
      <c r="AB24" s="2"/>
      <c r="AC24" s="2"/>
      <c r="AD24" s="2"/>
      <c r="AE24" s="2"/>
      <c r="AF24" s="2"/>
      <c r="AG24" s="2"/>
      <c r="AH24" s="2" t="s">
        <v>234</v>
      </c>
      <c r="AI24" s="17"/>
      <c r="AJ24" s="17"/>
      <c r="AK24" s="17"/>
      <c r="AL24" s="17"/>
      <c r="AM24" s="8"/>
      <c r="AN24" s="18"/>
      <c r="AO24" s="2" t="s">
        <v>234</v>
      </c>
      <c r="AP24" s="2"/>
      <c r="AQ24" s="6"/>
      <c r="AR24" s="6"/>
      <c r="AS24" s="7"/>
      <c r="AT24" s="7"/>
      <c r="AV24" s="2" t="s">
        <v>234</v>
      </c>
    </row>
    <row r="25" spans="1:48" x14ac:dyDescent="0.2">
      <c r="A25" s="194">
        <v>21</v>
      </c>
      <c r="B25" s="106"/>
      <c r="C25" s="2" t="s">
        <v>235</v>
      </c>
      <c r="D25" s="25"/>
      <c r="E25" s="193">
        <v>21</v>
      </c>
      <c r="F25" s="43" t="str">
        <f t="shared" si="0"/>
        <v>Exam 621</v>
      </c>
      <c r="G25" s="18" t="s">
        <v>0</v>
      </c>
      <c r="H25" s="2"/>
      <c r="I25" s="193">
        <v>75</v>
      </c>
      <c r="J25" s="41">
        <f t="shared" si="5"/>
        <v>8.6805555555555551E-4</v>
      </c>
      <c r="K25" s="41">
        <f t="shared" si="1"/>
        <v>8.6805555555555551E-4</v>
      </c>
      <c r="L25" s="41">
        <f t="shared" si="2"/>
        <v>1.736111111111111E-3</v>
      </c>
      <c r="M25" s="41">
        <f t="shared" si="3"/>
        <v>2.0833333333333333E-3</v>
      </c>
      <c r="N25" s="41" t="str">
        <f t="shared" si="6"/>
        <v>Perfect Timing</v>
      </c>
      <c r="O25" s="41">
        <f t="shared" si="7"/>
        <v>3.7453703703703704E-2</v>
      </c>
      <c r="P25" s="41">
        <f t="shared" si="4"/>
        <v>2.6578124999999998E-2</v>
      </c>
      <c r="Q25" s="41">
        <f t="shared" si="8"/>
        <v>1.0875578703703707E-2</v>
      </c>
      <c r="R25" s="42" t="str">
        <f t="shared" si="9"/>
        <v>Behind on time</v>
      </c>
      <c r="S25" s="2"/>
      <c r="T25" s="2"/>
      <c r="U25" s="2" t="s">
        <v>9</v>
      </c>
      <c r="V25" s="2"/>
      <c r="W25" s="2" t="s">
        <v>313</v>
      </c>
      <c r="X25" s="2"/>
      <c r="Y25" s="54" t="s">
        <v>331</v>
      </c>
      <c r="Z25" s="54" t="s">
        <v>332</v>
      </c>
      <c r="AA25" s="2"/>
      <c r="AB25" s="2"/>
      <c r="AC25" s="2"/>
      <c r="AD25" s="2"/>
      <c r="AE25" s="2"/>
      <c r="AF25" s="2"/>
      <c r="AG25" s="2"/>
      <c r="AH25" s="2" t="s">
        <v>234</v>
      </c>
      <c r="AI25" s="17"/>
      <c r="AJ25" s="17"/>
      <c r="AK25" s="17"/>
      <c r="AL25" s="17"/>
      <c r="AM25" s="8"/>
      <c r="AN25" s="18"/>
      <c r="AO25" s="2" t="s">
        <v>234</v>
      </c>
      <c r="AP25" s="2"/>
      <c r="AQ25" s="6"/>
      <c r="AR25" s="6"/>
      <c r="AS25" s="7"/>
      <c r="AT25" s="7"/>
      <c r="AV25" s="2" t="s">
        <v>234</v>
      </c>
    </row>
    <row r="26" spans="1:48" x14ac:dyDescent="0.2">
      <c r="A26" s="194">
        <v>22</v>
      </c>
      <c r="B26" s="106"/>
      <c r="C26" s="2" t="s">
        <v>235</v>
      </c>
      <c r="D26" s="25"/>
      <c r="E26" s="193">
        <v>22</v>
      </c>
      <c r="F26" s="43" t="str">
        <f t="shared" si="0"/>
        <v>Exam 622</v>
      </c>
      <c r="G26" s="18" t="s">
        <v>0</v>
      </c>
      <c r="H26" s="2"/>
      <c r="I26" s="193">
        <v>329</v>
      </c>
      <c r="J26" s="41">
        <f t="shared" si="5"/>
        <v>3.8078703703703703E-3</v>
      </c>
      <c r="K26" s="41">
        <f t="shared" si="1"/>
        <v>1.3888888888888889E-3</v>
      </c>
      <c r="L26" s="41">
        <f t="shared" si="2"/>
        <v>3.472222222222222E-3</v>
      </c>
      <c r="M26" s="41">
        <f t="shared" si="3"/>
        <v>3.8194444444444443E-3</v>
      </c>
      <c r="N26" s="41" t="str">
        <f t="shared" si="6"/>
        <v>Warning Track</v>
      </c>
      <c r="O26" s="41">
        <f t="shared" si="7"/>
        <v>4.1261574074074076E-2</v>
      </c>
      <c r="P26" s="41">
        <f t="shared" si="4"/>
        <v>2.7843749999999997E-2</v>
      </c>
      <c r="Q26" s="41">
        <f t="shared" si="8"/>
        <v>1.3417824074074079E-2</v>
      </c>
      <c r="R26" s="42" t="str">
        <f t="shared" si="9"/>
        <v>Behind on time</v>
      </c>
      <c r="S26" s="2"/>
      <c r="T26" s="2"/>
      <c r="U26" s="2" t="s">
        <v>9</v>
      </c>
      <c r="V26" s="2"/>
      <c r="W26" s="2" t="s">
        <v>315</v>
      </c>
      <c r="X26" s="2"/>
      <c r="Y26" s="54" t="s">
        <v>426</v>
      </c>
      <c r="Z26" s="54" t="s">
        <v>429</v>
      </c>
      <c r="AA26" s="2"/>
      <c r="AB26" s="2"/>
      <c r="AC26" s="2"/>
      <c r="AD26" s="2"/>
      <c r="AE26" s="2"/>
      <c r="AF26" s="2"/>
      <c r="AG26" s="2"/>
      <c r="AH26" s="2" t="s">
        <v>234</v>
      </c>
      <c r="AI26" s="17"/>
      <c r="AJ26" s="17"/>
      <c r="AK26" s="17"/>
      <c r="AL26" s="17"/>
      <c r="AM26" s="8"/>
      <c r="AN26" s="18"/>
      <c r="AO26" s="2" t="s">
        <v>234</v>
      </c>
      <c r="AP26" s="2"/>
      <c r="AQ26" s="6"/>
      <c r="AR26" s="6"/>
      <c r="AS26" s="7"/>
      <c r="AT26" s="7"/>
      <c r="AV26" s="2" t="s">
        <v>234</v>
      </c>
    </row>
    <row r="27" spans="1:48" x14ac:dyDescent="0.2">
      <c r="A27" s="194">
        <v>23</v>
      </c>
      <c r="B27" s="106"/>
      <c r="C27" s="2" t="s">
        <v>235</v>
      </c>
      <c r="D27" s="25"/>
      <c r="E27" s="193">
        <v>23</v>
      </c>
      <c r="F27" s="43" t="str">
        <f t="shared" si="0"/>
        <v>Exam 623</v>
      </c>
      <c r="G27" s="18" t="s">
        <v>11</v>
      </c>
      <c r="H27" s="2"/>
      <c r="I27" s="193">
        <v>125</v>
      </c>
      <c r="J27" s="41">
        <f t="shared" si="5"/>
        <v>1.4467592592592592E-3</v>
      </c>
      <c r="K27" s="41">
        <f t="shared" si="1"/>
        <v>3.4722222222222224E-4</v>
      </c>
      <c r="L27" s="41">
        <f t="shared" si="2"/>
        <v>1.0416666666666667E-3</v>
      </c>
      <c r="M27" s="41">
        <f t="shared" si="3"/>
        <v>1.3888888888888889E-3</v>
      </c>
      <c r="N27" s="41" t="str">
        <f t="shared" si="6"/>
        <v>Way Too Slow</v>
      </c>
      <c r="O27" s="41">
        <f t="shared" si="7"/>
        <v>4.2708333333333334E-2</v>
      </c>
      <c r="P27" s="41">
        <f t="shared" si="4"/>
        <v>2.9109374999999996E-2</v>
      </c>
      <c r="Q27" s="41">
        <f t="shared" si="8"/>
        <v>1.3598958333333338E-2</v>
      </c>
      <c r="R27" s="42" t="str">
        <f t="shared" si="9"/>
        <v>Behind on time</v>
      </c>
      <c r="S27" s="2"/>
      <c r="T27" s="2"/>
      <c r="U27" s="2" t="s">
        <v>9</v>
      </c>
      <c r="V27" s="2"/>
      <c r="W27" s="2" t="s">
        <v>316</v>
      </c>
      <c r="X27" s="2"/>
      <c r="Y27" s="54" t="s">
        <v>426</v>
      </c>
      <c r="Z27" s="54" t="s">
        <v>428</v>
      </c>
      <c r="AA27" s="2"/>
      <c r="AB27" s="2"/>
      <c r="AC27" s="2"/>
      <c r="AD27" s="2"/>
      <c r="AE27" s="2"/>
      <c r="AF27" s="2"/>
      <c r="AG27" s="2"/>
      <c r="AH27" s="2" t="s">
        <v>234</v>
      </c>
      <c r="AI27" s="17"/>
      <c r="AJ27" s="17"/>
      <c r="AK27" s="17"/>
      <c r="AL27" s="17"/>
      <c r="AM27" s="8"/>
      <c r="AN27" s="18"/>
      <c r="AO27" s="2" t="s">
        <v>234</v>
      </c>
      <c r="AP27" s="2"/>
      <c r="AQ27" s="6"/>
      <c r="AR27" s="6"/>
      <c r="AS27" s="7"/>
      <c r="AT27" s="7"/>
      <c r="AV27" s="2" t="s">
        <v>234</v>
      </c>
    </row>
    <row r="28" spans="1:48" x14ac:dyDescent="0.2">
      <c r="A28" s="194">
        <v>24</v>
      </c>
      <c r="B28" s="106"/>
      <c r="C28" s="2" t="s">
        <v>235</v>
      </c>
      <c r="D28" s="25"/>
      <c r="E28" s="193">
        <v>24</v>
      </c>
      <c r="F28" s="43" t="str">
        <f t="shared" si="0"/>
        <v>Exam 624</v>
      </c>
      <c r="G28" s="18" t="s">
        <v>0</v>
      </c>
      <c r="H28" s="2"/>
      <c r="I28" s="193">
        <v>62</v>
      </c>
      <c r="J28" s="41">
        <f t="shared" si="5"/>
        <v>7.1759259259259259E-4</v>
      </c>
      <c r="K28" s="41">
        <f t="shared" si="1"/>
        <v>3.4722222222222224E-4</v>
      </c>
      <c r="L28" s="41">
        <f t="shared" si="2"/>
        <v>1.0416666666666667E-3</v>
      </c>
      <c r="M28" s="41">
        <f t="shared" si="3"/>
        <v>1.3888888888888889E-3</v>
      </c>
      <c r="N28" s="41" t="str">
        <f t="shared" si="6"/>
        <v>Perfect Timing</v>
      </c>
      <c r="O28" s="41">
        <f t="shared" si="7"/>
        <v>4.3425925925925923E-2</v>
      </c>
      <c r="P28" s="41">
        <f t="shared" si="4"/>
        <v>3.0374999999999996E-2</v>
      </c>
      <c r="Q28" s="41">
        <f t="shared" si="8"/>
        <v>1.3050925925925928E-2</v>
      </c>
      <c r="R28" s="42" t="str">
        <f t="shared" si="9"/>
        <v>Behind on time</v>
      </c>
      <c r="S28" s="2"/>
      <c r="T28" s="2"/>
      <c r="U28" s="2" t="s">
        <v>9</v>
      </c>
      <c r="V28" s="2"/>
      <c r="W28" s="2" t="s">
        <v>316</v>
      </c>
      <c r="X28" s="2"/>
      <c r="Y28" s="54" t="s">
        <v>426</v>
      </c>
      <c r="Z28" s="54" t="s">
        <v>433</v>
      </c>
      <c r="AA28" s="2"/>
      <c r="AB28" s="2"/>
      <c r="AC28" s="2"/>
      <c r="AD28" s="2"/>
      <c r="AE28" s="2"/>
      <c r="AF28" s="2"/>
      <c r="AG28" s="2"/>
      <c r="AH28" s="2" t="s">
        <v>234</v>
      </c>
      <c r="AI28" s="17"/>
      <c r="AJ28" s="17"/>
      <c r="AK28" s="17"/>
      <c r="AL28" s="17"/>
      <c r="AM28" s="8"/>
      <c r="AN28" s="18"/>
      <c r="AO28" s="2" t="s">
        <v>234</v>
      </c>
      <c r="AP28" s="2"/>
      <c r="AQ28" s="6"/>
      <c r="AR28" s="6"/>
      <c r="AS28" s="7"/>
      <c r="AT28" s="7"/>
      <c r="AV28" s="2" t="s">
        <v>234</v>
      </c>
    </row>
    <row r="29" spans="1:48" x14ac:dyDescent="0.2">
      <c r="A29" s="194">
        <v>25</v>
      </c>
      <c r="B29" s="106"/>
      <c r="C29" s="2" t="s">
        <v>235</v>
      </c>
      <c r="D29" s="47"/>
      <c r="E29" s="193">
        <v>25</v>
      </c>
      <c r="F29" s="43" t="str">
        <f t="shared" si="0"/>
        <v>Exam 625</v>
      </c>
      <c r="G29" s="18" t="s">
        <v>0</v>
      </c>
      <c r="H29" s="2"/>
      <c r="I29" s="193">
        <v>102</v>
      </c>
      <c r="J29" s="41">
        <f t="shared" si="5"/>
        <v>1.1805555555555556E-3</v>
      </c>
      <c r="K29" s="41">
        <f t="shared" si="1"/>
        <v>8.6805555555555551E-4</v>
      </c>
      <c r="L29" s="41">
        <f t="shared" si="2"/>
        <v>1.736111111111111E-3</v>
      </c>
      <c r="M29" s="41">
        <f t="shared" si="3"/>
        <v>2.0833333333333333E-3</v>
      </c>
      <c r="N29" s="41" t="str">
        <f t="shared" si="6"/>
        <v>Perfect Timing</v>
      </c>
      <c r="O29" s="41">
        <f t="shared" si="7"/>
        <v>4.4606481481481476E-2</v>
      </c>
      <c r="P29" s="41">
        <f t="shared" si="4"/>
        <v>3.1640624999999999E-2</v>
      </c>
      <c r="Q29" s="41">
        <f t="shared" si="8"/>
        <v>1.2965856481481478E-2</v>
      </c>
      <c r="R29" s="42" t="str">
        <f t="shared" si="9"/>
        <v>Behind on time</v>
      </c>
      <c r="S29" s="2"/>
      <c r="T29" s="2"/>
      <c r="U29" s="2" t="s">
        <v>8</v>
      </c>
      <c r="V29" s="2"/>
      <c r="W29" s="2" t="s">
        <v>313</v>
      </c>
      <c r="X29" s="2"/>
      <c r="Y29" s="54" t="s">
        <v>327</v>
      </c>
      <c r="Z29" s="54" t="s">
        <v>328</v>
      </c>
      <c r="AA29" s="2"/>
      <c r="AB29" s="2"/>
      <c r="AC29" s="2"/>
      <c r="AD29" s="2"/>
      <c r="AE29" s="2"/>
      <c r="AF29" s="2"/>
      <c r="AG29" s="2"/>
      <c r="AH29" s="2" t="s">
        <v>234</v>
      </c>
      <c r="AI29" s="17"/>
      <c r="AJ29" s="17"/>
      <c r="AK29" s="17"/>
      <c r="AL29" s="17"/>
      <c r="AM29" s="8"/>
      <c r="AN29" s="18"/>
      <c r="AO29" s="2" t="s">
        <v>234</v>
      </c>
      <c r="AP29" s="2"/>
      <c r="AQ29" s="6"/>
      <c r="AR29" s="6"/>
      <c r="AS29" s="7"/>
      <c r="AT29" s="7"/>
      <c r="AV29" s="2" t="s">
        <v>234</v>
      </c>
    </row>
    <row r="30" spans="1:48" x14ac:dyDescent="0.2">
      <c r="A30" s="194">
        <v>26</v>
      </c>
      <c r="B30" s="106"/>
      <c r="C30" s="2" t="s">
        <v>235</v>
      </c>
      <c r="D30" s="25"/>
      <c r="E30" s="193">
        <v>26</v>
      </c>
      <c r="F30" s="43" t="str">
        <f t="shared" si="0"/>
        <v>Exam 626</v>
      </c>
      <c r="G30" s="18" t="s">
        <v>11</v>
      </c>
      <c r="H30" s="2"/>
      <c r="I30" s="193">
        <v>55</v>
      </c>
      <c r="J30" s="41">
        <f t="shared" si="5"/>
        <v>6.3657407407407413E-4</v>
      </c>
      <c r="K30" s="41">
        <f t="shared" si="1"/>
        <v>3.4722222222222224E-4</v>
      </c>
      <c r="L30" s="41">
        <f t="shared" si="2"/>
        <v>8.6805555555555551E-4</v>
      </c>
      <c r="M30" s="41">
        <f t="shared" si="3"/>
        <v>1.3888888888888889E-3</v>
      </c>
      <c r="N30" s="41" t="str">
        <f t="shared" si="6"/>
        <v>Perfect Timing</v>
      </c>
      <c r="O30" s="41">
        <f t="shared" si="7"/>
        <v>4.524305555555555E-2</v>
      </c>
      <c r="P30" s="41">
        <f t="shared" si="4"/>
        <v>3.2906249999999998E-2</v>
      </c>
      <c r="Q30" s="41">
        <f t="shared" si="8"/>
        <v>1.2336805555555552E-2</v>
      </c>
      <c r="R30" s="42" t="str">
        <f t="shared" si="9"/>
        <v>Behind on time</v>
      </c>
      <c r="S30" s="2"/>
      <c r="T30" s="2"/>
      <c r="U30" s="2" t="s">
        <v>9</v>
      </c>
      <c r="V30" s="2"/>
      <c r="W30" s="2" t="s">
        <v>314</v>
      </c>
      <c r="X30" s="2"/>
      <c r="Y30" s="54" t="s">
        <v>391</v>
      </c>
      <c r="Z30" s="54" t="s">
        <v>396</v>
      </c>
      <c r="AA30" s="2"/>
      <c r="AB30" s="2"/>
      <c r="AC30" s="2"/>
      <c r="AD30" s="2"/>
      <c r="AE30" s="2"/>
      <c r="AF30" s="2"/>
      <c r="AG30" s="2"/>
      <c r="AH30" s="2" t="s">
        <v>234</v>
      </c>
      <c r="AI30" s="17"/>
      <c r="AJ30" s="17"/>
      <c r="AK30" s="17"/>
      <c r="AL30" s="17"/>
      <c r="AM30" s="8"/>
      <c r="AN30" s="18"/>
      <c r="AO30" s="2" t="s">
        <v>234</v>
      </c>
      <c r="AP30" s="2"/>
      <c r="AQ30" s="6"/>
      <c r="AR30" s="6"/>
      <c r="AS30" s="7"/>
      <c r="AT30" s="7"/>
      <c r="AV30" s="2" t="s">
        <v>234</v>
      </c>
    </row>
    <row r="31" spans="1:48" x14ac:dyDescent="0.2">
      <c r="A31" s="194">
        <v>27</v>
      </c>
      <c r="B31" s="106"/>
      <c r="C31" s="2" t="s">
        <v>235</v>
      </c>
      <c r="D31" s="25"/>
      <c r="E31" s="193">
        <v>27</v>
      </c>
      <c r="F31" s="43" t="str">
        <f t="shared" si="0"/>
        <v>Exam 627</v>
      </c>
      <c r="G31" s="18" t="s">
        <v>11</v>
      </c>
      <c r="H31" s="2"/>
      <c r="I31" s="193">
        <v>53</v>
      </c>
      <c r="J31" s="41">
        <f t="shared" si="5"/>
        <v>6.134259259259259E-4</v>
      </c>
      <c r="K31" s="41">
        <f t="shared" si="1"/>
        <v>3.4722222222222224E-4</v>
      </c>
      <c r="L31" s="41">
        <f t="shared" si="2"/>
        <v>8.6805555555555551E-4</v>
      </c>
      <c r="M31" s="41">
        <f t="shared" si="3"/>
        <v>1.3888888888888889E-3</v>
      </c>
      <c r="N31" s="41" t="str">
        <f t="shared" si="6"/>
        <v>Perfect Timing</v>
      </c>
      <c r="O31" s="41">
        <f t="shared" si="7"/>
        <v>4.5856481481481477E-2</v>
      </c>
      <c r="P31" s="41">
        <f t="shared" si="4"/>
        <v>3.4171874999999997E-2</v>
      </c>
      <c r="Q31" s="41">
        <f t="shared" si="8"/>
        <v>1.168460648148148E-2</v>
      </c>
      <c r="R31" s="42" t="str">
        <f t="shared" si="9"/>
        <v>Behind on time</v>
      </c>
      <c r="S31" s="2"/>
      <c r="T31" s="2"/>
      <c r="U31" s="2" t="s">
        <v>9</v>
      </c>
      <c r="V31" s="2"/>
      <c r="W31" s="2" t="s">
        <v>314</v>
      </c>
      <c r="X31" s="2"/>
      <c r="Y31" s="54" t="s">
        <v>383</v>
      </c>
      <c r="Z31" s="54" t="s">
        <v>412</v>
      </c>
      <c r="AA31" s="2"/>
      <c r="AB31" s="2"/>
      <c r="AC31" s="2"/>
      <c r="AD31" s="2"/>
      <c r="AE31" s="2"/>
      <c r="AF31" s="2"/>
      <c r="AG31" s="2"/>
      <c r="AH31" s="2" t="s">
        <v>234</v>
      </c>
      <c r="AI31" s="17"/>
      <c r="AJ31" s="17"/>
      <c r="AK31" s="17"/>
      <c r="AL31" s="17"/>
      <c r="AM31" s="8"/>
      <c r="AN31" s="18"/>
      <c r="AO31" s="2" t="s">
        <v>234</v>
      </c>
      <c r="AP31" s="2"/>
      <c r="AQ31" s="6"/>
      <c r="AR31" s="6"/>
      <c r="AS31" s="7"/>
      <c r="AT31" s="7"/>
      <c r="AV31" s="2" t="s">
        <v>234</v>
      </c>
    </row>
    <row r="32" spans="1:48" x14ac:dyDescent="0.2">
      <c r="A32" s="194">
        <v>28</v>
      </c>
      <c r="B32" s="106"/>
      <c r="C32" s="2" t="s">
        <v>235</v>
      </c>
      <c r="D32" s="25"/>
      <c r="E32" s="193">
        <v>28</v>
      </c>
      <c r="F32" s="43" t="str">
        <f t="shared" si="0"/>
        <v>Exam 628</v>
      </c>
      <c r="G32" s="18" t="s">
        <v>0</v>
      </c>
      <c r="H32" s="2"/>
      <c r="I32" s="193">
        <v>114</v>
      </c>
      <c r="J32" s="41">
        <f t="shared" si="5"/>
        <v>1.3194444444444445E-3</v>
      </c>
      <c r="K32" s="41">
        <f t="shared" si="1"/>
        <v>8.6805555555555551E-4</v>
      </c>
      <c r="L32" s="41">
        <f t="shared" si="2"/>
        <v>1.736111111111111E-3</v>
      </c>
      <c r="M32" s="41">
        <f t="shared" si="3"/>
        <v>2.0833333333333333E-3</v>
      </c>
      <c r="N32" s="41" t="str">
        <f t="shared" si="6"/>
        <v>Perfect Timing</v>
      </c>
      <c r="O32" s="41">
        <f t="shared" si="7"/>
        <v>4.717592592592592E-2</v>
      </c>
      <c r="P32" s="41">
        <f t="shared" si="4"/>
        <v>3.5437499999999997E-2</v>
      </c>
      <c r="Q32" s="41">
        <f t="shared" si="8"/>
        <v>1.1738425925925923E-2</v>
      </c>
      <c r="R32" s="42" t="str">
        <f t="shared" si="9"/>
        <v>Behind on time</v>
      </c>
      <c r="S32" s="2"/>
      <c r="T32" s="2"/>
      <c r="U32" s="2" t="s">
        <v>9</v>
      </c>
      <c r="V32" s="2"/>
      <c r="W32" s="2" t="s">
        <v>313</v>
      </c>
      <c r="X32" s="2"/>
      <c r="Y32" s="54" t="s">
        <v>321</v>
      </c>
      <c r="Z32" s="54" t="s">
        <v>326</v>
      </c>
      <c r="AA32" s="2"/>
      <c r="AB32" s="2"/>
      <c r="AC32" s="2"/>
      <c r="AD32" s="2"/>
      <c r="AE32" s="2"/>
      <c r="AF32" s="2"/>
      <c r="AG32" s="2"/>
      <c r="AH32" s="2" t="s">
        <v>234</v>
      </c>
      <c r="AI32" s="17"/>
      <c r="AJ32" s="17"/>
      <c r="AK32" s="17"/>
      <c r="AL32" s="17"/>
      <c r="AM32" s="8"/>
      <c r="AN32" s="18"/>
      <c r="AO32" s="2" t="s">
        <v>234</v>
      </c>
      <c r="AP32" s="2"/>
      <c r="AQ32" s="6"/>
      <c r="AR32" s="6"/>
      <c r="AS32" s="7"/>
      <c r="AT32" s="7"/>
      <c r="AV32" s="2" t="s">
        <v>234</v>
      </c>
    </row>
    <row r="33" spans="1:48" x14ac:dyDescent="0.2">
      <c r="A33" s="194">
        <v>29</v>
      </c>
      <c r="B33" s="106"/>
      <c r="C33" s="2" t="s">
        <v>235</v>
      </c>
      <c r="D33" s="25"/>
      <c r="E33" s="193">
        <v>29</v>
      </c>
      <c r="F33" s="43" t="str">
        <f t="shared" si="0"/>
        <v>Exam 629</v>
      </c>
      <c r="G33" s="18" t="s">
        <v>11</v>
      </c>
      <c r="H33" s="2"/>
      <c r="I33" s="193">
        <v>45</v>
      </c>
      <c r="J33" s="41">
        <f t="shared" si="5"/>
        <v>5.2083333333333333E-4</v>
      </c>
      <c r="K33" s="41">
        <f t="shared" si="1"/>
        <v>8.6805555555555551E-4</v>
      </c>
      <c r="L33" s="41">
        <f t="shared" si="2"/>
        <v>1.736111111111111E-3</v>
      </c>
      <c r="M33" s="41">
        <f t="shared" si="3"/>
        <v>2.0833333333333333E-3</v>
      </c>
      <c r="N33" s="41" t="str">
        <f t="shared" si="6"/>
        <v>Too Fast</v>
      </c>
      <c r="O33" s="41">
        <f t="shared" si="7"/>
        <v>4.7696759259259251E-2</v>
      </c>
      <c r="P33" s="41">
        <f t="shared" si="4"/>
        <v>3.6703124999999996E-2</v>
      </c>
      <c r="Q33" s="41">
        <f t="shared" si="8"/>
        <v>1.0993634259259255E-2</v>
      </c>
      <c r="R33" s="42" t="str">
        <f t="shared" si="9"/>
        <v>Behind on time</v>
      </c>
      <c r="S33" s="2"/>
      <c r="T33" s="2"/>
      <c r="U33" s="2" t="s">
        <v>10</v>
      </c>
      <c r="V33" s="2"/>
      <c r="W33" s="2" t="s">
        <v>313</v>
      </c>
      <c r="X33" s="2"/>
      <c r="Y33" s="54" t="s">
        <v>321</v>
      </c>
      <c r="Z33" s="54" t="s">
        <v>322</v>
      </c>
      <c r="AA33" s="2"/>
      <c r="AB33" s="2"/>
      <c r="AC33" s="2"/>
      <c r="AD33" s="2"/>
      <c r="AE33" s="2"/>
      <c r="AF33" s="2"/>
      <c r="AG33" s="2"/>
      <c r="AH33" s="2" t="s">
        <v>234</v>
      </c>
      <c r="AI33" s="17"/>
      <c r="AJ33" s="17"/>
      <c r="AK33" s="17"/>
      <c r="AL33" s="17"/>
      <c r="AM33" s="8"/>
      <c r="AN33" s="18"/>
      <c r="AO33" s="2" t="s">
        <v>234</v>
      </c>
      <c r="AP33" s="2"/>
      <c r="AQ33" s="6"/>
      <c r="AR33" s="6"/>
      <c r="AS33" s="7"/>
      <c r="AT33" s="7"/>
      <c r="AV33" s="2" t="s">
        <v>234</v>
      </c>
    </row>
    <row r="34" spans="1:48" x14ac:dyDescent="0.2">
      <c r="A34" s="194">
        <v>30</v>
      </c>
      <c r="B34" s="106"/>
      <c r="C34" s="2" t="s">
        <v>235</v>
      </c>
      <c r="D34" s="25"/>
      <c r="E34" s="193">
        <v>30</v>
      </c>
      <c r="F34" s="43" t="str">
        <f t="shared" si="0"/>
        <v>Exam 630</v>
      </c>
      <c r="G34" s="18" t="s">
        <v>11</v>
      </c>
      <c r="H34" s="2"/>
      <c r="I34" s="193">
        <v>114</v>
      </c>
      <c r="J34" s="41">
        <f t="shared" si="5"/>
        <v>1.3194444444444445E-3</v>
      </c>
      <c r="K34" s="41">
        <f t="shared" si="1"/>
        <v>8.6805555555555551E-4</v>
      </c>
      <c r="L34" s="41">
        <f t="shared" si="2"/>
        <v>1.736111111111111E-3</v>
      </c>
      <c r="M34" s="41">
        <f t="shared" si="3"/>
        <v>2.0833333333333333E-3</v>
      </c>
      <c r="N34" s="41" t="str">
        <f t="shared" si="6"/>
        <v>Perfect Timing</v>
      </c>
      <c r="O34" s="41">
        <f t="shared" si="7"/>
        <v>4.9016203703703694E-2</v>
      </c>
      <c r="P34" s="41">
        <f t="shared" si="4"/>
        <v>3.7968750000000002E-2</v>
      </c>
      <c r="Q34" s="41">
        <f t="shared" si="8"/>
        <v>1.1047453703703691E-2</v>
      </c>
      <c r="R34" s="42" t="str">
        <f t="shared" si="9"/>
        <v>Behind on time</v>
      </c>
      <c r="S34" s="2"/>
      <c r="T34" s="2"/>
      <c r="U34" s="2" t="s">
        <v>10</v>
      </c>
      <c r="V34" s="2"/>
      <c r="W34" s="2" t="s">
        <v>313</v>
      </c>
      <c r="X34" s="2"/>
      <c r="Y34" s="54" t="s">
        <v>321</v>
      </c>
      <c r="Z34" s="54" t="s">
        <v>323</v>
      </c>
      <c r="AA34" s="2"/>
      <c r="AB34" s="2"/>
      <c r="AC34" s="2"/>
      <c r="AD34" s="2"/>
      <c r="AE34" s="2"/>
      <c r="AF34" s="2"/>
      <c r="AG34" s="2"/>
      <c r="AH34" s="2" t="s">
        <v>234</v>
      </c>
      <c r="AI34" s="17"/>
      <c r="AJ34" s="17"/>
      <c r="AK34" s="17"/>
      <c r="AL34" s="17"/>
      <c r="AM34" s="8"/>
      <c r="AN34" s="18"/>
      <c r="AO34" s="2" t="s">
        <v>234</v>
      </c>
      <c r="AP34" s="2"/>
      <c r="AQ34" s="6"/>
      <c r="AR34" s="6"/>
      <c r="AS34" s="7"/>
      <c r="AT34" s="7"/>
      <c r="AV34" s="2" t="s">
        <v>234</v>
      </c>
    </row>
    <row r="35" spans="1:48" x14ac:dyDescent="0.2">
      <c r="A35" s="194">
        <v>31</v>
      </c>
      <c r="B35" s="106"/>
      <c r="C35" s="2" t="s">
        <v>235</v>
      </c>
      <c r="D35" s="25"/>
      <c r="E35" s="193">
        <v>31</v>
      </c>
      <c r="F35" s="43" t="str">
        <f t="shared" si="0"/>
        <v>Exam 631</v>
      </c>
      <c r="G35" s="18" t="s">
        <v>0</v>
      </c>
      <c r="H35" s="2"/>
      <c r="I35" s="193">
        <v>45</v>
      </c>
      <c r="J35" s="41">
        <f t="shared" si="5"/>
        <v>5.2083333333333333E-4</v>
      </c>
      <c r="K35" s="41">
        <f t="shared" si="1"/>
        <v>8.6805555555555551E-4</v>
      </c>
      <c r="L35" s="41">
        <f t="shared" si="2"/>
        <v>1.736111111111111E-3</v>
      </c>
      <c r="M35" s="41">
        <f t="shared" si="3"/>
        <v>2.0833333333333333E-3</v>
      </c>
      <c r="N35" s="41" t="str">
        <f t="shared" si="6"/>
        <v>Too Fast</v>
      </c>
      <c r="O35" s="41">
        <f t="shared" si="7"/>
        <v>4.9537037037037025E-2</v>
      </c>
      <c r="P35" s="41">
        <f t="shared" si="4"/>
        <v>3.9234375000000002E-2</v>
      </c>
      <c r="Q35" s="41">
        <f t="shared" si="8"/>
        <v>1.0302662037037023E-2</v>
      </c>
      <c r="R35" s="42" t="str">
        <f t="shared" si="9"/>
        <v>Behind on time</v>
      </c>
      <c r="S35" s="2"/>
      <c r="T35" s="2"/>
      <c r="U35" s="2" t="s">
        <v>8</v>
      </c>
      <c r="V35" s="2"/>
      <c r="W35" s="2" t="s">
        <v>313</v>
      </c>
      <c r="X35" s="2"/>
      <c r="Y35" s="54" t="s">
        <v>321</v>
      </c>
      <c r="Z35" s="54" t="s">
        <v>325</v>
      </c>
      <c r="AA35" s="2"/>
      <c r="AB35" s="2"/>
      <c r="AC35" s="2"/>
      <c r="AD35" s="2"/>
      <c r="AE35" s="2"/>
      <c r="AF35" s="2"/>
      <c r="AG35" s="2"/>
      <c r="AH35" s="2" t="s">
        <v>234</v>
      </c>
      <c r="AI35" s="17"/>
      <c r="AJ35" s="17"/>
      <c r="AK35" s="17"/>
      <c r="AL35" s="17"/>
      <c r="AM35" s="8"/>
      <c r="AN35" s="18"/>
      <c r="AO35" s="2" t="s">
        <v>234</v>
      </c>
      <c r="AP35" s="2"/>
      <c r="AQ35" s="6"/>
      <c r="AR35" s="6"/>
      <c r="AS35" s="7"/>
      <c r="AT35" s="7"/>
      <c r="AV35" s="2" t="s">
        <v>234</v>
      </c>
    </row>
    <row r="36" spans="1:48" x14ac:dyDescent="0.2">
      <c r="A36" s="194">
        <v>32</v>
      </c>
      <c r="B36" s="106"/>
      <c r="C36" s="2" t="s">
        <v>235</v>
      </c>
      <c r="D36" s="25"/>
      <c r="E36" s="193">
        <v>32</v>
      </c>
      <c r="F36" s="43" t="str">
        <f t="shared" si="0"/>
        <v>Exam 632</v>
      </c>
      <c r="G36" s="18" t="s">
        <v>0</v>
      </c>
      <c r="H36" s="2"/>
      <c r="I36" s="193">
        <v>58</v>
      </c>
      <c r="J36" s="41">
        <f t="shared" si="5"/>
        <v>6.7129629629629625E-4</v>
      </c>
      <c r="K36" s="41">
        <f t="shared" si="1"/>
        <v>3.4722222222222224E-4</v>
      </c>
      <c r="L36" s="41">
        <f t="shared" si="2"/>
        <v>8.6805555555555551E-4</v>
      </c>
      <c r="M36" s="41">
        <f t="shared" si="3"/>
        <v>1.3888888888888889E-3</v>
      </c>
      <c r="N36" s="41" t="str">
        <f t="shared" si="6"/>
        <v>Perfect Timing</v>
      </c>
      <c r="O36" s="41">
        <f t="shared" si="7"/>
        <v>5.020833333333332E-2</v>
      </c>
      <c r="P36" s="41">
        <f t="shared" si="4"/>
        <v>4.0500000000000001E-2</v>
      </c>
      <c r="Q36" s="41">
        <f t="shared" si="8"/>
        <v>9.7083333333333188E-3</v>
      </c>
      <c r="R36" s="42" t="str">
        <f t="shared" si="9"/>
        <v>Behind on time</v>
      </c>
      <c r="S36" s="2"/>
      <c r="T36" s="2"/>
      <c r="U36" s="2" t="s">
        <v>8</v>
      </c>
      <c r="V36" s="2"/>
      <c r="W36" s="2" t="s">
        <v>314</v>
      </c>
      <c r="X36" s="2"/>
      <c r="Y36" s="54" t="s">
        <v>383</v>
      </c>
      <c r="Z36" s="54" t="s">
        <v>392</v>
      </c>
      <c r="AA36" s="2"/>
      <c r="AB36" s="2"/>
      <c r="AC36" s="2"/>
      <c r="AD36" s="2"/>
      <c r="AE36" s="2"/>
      <c r="AF36" s="2"/>
      <c r="AG36" s="2"/>
      <c r="AH36" s="2" t="s">
        <v>234</v>
      </c>
      <c r="AI36" s="17"/>
      <c r="AJ36" s="17"/>
      <c r="AK36" s="17"/>
      <c r="AL36" s="17"/>
      <c r="AM36" s="8"/>
      <c r="AN36" s="18"/>
      <c r="AO36" s="2" t="s">
        <v>234</v>
      </c>
      <c r="AP36" s="2"/>
      <c r="AQ36" s="6"/>
      <c r="AR36" s="6"/>
      <c r="AS36" s="7"/>
      <c r="AT36" s="7"/>
      <c r="AV36" s="2" t="s">
        <v>234</v>
      </c>
    </row>
    <row r="37" spans="1:48" x14ac:dyDescent="0.2">
      <c r="A37" s="194">
        <v>33</v>
      </c>
      <c r="B37" s="106"/>
      <c r="C37" s="2" t="s">
        <v>235</v>
      </c>
      <c r="D37" s="25"/>
      <c r="E37" s="193">
        <v>33</v>
      </c>
      <c r="F37" s="43" t="str">
        <f t="shared" si="0"/>
        <v>Exam 633</v>
      </c>
      <c r="G37" s="18" t="s">
        <v>0</v>
      </c>
      <c r="H37" s="2"/>
      <c r="I37" s="193">
        <v>40</v>
      </c>
      <c r="J37" s="41">
        <f t="shared" si="5"/>
        <v>4.6296296296296298E-4</v>
      </c>
      <c r="K37" s="41">
        <f t="shared" si="1"/>
        <v>3.4722222222222224E-4</v>
      </c>
      <c r="L37" s="41">
        <f t="shared" si="2"/>
        <v>8.6805555555555551E-4</v>
      </c>
      <c r="M37" s="41">
        <f t="shared" si="3"/>
        <v>1.3888888888888889E-3</v>
      </c>
      <c r="N37" s="41" t="str">
        <f t="shared" si="6"/>
        <v>Perfect Timing</v>
      </c>
      <c r="O37" s="41">
        <f t="shared" si="7"/>
        <v>5.0671296296296284E-2</v>
      </c>
      <c r="P37" s="41">
        <f t="shared" si="4"/>
        <v>4.1765624999999994E-2</v>
      </c>
      <c r="Q37" s="41">
        <f t="shared" si="8"/>
        <v>8.90567129629629E-3</v>
      </c>
      <c r="R37" s="42" t="str">
        <f t="shared" si="9"/>
        <v>Behind on time</v>
      </c>
      <c r="S37" s="2"/>
      <c r="T37" s="2"/>
      <c r="U37" s="2" t="s">
        <v>8</v>
      </c>
      <c r="V37" s="2"/>
      <c r="W37" s="2" t="s">
        <v>314</v>
      </c>
      <c r="X37" s="2"/>
      <c r="Y37" s="54" t="s">
        <v>360</v>
      </c>
      <c r="Z37" s="54" t="s">
        <v>362</v>
      </c>
      <c r="AA37" s="2"/>
      <c r="AB37" s="2"/>
      <c r="AC37" s="2"/>
      <c r="AD37" s="2"/>
      <c r="AE37" s="2"/>
      <c r="AF37" s="2"/>
      <c r="AG37" s="2"/>
      <c r="AH37" s="2" t="s">
        <v>234</v>
      </c>
      <c r="AI37" s="17"/>
      <c r="AJ37" s="17"/>
      <c r="AK37" s="17"/>
      <c r="AL37" s="17"/>
      <c r="AM37" s="8"/>
      <c r="AN37" s="18"/>
      <c r="AO37" s="2" t="s">
        <v>234</v>
      </c>
      <c r="AP37" s="2"/>
      <c r="AQ37" s="6"/>
      <c r="AR37" s="6"/>
      <c r="AS37" s="7"/>
      <c r="AT37" s="7"/>
      <c r="AV37" s="2" t="s">
        <v>234</v>
      </c>
    </row>
    <row r="38" spans="1:48" x14ac:dyDescent="0.2">
      <c r="A38" s="194">
        <v>34</v>
      </c>
      <c r="B38" s="106"/>
      <c r="C38" s="2" t="s">
        <v>235</v>
      </c>
      <c r="D38" s="25"/>
      <c r="E38" s="193">
        <v>34</v>
      </c>
      <c r="F38" s="43" t="str">
        <f t="shared" si="0"/>
        <v>Exam 634</v>
      </c>
      <c r="G38" s="18" t="s">
        <v>11</v>
      </c>
      <c r="H38" s="2"/>
      <c r="I38" s="193">
        <v>17</v>
      </c>
      <c r="J38" s="41">
        <f t="shared" si="5"/>
        <v>1.9675925925925926E-4</v>
      </c>
      <c r="K38" s="41">
        <f t="shared" si="1"/>
        <v>3.4722222222222224E-4</v>
      </c>
      <c r="L38" s="41">
        <f t="shared" si="2"/>
        <v>8.6805555555555551E-4</v>
      </c>
      <c r="M38" s="41">
        <f t="shared" si="3"/>
        <v>1.3888888888888889E-3</v>
      </c>
      <c r="N38" s="41" t="str">
        <f t="shared" si="6"/>
        <v>Too Fast</v>
      </c>
      <c r="O38" s="41">
        <f t="shared" si="7"/>
        <v>5.0868055555555541E-2</v>
      </c>
      <c r="P38" s="41">
        <f t="shared" si="4"/>
        <v>4.3031249999999993E-2</v>
      </c>
      <c r="Q38" s="41">
        <f t="shared" si="8"/>
        <v>7.8368055555555483E-3</v>
      </c>
      <c r="R38" s="42" t="str">
        <f t="shared" si="9"/>
        <v>Behind on time</v>
      </c>
      <c r="S38" s="2"/>
      <c r="T38" s="2"/>
      <c r="U38" s="2" t="s">
        <v>9</v>
      </c>
      <c r="V38" s="2"/>
      <c r="W38" s="2" t="s">
        <v>314</v>
      </c>
      <c r="X38" s="2"/>
      <c r="Y38" s="54" t="s">
        <v>419</v>
      </c>
      <c r="Z38" s="54" t="s">
        <v>420</v>
      </c>
      <c r="AA38" s="2"/>
      <c r="AB38" s="2"/>
      <c r="AC38" s="2"/>
      <c r="AD38" s="2"/>
      <c r="AE38" s="2"/>
      <c r="AF38" s="2"/>
      <c r="AG38" s="2"/>
      <c r="AH38" s="2" t="s">
        <v>234</v>
      </c>
      <c r="AI38" s="17"/>
      <c r="AJ38" s="17"/>
      <c r="AK38" s="17"/>
      <c r="AL38" s="17"/>
      <c r="AM38" s="8"/>
      <c r="AN38" s="18"/>
      <c r="AO38" s="2" t="s">
        <v>234</v>
      </c>
      <c r="AP38" s="2"/>
      <c r="AQ38" s="6"/>
      <c r="AR38" s="6"/>
      <c r="AS38" s="7"/>
      <c r="AT38" s="7"/>
      <c r="AV38" s="2" t="s">
        <v>234</v>
      </c>
    </row>
    <row r="39" spans="1:48" x14ac:dyDescent="0.2">
      <c r="A39" s="194">
        <v>35</v>
      </c>
      <c r="B39" s="106"/>
      <c r="C39" s="2" t="s">
        <v>235</v>
      </c>
      <c r="D39" s="25"/>
      <c r="E39" s="193">
        <v>35</v>
      </c>
      <c r="F39" s="43" t="str">
        <f t="shared" si="0"/>
        <v>Exam 635</v>
      </c>
      <c r="G39" s="18" t="s">
        <v>11</v>
      </c>
      <c r="H39" s="2"/>
      <c r="I39" s="193">
        <v>44</v>
      </c>
      <c r="J39" s="41">
        <f t="shared" si="5"/>
        <v>5.0925925925925921E-4</v>
      </c>
      <c r="K39" s="41">
        <f t="shared" si="1"/>
        <v>3.4722222222222224E-4</v>
      </c>
      <c r="L39" s="41">
        <f t="shared" si="2"/>
        <v>8.6805555555555551E-4</v>
      </c>
      <c r="M39" s="41">
        <f t="shared" si="3"/>
        <v>1.3888888888888889E-3</v>
      </c>
      <c r="N39" s="41" t="str">
        <f t="shared" si="6"/>
        <v>Perfect Timing</v>
      </c>
      <c r="O39" s="41">
        <f t="shared" si="7"/>
        <v>5.1377314814814799E-2</v>
      </c>
      <c r="P39" s="41">
        <f t="shared" si="4"/>
        <v>4.4296874999999999E-2</v>
      </c>
      <c r="Q39" s="41">
        <f t="shared" si="8"/>
        <v>7.0804398148147998E-3</v>
      </c>
      <c r="R39" s="42" t="str">
        <f t="shared" si="9"/>
        <v>Behind on time</v>
      </c>
      <c r="S39" s="2"/>
      <c r="T39" s="2"/>
      <c r="U39" s="2" t="s">
        <v>10</v>
      </c>
      <c r="V39" s="2"/>
      <c r="W39" s="2" t="s">
        <v>314</v>
      </c>
      <c r="X39" s="2"/>
      <c r="Y39" s="54" t="s">
        <v>360</v>
      </c>
      <c r="Z39" s="54" t="s">
        <v>362</v>
      </c>
      <c r="AA39" s="2"/>
      <c r="AB39" s="2"/>
      <c r="AC39" s="2"/>
      <c r="AD39" s="2"/>
      <c r="AE39" s="2"/>
      <c r="AF39" s="2"/>
      <c r="AG39" s="2"/>
      <c r="AH39" s="2" t="s">
        <v>234</v>
      </c>
      <c r="AI39" s="17"/>
      <c r="AJ39" s="17"/>
      <c r="AK39" s="17"/>
      <c r="AL39" s="17"/>
      <c r="AM39" s="8"/>
      <c r="AN39" s="18"/>
      <c r="AO39" s="2" t="s">
        <v>234</v>
      </c>
      <c r="AP39" s="2"/>
      <c r="AQ39" s="6"/>
      <c r="AR39" s="6"/>
      <c r="AS39" s="7"/>
      <c r="AT39" s="7"/>
      <c r="AV39" s="2" t="s">
        <v>234</v>
      </c>
    </row>
    <row r="40" spans="1:48" x14ac:dyDescent="0.2">
      <c r="A40" s="194">
        <v>36</v>
      </c>
      <c r="B40" s="106"/>
      <c r="C40" s="2" t="s">
        <v>235</v>
      </c>
      <c r="D40" s="25"/>
      <c r="E40" s="193">
        <v>36</v>
      </c>
      <c r="F40" s="43" t="str">
        <f t="shared" si="0"/>
        <v>Exam 636</v>
      </c>
      <c r="G40" s="18" t="s">
        <v>11</v>
      </c>
      <c r="H40" s="2"/>
      <c r="I40" s="193">
        <v>5</v>
      </c>
      <c r="J40" s="41">
        <f t="shared" si="5"/>
        <v>5.7870370370370373E-5</v>
      </c>
      <c r="K40" s="41">
        <f t="shared" si="1"/>
        <v>8.6805555555555551E-4</v>
      </c>
      <c r="L40" s="41">
        <f t="shared" si="2"/>
        <v>1.736111111111111E-3</v>
      </c>
      <c r="M40" s="41">
        <f t="shared" si="3"/>
        <v>2.0833333333333333E-3</v>
      </c>
      <c r="N40" s="41" t="str">
        <f t="shared" si="6"/>
        <v>Too Fast</v>
      </c>
      <c r="O40" s="41">
        <f t="shared" si="7"/>
        <v>5.1435185185185167E-2</v>
      </c>
      <c r="P40" s="41">
        <f t="shared" si="4"/>
        <v>4.5562499999999999E-2</v>
      </c>
      <c r="Q40" s="41">
        <f t="shared" si="8"/>
        <v>5.8726851851851683E-3</v>
      </c>
      <c r="R40" s="42" t="str">
        <f t="shared" si="9"/>
        <v>Behind on time</v>
      </c>
      <c r="S40" s="2"/>
      <c r="T40" s="2"/>
      <c r="U40" s="2" t="s">
        <v>8</v>
      </c>
      <c r="V40" s="2"/>
      <c r="W40" s="2" t="s">
        <v>313</v>
      </c>
      <c r="X40" s="2"/>
      <c r="Y40" s="54" t="s">
        <v>318</v>
      </c>
      <c r="Z40" s="54" t="s">
        <v>319</v>
      </c>
      <c r="AA40" s="2"/>
      <c r="AB40" s="2"/>
      <c r="AC40" s="2"/>
      <c r="AD40" s="2"/>
      <c r="AE40" s="2"/>
      <c r="AF40" s="2"/>
      <c r="AG40" s="2"/>
      <c r="AH40" s="2" t="s">
        <v>234</v>
      </c>
      <c r="AI40" s="17"/>
      <c r="AJ40" s="17"/>
      <c r="AK40" s="17"/>
      <c r="AL40" s="17"/>
      <c r="AM40" s="8"/>
      <c r="AN40" s="18"/>
      <c r="AO40" s="2" t="s">
        <v>234</v>
      </c>
      <c r="AP40" s="2"/>
      <c r="AQ40" s="6"/>
      <c r="AR40" s="6"/>
      <c r="AS40" s="7"/>
      <c r="AT40" s="7"/>
      <c r="AV40" s="2" t="s">
        <v>234</v>
      </c>
    </row>
    <row r="41" spans="1:48" x14ac:dyDescent="0.2">
      <c r="A41" s="194">
        <v>37</v>
      </c>
      <c r="B41" s="106"/>
      <c r="C41" s="2" t="s">
        <v>235</v>
      </c>
      <c r="D41" s="25"/>
      <c r="E41" s="193">
        <v>37</v>
      </c>
      <c r="F41" s="43" t="str">
        <f t="shared" si="0"/>
        <v>Exam 637</v>
      </c>
      <c r="G41" s="18" t="s">
        <v>0</v>
      </c>
      <c r="H41" s="2"/>
      <c r="I41" s="193">
        <v>18</v>
      </c>
      <c r="J41" s="41">
        <f t="shared" si="5"/>
        <v>2.0833333333333335E-4</v>
      </c>
      <c r="K41" s="41">
        <f t="shared" si="1"/>
        <v>3.4722222222222224E-4</v>
      </c>
      <c r="L41" s="41">
        <f t="shared" si="2"/>
        <v>8.6805555555555551E-4</v>
      </c>
      <c r="M41" s="41">
        <f t="shared" si="3"/>
        <v>1.3888888888888889E-3</v>
      </c>
      <c r="N41" s="41" t="str">
        <f t="shared" si="6"/>
        <v>Too Fast</v>
      </c>
      <c r="O41" s="41">
        <f t="shared" si="7"/>
        <v>5.1643518518518498E-2</v>
      </c>
      <c r="P41" s="41">
        <f t="shared" si="4"/>
        <v>4.6828124999999998E-2</v>
      </c>
      <c r="Q41" s="41">
        <f t="shared" si="8"/>
        <v>4.8153935185185001E-3</v>
      </c>
      <c r="R41" s="42" t="str">
        <f t="shared" si="9"/>
        <v>Behind on time</v>
      </c>
      <c r="S41" s="2"/>
      <c r="T41" s="2"/>
      <c r="U41" s="2" t="s">
        <v>8</v>
      </c>
      <c r="V41" s="2"/>
      <c r="W41" s="2" t="s">
        <v>314</v>
      </c>
      <c r="X41" s="2"/>
      <c r="Y41" s="54" t="s">
        <v>346</v>
      </c>
      <c r="Z41" s="54" t="s">
        <v>348</v>
      </c>
      <c r="AA41" s="2"/>
      <c r="AB41" s="2"/>
      <c r="AC41" s="2"/>
      <c r="AD41" s="2"/>
      <c r="AE41" s="2"/>
      <c r="AF41" s="2"/>
      <c r="AG41" s="2"/>
      <c r="AH41" s="2" t="s">
        <v>234</v>
      </c>
      <c r="AI41" s="17"/>
      <c r="AJ41" s="17"/>
      <c r="AK41" s="17"/>
      <c r="AL41" s="17"/>
      <c r="AM41" s="8"/>
      <c r="AN41" s="18"/>
      <c r="AO41" s="2" t="s">
        <v>234</v>
      </c>
      <c r="AP41" s="2"/>
      <c r="AQ41" s="6"/>
      <c r="AR41" s="6"/>
      <c r="AS41" s="7"/>
      <c r="AT41" s="7"/>
      <c r="AV41" s="2" t="s">
        <v>234</v>
      </c>
    </row>
    <row r="42" spans="1:48" x14ac:dyDescent="0.2">
      <c r="A42" s="194">
        <v>38</v>
      </c>
      <c r="B42" s="106"/>
      <c r="C42" s="2" t="s">
        <v>235</v>
      </c>
      <c r="D42" s="25"/>
      <c r="E42" s="193">
        <v>38</v>
      </c>
      <c r="F42" s="43" t="str">
        <f t="shared" si="0"/>
        <v>Exam 638</v>
      </c>
      <c r="G42" s="18" t="s">
        <v>0</v>
      </c>
      <c r="H42" s="2"/>
      <c r="I42" s="193">
        <v>10</v>
      </c>
      <c r="J42" s="41">
        <f>I42/(24*60*60)</f>
        <v>1.1574074074074075E-4</v>
      </c>
      <c r="K42" s="41">
        <f t="shared" si="1"/>
        <v>3.4722222222222224E-4</v>
      </c>
      <c r="L42" s="41">
        <f t="shared" si="2"/>
        <v>8.6805555555555551E-4</v>
      </c>
      <c r="M42" s="41">
        <f t="shared" si="3"/>
        <v>1.3888888888888889E-3</v>
      </c>
      <c r="N42" s="41" t="str">
        <f t="shared" si="6"/>
        <v>Too Fast</v>
      </c>
      <c r="O42" s="41">
        <f t="shared" si="7"/>
        <v>5.1759259259259241E-2</v>
      </c>
      <c r="P42" s="41">
        <f t="shared" si="4"/>
        <v>4.8093750000000005E-2</v>
      </c>
      <c r="Q42" s="41">
        <f>ABS((P42-O42))</f>
        <v>3.6655092592592364E-3</v>
      </c>
      <c r="R42" s="42" t="str">
        <f t="shared" si="9"/>
        <v>Behind on time</v>
      </c>
      <c r="S42" s="2"/>
      <c r="T42" s="2"/>
      <c r="U42" s="2" t="s">
        <v>8</v>
      </c>
      <c r="V42" s="2"/>
      <c r="W42" s="2" t="s">
        <v>314</v>
      </c>
      <c r="X42" s="2"/>
      <c r="Y42" s="54" t="s">
        <v>419</v>
      </c>
      <c r="Z42" s="54" t="s">
        <v>420</v>
      </c>
      <c r="AA42" s="2"/>
      <c r="AB42" s="2"/>
      <c r="AC42" s="2"/>
      <c r="AD42" s="2"/>
      <c r="AE42" s="2"/>
      <c r="AF42" s="2"/>
      <c r="AG42" s="2"/>
      <c r="AH42" s="2" t="s">
        <v>234</v>
      </c>
      <c r="AI42" s="17"/>
      <c r="AJ42" s="17"/>
      <c r="AK42" s="17"/>
      <c r="AL42" s="17"/>
      <c r="AM42" s="8"/>
      <c r="AN42" s="18"/>
      <c r="AO42" s="2" t="s">
        <v>234</v>
      </c>
      <c r="AP42" s="2"/>
      <c r="AQ42" s="6"/>
      <c r="AR42" s="6"/>
      <c r="AS42" s="7"/>
      <c r="AT42" s="7"/>
      <c r="AV42" s="2" t="s">
        <v>234</v>
      </c>
    </row>
    <row r="43" spans="1:48" x14ac:dyDescent="0.2">
      <c r="A43" s="194">
        <v>39</v>
      </c>
      <c r="B43" s="106"/>
      <c r="C43" s="2" t="s">
        <v>235</v>
      </c>
      <c r="D43" s="220"/>
      <c r="E43" s="193">
        <v>39</v>
      </c>
      <c r="F43" s="43" t="str">
        <f t="shared" si="0"/>
        <v>Exam 639</v>
      </c>
      <c r="G43" s="18" t="s">
        <v>0</v>
      </c>
      <c r="H43" s="2"/>
      <c r="I43" s="193">
        <v>15</v>
      </c>
      <c r="J43" s="41">
        <f>I43/(24*60*60)</f>
        <v>1.7361111111111112E-4</v>
      </c>
      <c r="K43" s="41">
        <f t="shared" si="1"/>
        <v>3.4722222222222224E-4</v>
      </c>
      <c r="L43" s="41">
        <f t="shared" si="2"/>
        <v>8.6805555555555551E-4</v>
      </c>
      <c r="M43" s="41">
        <f t="shared" si="3"/>
        <v>1.3888888888888889E-3</v>
      </c>
      <c r="N43" s="41" t="str">
        <f t="shared" si="6"/>
        <v>Too Fast</v>
      </c>
      <c r="O43" s="41">
        <f t="shared" si="7"/>
        <v>5.1932870370370351E-2</v>
      </c>
      <c r="P43" s="41">
        <f t="shared" si="4"/>
        <v>4.9359374999999997E-2</v>
      </c>
      <c r="Q43" s="41">
        <f>ABS((P43-O43))</f>
        <v>2.5734953703703545E-3</v>
      </c>
      <c r="R43" s="42" t="str">
        <f t="shared" si="9"/>
        <v>Behind on time</v>
      </c>
      <c r="S43" s="2"/>
      <c r="T43" s="2"/>
      <c r="U43" s="2" t="s">
        <v>8</v>
      </c>
      <c r="V43" s="2"/>
      <c r="W43" s="2" t="s">
        <v>314</v>
      </c>
      <c r="X43" s="2"/>
      <c r="Y43" s="54" t="s">
        <v>421</v>
      </c>
      <c r="Z43" s="54" t="s">
        <v>425</v>
      </c>
      <c r="AA43" s="2"/>
      <c r="AB43" s="2"/>
      <c r="AC43" s="2"/>
      <c r="AD43" s="2"/>
      <c r="AE43" s="2"/>
      <c r="AF43" s="2"/>
      <c r="AG43" s="2"/>
      <c r="AH43" s="2" t="s">
        <v>234</v>
      </c>
      <c r="AI43" s="17"/>
      <c r="AJ43" s="17"/>
      <c r="AK43" s="17"/>
      <c r="AL43" s="17"/>
      <c r="AM43" s="8"/>
      <c r="AN43" s="18"/>
      <c r="AO43" s="2" t="s">
        <v>234</v>
      </c>
      <c r="AP43" s="2"/>
      <c r="AQ43" s="6"/>
      <c r="AR43" s="6"/>
      <c r="AS43" s="7"/>
      <c r="AT43" s="7"/>
      <c r="AV43" s="2" t="s">
        <v>234</v>
      </c>
    </row>
    <row r="44" spans="1:48" x14ac:dyDescent="0.2">
      <c r="A44" s="194">
        <v>40</v>
      </c>
      <c r="B44" s="106"/>
      <c r="C44" s="2" t="s">
        <v>235</v>
      </c>
      <c r="D44" s="25"/>
      <c r="E44" s="193">
        <v>40</v>
      </c>
      <c r="F44" s="43" t="str">
        <f t="shared" si="0"/>
        <v>Exam 640</v>
      </c>
      <c r="G44" s="18" t="s">
        <v>11</v>
      </c>
      <c r="H44" s="2"/>
      <c r="I44" s="193">
        <v>3</v>
      </c>
      <c r="J44" s="41">
        <f>I44/(24*60*60)</f>
        <v>3.4722222222222222E-5</v>
      </c>
      <c r="K44" s="41">
        <f t="shared" si="1"/>
        <v>3.4722222222222224E-4</v>
      </c>
      <c r="L44" s="41">
        <f t="shared" si="2"/>
        <v>8.6805555555555551E-4</v>
      </c>
      <c r="M44" s="41">
        <f t="shared" si="3"/>
        <v>1.3888888888888889E-3</v>
      </c>
      <c r="N44" s="41" t="str">
        <f t="shared" si="6"/>
        <v>Too Fast</v>
      </c>
      <c r="O44" s="41">
        <f t="shared" si="7"/>
        <v>5.1967592592592572E-2</v>
      </c>
      <c r="P44" s="41">
        <f t="shared" si="4"/>
        <v>5.0625000000000003E-2</v>
      </c>
      <c r="Q44" s="41">
        <f>ABS((P44-O44))</f>
        <v>1.3425925925925689E-3</v>
      </c>
      <c r="R44" s="42" t="str">
        <f t="shared" si="9"/>
        <v>Neutral</v>
      </c>
      <c r="S44" s="2"/>
      <c r="T44" s="2"/>
      <c r="U44" s="2" t="s">
        <v>9</v>
      </c>
      <c r="V44" s="2"/>
      <c r="W44" s="2" t="s">
        <v>314</v>
      </c>
      <c r="X44" s="2"/>
      <c r="Y44" s="54" t="s">
        <v>383</v>
      </c>
      <c r="Z44" s="54" t="s">
        <v>406</v>
      </c>
      <c r="AA44" s="2"/>
      <c r="AB44" s="2"/>
      <c r="AC44" s="2"/>
      <c r="AD44" s="2"/>
      <c r="AE44" s="2"/>
      <c r="AF44" s="2"/>
      <c r="AG44" s="2"/>
      <c r="AH44" s="2" t="s">
        <v>234</v>
      </c>
      <c r="AI44" s="17"/>
      <c r="AJ44" s="17"/>
      <c r="AK44" s="17"/>
      <c r="AL44" s="17"/>
      <c r="AM44" s="8"/>
      <c r="AN44" s="18"/>
      <c r="AO44" s="2" t="s">
        <v>234</v>
      </c>
      <c r="AP44" s="2"/>
      <c r="AQ44" s="6"/>
      <c r="AR44" s="6"/>
      <c r="AS44" s="7"/>
      <c r="AT44" s="7"/>
      <c r="AV44" s="2" t="s">
        <v>234</v>
      </c>
    </row>
    <row r="45" spans="1:48" x14ac:dyDescent="0.2">
      <c r="A45" s="194">
        <v>41</v>
      </c>
      <c r="B45" s="106"/>
      <c r="C45" s="2" t="s">
        <v>235</v>
      </c>
      <c r="D45" s="25"/>
      <c r="E45" s="193">
        <v>41</v>
      </c>
      <c r="F45" s="43" t="str">
        <f t="shared" si="0"/>
        <v>Exam 641</v>
      </c>
      <c r="G45" s="18" t="s">
        <v>11</v>
      </c>
      <c r="H45" s="2"/>
      <c r="I45" s="193">
        <v>27</v>
      </c>
      <c r="J45" s="41">
        <f>I45/(24*60*60)</f>
        <v>3.1250000000000001E-4</v>
      </c>
      <c r="K45" s="41">
        <f t="shared" si="1"/>
        <v>3.4722222222222224E-4</v>
      </c>
      <c r="L45" s="41">
        <f t="shared" si="2"/>
        <v>8.6805555555555551E-4</v>
      </c>
      <c r="M45" s="41">
        <f t="shared" si="3"/>
        <v>1.3888888888888889E-3</v>
      </c>
      <c r="N45" s="41" t="str">
        <f t="shared" si="6"/>
        <v>Too Fast</v>
      </c>
      <c r="O45" s="41">
        <f t="shared" si="7"/>
        <v>5.2280092592592572E-2</v>
      </c>
      <c r="P45" s="41">
        <f t="shared" si="4"/>
        <v>5.1890624999999996E-2</v>
      </c>
      <c r="Q45" s="41">
        <f>ABS((P45-O45))</f>
        <v>3.8946759259257668E-4</v>
      </c>
      <c r="R45" s="42" t="str">
        <f t="shared" si="9"/>
        <v>Neutral</v>
      </c>
      <c r="S45" s="2"/>
      <c r="T45" s="2"/>
      <c r="U45" s="2" t="s">
        <v>8</v>
      </c>
      <c r="V45" s="2"/>
      <c r="W45" s="2" t="s">
        <v>314</v>
      </c>
      <c r="X45" s="2"/>
      <c r="Y45" s="54" t="s">
        <v>399</v>
      </c>
      <c r="Z45" s="54" t="s">
        <v>402</v>
      </c>
      <c r="AA45" s="2"/>
      <c r="AB45" s="2"/>
      <c r="AC45" s="2"/>
      <c r="AD45" s="2"/>
      <c r="AE45" s="2"/>
      <c r="AF45" s="2"/>
      <c r="AG45" s="2"/>
      <c r="AH45" s="2" t="s">
        <v>234</v>
      </c>
      <c r="AI45" s="17"/>
      <c r="AJ45" s="17"/>
      <c r="AK45" s="17"/>
      <c r="AL45" s="17"/>
      <c r="AM45" s="8"/>
      <c r="AN45" s="18"/>
      <c r="AO45" s="2" t="s">
        <v>234</v>
      </c>
      <c r="AP45" s="2"/>
      <c r="AQ45" s="6"/>
      <c r="AR45" s="6"/>
      <c r="AS45" s="7"/>
      <c r="AT45" s="7"/>
      <c r="AV45" s="2" t="s">
        <v>234</v>
      </c>
    </row>
    <row r="46" spans="1:48" x14ac:dyDescent="0.2">
      <c r="A46" s="194">
        <v>42</v>
      </c>
      <c r="B46" s="106"/>
      <c r="C46" s="2" t="s">
        <v>243</v>
      </c>
      <c r="D46" s="57"/>
      <c r="E46" s="200">
        <v>1</v>
      </c>
      <c r="F46" s="43" t="str">
        <f t="shared" si="0"/>
        <v>Exam 51</v>
      </c>
      <c r="G46" s="18" t="s">
        <v>11</v>
      </c>
      <c r="H46" s="2"/>
      <c r="I46" s="193">
        <v>57</v>
      </c>
      <c r="J46" s="41">
        <f t="shared" ref="J46:J109" si="10">I46/(24*60*60)</f>
        <v>6.5972222222222224E-4</v>
      </c>
      <c r="K46" s="41">
        <f t="shared" si="1"/>
        <v>3.4722222222222224E-4</v>
      </c>
      <c r="L46" s="41">
        <f t="shared" si="2"/>
        <v>8.6805555555555551E-4</v>
      </c>
      <c r="M46" s="41">
        <f t="shared" si="3"/>
        <v>1.3888888888888889E-3</v>
      </c>
      <c r="N46" s="41" t="str">
        <f t="shared" ref="N46:N109" si="11">IF(J46&lt;K46,"Too Fast",IF(AND(J46&gt;=K46,J46&lt;L46),"Perfect Timing",IF(AND(J46&gt;=L46,J46&lt;M46),"Warning Track","Way Too Slow")))</f>
        <v>Perfect Timing</v>
      </c>
      <c r="O46" s="41">
        <f>J46</f>
        <v>6.5972222222222224E-4</v>
      </c>
      <c r="P46" s="41">
        <f t="shared" si="4"/>
        <v>1.265625E-3</v>
      </c>
      <c r="Q46" s="41">
        <f t="shared" ref="Q46:Q109" si="12">ABS((P46-O46))</f>
        <v>6.059027777777778E-4</v>
      </c>
      <c r="R46" s="42" t="str">
        <f t="shared" si="9"/>
        <v>Neutral</v>
      </c>
      <c r="S46" s="2"/>
      <c r="T46" s="2"/>
      <c r="U46" s="2" t="s">
        <v>9</v>
      </c>
      <c r="V46" s="2"/>
      <c r="W46" s="2" t="s">
        <v>314</v>
      </c>
      <c r="X46" s="2"/>
      <c r="Y46" s="54" t="s">
        <v>373</v>
      </c>
      <c r="Z46" s="54" t="s">
        <v>374</v>
      </c>
      <c r="AA46" s="2"/>
      <c r="AB46" s="2"/>
      <c r="AC46" s="2"/>
      <c r="AD46" s="2"/>
      <c r="AE46" s="2"/>
      <c r="AF46" s="2"/>
      <c r="AG46" s="2"/>
      <c r="AH46" s="2" t="s">
        <v>234</v>
      </c>
      <c r="AI46" s="17"/>
      <c r="AJ46" s="17"/>
      <c r="AK46" s="17"/>
      <c r="AL46" s="17"/>
      <c r="AM46" s="8"/>
      <c r="AN46" s="18"/>
      <c r="AO46" s="2" t="s">
        <v>234</v>
      </c>
      <c r="AP46" s="2"/>
      <c r="AQ46" s="6"/>
      <c r="AR46" s="6"/>
      <c r="AS46" s="7"/>
      <c r="AT46" s="7"/>
      <c r="AV46" s="2" t="s">
        <v>234</v>
      </c>
    </row>
    <row r="47" spans="1:48" x14ac:dyDescent="0.2">
      <c r="A47" s="194">
        <v>43</v>
      </c>
      <c r="B47" s="106"/>
      <c r="C47" s="2" t="s">
        <v>243</v>
      </c>
      <c r="D47" s="57"/>
      <c r="E47" s="200">
        <v>2</v>
      </c>
      <c r="F47" s="43" t="str">
        <f t="shared" si="0"/>
        <v>Exam 52</v>
      </c>
      <c r="G47" s="18" t="s">
        <v>0</v>
      </c>
      <c r="H47" s="2"/>
      <c r="I47" s="193">
        <v>165</v>
      </c>
      <c r="J47" s="41">
        <f t="shared" si="10"/>
        <v>1.9097222222222222E-3</v>
      </c>
      <c r="K47" s="41">
        <f t="shared" si="1"/>
        <v>8.6805555555555551E-4</v>
      </c>
      <c r="L47" s="41">
        <f t="shared" si="2"/>
        <v>1.736111111111111E-3</v>
      </c>
      <c r="M47" s="41">
        <f t="shared" si="3"/>
        <v>2.0833333333333333E-3</v>
      </c>
      <c r="N47" s="41" t="str">
        <f t="shared" si="11"/>
        <v>Warning Track</v>
      </c>
      <c r="O47" s="41">
        <f t="shared" ref="O47:O109" si="13">J47+O46</f>
        <v>2.5694444444444445E-3</v>
      </c>
      <c r="P47" s="41">
        <f t="shared" si="4"/>
        <v>2.5312500000000001E-3</v>
      </c>
      <c r="Q47" s="41">
        <f t="shared" si="12"/>
        <v>3.819444444444443E-5</v>
      </c>
      <c r="R47" s="42" t="str">
        <f t="shared" si="9"/>
        <v>Neutral</v>
      </c>
      <c r="S47" s="2"/>
      <c r="T47" s="2"/>
      <c r="U47" s="2" t="s">
        <v>8</v>
      </c>
      <c r="V47" s="2"/>
      <c r="W47" s="2" t="s">
        <v>313</v>
      </c>
      <c r="X47" s="2"/>
      <c r="Y47" s="54" t="s">
        <v>321</v>
      </c>
      <c r="Z47" s="54" t="s">
        <v>322</v>
      </c>
      <c r="AA47" s="2"/>
      <c r="AB47" s="2"/>
      <c r="AC47" s="2"/>
      <c r="AD47" s="2"/>
      <c r="AE47" s="2"/>
      <c r="AF47" s="2"/>
      <c r="AG47" s="2"/>
      <c r="AH47" s="2" t="s">
        <v>234</v>
      </c>
      <c r="AI47" s="17"/>
      <c r="AJ47" s="17"/>
      <c r="AK47" s="17"/>
      <c r="AL47" s="17"/>
      <c r="AM47" s="8"/>
      <c r="AN47" s="18"/>
      <c r="AO47" s="2" t="s">
        <v>234</v>
      </c>
      <c r="AP47" s="2"/>
      <c r="AQ47" s="6"/>
      <c r="AR47" s="6"/>
      <c r="AS47" s="7"/>
      <c r="AT47" s="7"/>
      <c r="AV47" s="2" t="s">
        <v>234</v>
      </c>
    </row>
    <row r="48" spans="1:48" x14ac:dyDescent="0.2">
      <c r="A48" s="194">
        <v>44</v>
      </c>
      <c r="B48" s="106"/>
      <c r="C48" s="2" t="s">
        <v>243</v>
      </c>
      <c r="D48" s="57"/>
      <c r="E48" s="200">
        <v>3</v>
      </c>
      <c r="F48" s="43" t="str">
        <f t="shared" si="0"/>
        <v>Exam 53</v>
      </c>
      <c r="G48" s="18" t="s">
        <v>0</v>
      </c>
      <c r="H48" s="2"/>
      <c r="I48" s="193">
        <v>37</v>
      </c>
      <c r="J48" s="41">
        <f t="shared" si="10"/>
        <v>4.2824074074074075E-4</v>
      </c>
      <c r="K48" s="41">
        <f t="shared" si="1"/>
        <v>3.4722222222222224E-4</v>
      </c>
      <c r="L48" s="41">
        <f t="shared" si="2"/>
        <v>8.6805555555555551E-4</v>
      </c>
      <c r="M48" s="41">
        <f t="shared" si="3"/>
        <v>1.3888888888888889E-3</v>
      </c>
      <c r="N48" s="41" t="str">
        <f t="shared" si="11"/>
        <v>Perfect Timing</v>
      </c>
      <c r="O48" s="41">
        <f t="shared" si="13"/>
        <v>2.9976851851851853E-3</v>
      </c>
      <c r="P48" s="41">
        <f t="shared" si="4"/>
        <v>3.7968749999999995E-3</v>
      </c>
      <c r="Q48" s="41">
        <f t="shared" si="12"/>
        <v>7.9918981481481421E-4</v>
      </c>
      <c r="R48" s="42" t="str">
        <f t="shared" si="9"/>
        <v>Neutral</v>
      </c>
      <c r="S48" s="2"/>
      <c r="T48" s="2"/>
      <c r="U48" s="2" t="s">
        <v>10</v>
      </c>
      <c r="V48" s="2"/>
      <c r="W48" s="2" t="s">
        <v>314</v>
      </c>
      <c r="X48" s="2"/>
      <c r="Y48" s="54" t="s">
        <v>419</v>
      </c>
      <c r="Z48" s="54" t="s">
        <v>420</v>
      </c>
      <c r="AA48" s="2"/>
      <c r="AB48" s="2"/>
      <c r="AC48" s="2"/>
      <c r="AD48" s="2"/>
      <c r="AE48" s="2"/>
      <c r="AF48" s="2"/>
      <c r="AG48" s="2"/>
      <c r="AH48" s="2" t="s">
        <v>234</v>
      </c>
      <c r="AI48" s="17"/>
      <c r="AJ48" s="17"/>
      <c r="AK48" s="17"/>
      <c r="AL48" s="17"/>
      <c r="AM48" s="8"/>
      <c r="AN48" s="18"/>
      <c r="AO48" s="2" t="s">
        <v>234</v>
      </c>
      <c r="AP48" s="2"/>
      <c r="AQ48" s="6"/>
      <c r="AR48" s="6"/>
      <c r="AS48" s="7"/>
      <c r="AT48" s="7"/>
      <c r="AV48" s="2" t="s">
        <v>234</v>
      </c>
    </row>
    <row r="49" spans="1:48" x14ac:dyDescent="0.2">
      <c r="A49" s="194">
        <v>45</v>
      </c>
      <c r="B49" s="106"/>
      <c r="C49" s="2" t="s">
        <v>243</v>
      </c>
      <c r="D49" s="57"/>
      <c r="E49" s="200">
        <v>4</v>
      </c>
      <c r="F49" s="43" t="str">
        <f t="shared" si="0"/>
        <v>Exam 54</v>
      </c>
      <c r="G49" s="18" t="s">
        <v>11</v>
      </c>
      <c r="H49" s="2"/>
      <c r="I49" s="193">
        <v>340</v>
      </c>
      <c r="J49" s="41">
        <f t="shared" si="10"/>
        <v>3.9351851851851848E-3</v>
      </c>
      <c r="K49" s="41">
        <f t="shared" si="1"/>
        <v>1.3888888888888889E-3</v>
      </c>
      <c r="L49" s="41">
        <f t="shared" si="2"/>
        <v>3.472222222222222E-3</v>
      </c>
      <c r="M49" s="41">
        <f t="shared" si="3"/>
        <v>3.8194444444444443E-3</v>
      </c>
      <c r="N49" s="41" t="str">
        <f t="shared" si="11"/>
        <v>Way Too Slow</v>
      </c>
      <c r="O49" s="41">
        <f t="shared" si="13"/>
        <v>6.9328703703703705E-3</v>
      </c>
      <c r="P49" s="41">
        <f t="shared" si="4"/>
        <v>5.0625000000000002E-3</v>
      </c>
      <c r="Q49" s="41">
        <f t="shared" si="12"/>
        <v>1.8703703703703703E-3</v>
      </c>
      <c r="R49" s="42" t="str">
        <f t="shared" si="9"/>
        <v>Neutral</v>
      </c>
      <c r="S49" s="2"/>
      <c r="T49" s="2"/>
      <c r="U49" s="2" t="s">
        <v>10</v>
      </c>
      <c r="V49" s="2"/>
      <c r="W49" s="2" t="s">
        <v>315</v>
      </c>
      <c r="X49" s="2"/>
      <c r="Y49" s="54" t="s">
        <v>438</v>
      </c>
      <c r="Z49" s="54" t="s">
        <v>429</v>
      </c>
      <c r="AA49" s="2"/>
      <c r="AB49" s="2"/>
      <c r="AC49" s="2"/>
      <c r="AD49" s="2"/>
      <c r="AE49" s="2"/>
      <c r="AF49" s="2"/>
      <c r="AG49" s="2"/>
      <c r="AH49" s="2" t="s">
        <v>234</v>
      </c>
      <c r="AI49" s="17"/>
      <c r="AJ49" s="17"/>
      <c r="AK49" s="17"/>
      <c r="AL49" s="17"/>
      <c r="AM49" s="8"/>
      <c r="AN49" s="18"/>
      <c r="AO49" s="2" t="s">
        <v>234</v>
      </c>
      <c r="AP49" s="2"/>
      <c r="AQ49" s="6"/>
      <c r="AR49" s="6"/>
      <c r="AS49" s="7"/>
      <c r="AT49" s="7"/>
      <c r="AV49" s="2" t="s">
        <v>234</v>
      </c>
    </row>
    <row r="50" spans="1:48" x14ac:dyDescent="0.2">
      <c r="A50" s="194">
        <v>46</v>
      </c>
      <c r="B50" s="106"/>
      <c r="C50" s="2" t="s">
        <v>243</v>
      </c>
      <c r="D50" s="57"/>
      <c r="E50" s="200">
        <v>5</v>
      </c>
      <c r="F50" s="43" t="str">
        <f t="shared" si="0"/>
        <v>Exam 55</v>
      </c>
      <c r="G50" s="18" t="s">
        <v>0</v>
      </c>
      <c r="H50" s="2"/>
      <c r="I50" s="193">
        <v>89</v>
      </c>
      <c r="J50" s="41">
        <f t="shared" si="10"/>
        <v>1.0300925925925926E-3</v>
      </c>
      <c r="K50" s="41">
        <f t="shared" si="1"/>
        <v>3.4722222222222224E-4</v>
      </c>
      <c r="L50" s="41">
        <f t="shared" si="2"/>
        <v>1.0416666666666667E-3</v>
      </c>
      <c r="M50" s="41">
        <f t="shared" si="3"/>
        <v>1.3888888888888889E-3</v>
      </c>
      <c r="N50" s="41" t="str">
        <f t="shared" si="11"/>
        <v>Perfect Timing</v>
      </c>
      <c r="O50" s="41">
        <f t="shared" si="13"/>
        <v>7.9629629629629634E-3</v>
      </c>
      <c r="P50" s="41">
        <f t="shared" si="4"/>
        <v>6.3281250000000004E-3</v>
      </c>
      <c r="Q50" s="41">
        <f t="shared" si="12"/>
        <v>1.6348379629629629E-3</v>
      </c>
      <c r="R50" s="42" t="str">
        <f t="shared" si="9"/>
        <v>Neutral</v>
      </c>
      <c r="S50" s="2"/>
      <c r="T50" s="2"/>
      <c r="U50" s="2" t="s">
        <v>10</v>
      </c>
      <c r="V50" s="2"/>
      <c r="W50" s="2" t="s">
        <v>316</v>
      </c>
      <c r="X50" s="2"/>
      <c r="Y50" s="54" t="s">
        <v>438</v>
      </c>
      <c r="Z50" s="54" t="s">
        <v>427</v>
      </c>
      <c r="AA50" s="2"/>
      <c r="AB50" s="2"/>
      <c r="AC50" s="2"/>
      <c r="AD50" s="2"/>
      <c r="AE50" s="2"/>
      <c r="AF50" s="2"/>
      <c r="AG50" s="2"/>
      <c r="AH50" s="2" t="s">
        <v>234</v>
      </c>
      <c r="AI50" s="17"/>
      <c r="AJ50" s="17"/>
      <c r="AK50" s="17"/>
      <c r="AL50" s="17"/>
      <c r="AM50" s="8"/>
      <c r="AN50" s="18"/>
      <c r="AO50" s="2" t="s">
        <v>234</v>
      </c>
      <c r="AP50" s="2"/>
      <c r="AQ50" s="6"/>
      <c r="AR50" s="6"/>
      <c r="AS50" s="7"/>
      <c r="AT50" s="7"/>
      <c r="AV50" s="2" t="s">
        <v>234</v>
      </c>
    </row>
    <row r="51" spans="1:48" x14ac:dyDescent="0.2">
      <c r="A51" s="194">
        <v>47</v>
      </c>
      <c r="B51" s="106"/>
      <c r="C51" s="2" t="s">
        <v>243</v>
      </c>
      <c r="D51" s="57"/>
      <c r="E51" s="200">
        <v>6</v>
      </c>
      <c r="F51" s="43" t="str">
        <f t="shared" si="0"/>
        <v>Exam 56</v>
      </c>
      <c r="G51" s="18" t="s">
        <v>11</v>
      </c>
      <c r="H51" s="2"/>
      <c r="I51" s="193">
        <v>198</v>
      </c>
      <c r="J51" s="41">
        <f t="shared" si="10"/>
        <v>2.2916666666666667E-3</v>
      </c>
      <c r="K51" s="41">
        <f t="shared" si="1"/>
        <v>6.9444444444444447E-4</v>
      </c>
      <c r="L51" s="41">
        <f t="shared" si="2"/>
        <v>1.3888888888888889E-3</v>
      </c>
      <c r="M51" s="41">
        <f t="shared" si="3"/>
        <v>1.736111111111111E-3</v>
      </c>
      <c r="N51" s="41" t="str">
        <f t="shared" si="11"/>
        <v>Way Too Slow</v>
      </c>
      <c r="O51" s="41">
        <f t="shared" si="13"/>
        <v>1.0254629629629631E-2</v>
      </c>
      <c r="P51" s="41">
        <f t="shared" si="4"/>
        <v>7.5937499999999989E-3</v>
      </c>
      <c r="Q51" s="41">
        <f t="shared" si="12"/>
        <v>2.660879629629632E-3</v>
      </c>
      <c r="R51" s="42" t="str">
        <f t="shared" si="9"/>
        <v>Behind on time</v>
      </c>
      <c r="S51" s="2"/>
      <c r="T51" s="2"/>
      <c r="U51" s="2" t="s">
        <v>10</v>
      </c>
      <c r="V51" s="2"/>
      <c r="W51" s="2" t="s">
        <v>317</v>
      </c>
      <c r="X51" s="2"/>
      <c r="Y51" s="54" t="s">
        <v>438</v>
      </c>
      <c r="Z51" s="54" t="s">
        <v>429</v>
      </c>
      <c r="AA51" s="2"/>
      <c r="AB51" s="2"/>
      <c r="AC51" s="2"/>
      <c r="AD51" s="2"/>
      <c r="AE51" s="2"/>
      <c r="AF51" s="2"/>
      <c r="AG51" s="2"/>
      <c r="AH51" s="2" t="s">
        <v>234</v>
      </c>
      <c r="AI51" s="17"/>
      <c r="AJ51" s="17"/>
      <c r="AK51" s="17"/>
      <c r="AL51" s="17"/>
      <c r="AM51" s="8"/>
      <c r="AN51" s="18"/>
      <c r="AO51" s="2" t="s">
        <v>234</v>
      </c>
      <c r="AP51" s="2"/>
      <c r="AQ51" s="6"/>
      <c r="AR51" s="6"/>
      <c r="AS51" s="7"/>
      <c r="AT51" s="7"/>
      <c r="AV51" s="2" t="s">
        <v>234</v>
      </c>
    </row>
    <row r="52" spans="1:48" x14ac:dyDescent="0.2">
      <c r="A52" s="194">
        <v>48</v>
      </c>
      <c r="B52" s="106"/>
      <c r="C52" s="2" t="s">
        <v>243</v>
      </c>
      <c r="D52" s="57"/>
      <c r="E52" s="200">
        <v>7</v>
      </c>
      <c r="F52" s="43" t="str">
        <f t="shared" si="0"/>
        <v>Exam 57</v>
      </c>
      <c r="G52" s="18" t="s">
        <v>0</v>
      </c>
      <c r="H52" s="2"/>
      <c r="I52" s="193">
        <v>96</v>
      </c>
      <c r="J52" s="41">
        <f t="shared" si="10"/>
        <v>1.1111111111111111E-3</v>
      </c>
      <c r="K52" s="41">
        <f t="shared" si="1"/>
        <v>8.6805555555555551E-4</v>
      </c>
      <c r="L52" s="41">
        <f t="shared" si="2"/>
        <v>1.736111111111111E-3</v>
      </c>
      <c r="M52" s="41">
        <f t="shared" si="3"/>
        <v>2.0833333333333333E-3</v>
      </c>
      <c r="N52" s="41" t="str">
        <f t="shared" si="11"/>
        <v>Perfect Timing</v>
      </c>
      <c r="O52" s="41">
        <f t="shared" si="13"/>
        <v>1.1365740740740742E-2</v>
      </c>
      <c r="P52" s="41">
        <f t="shared" si="4"/>
        <v>8.8593749999999992E-3</v>
      </c>
      <c r="Q52" s="41">
        <f t="shared" si="12"/>
        <v>2.506365740740743E-3</v>
      </c>
      <c r="R52" s="42" t="str">
        <f t="shared" si="9"/>
        <v>Behind on time</v>
      </c>
      <c r="S52" s="2"/>
      <c r="T52" s="2"/>
      <c r="U52" s="2" t="s">
        <v>8</v>
      </c>
      <c r="V52" s="2"/>
      <c r="W52" s="2" t="s">
        <v>313</v>
      </c>
      <c r="X52" s="2"/>
      <c r="Y52" s="54" t="s">
        <v>318</v>
      </c>
      <c r="Z52" s="54" t="s">
        <v>319</v>
      </c>
      <c r="AA52" s="2"/>
      <c r="AB52" s="2"/>
      <c r="AC52" s="2"/>
      <c r="AD52" s="2"/>
      <c r="AE52" s="2"/>
      <c r="AF52" s="2"/>
      <c r="AG52" s="2"/>
      <c r="AH52" s="2" t="s">
        <v>234</v>
      </c>
      <c r="AI52" s="17"/>
      <c r="AJ52" s="17"/>
      <c r="AK52" s="17"/>
      <c r="AL52" s="17"/>
      <c r="AM52" s="8"/>
      <c r="AN52" s="18"/>
      <c r="AO52" s="2" t="s">
        <v>234</v>
      </c>
      <c r="AP52" s="2"/>
      <c r="AQ52" s="6"/>
      <c r="AR52" s="6"/>
      <c r="AS52" s="7"/>
      <c r="AT52" s="7"/>
      <c r="AV52" s="2" t="s">
        <v>234</v>
      </c>
    </row>
    <row r="53" spans="1:48" x14ac:dyDescent="0.2">
      <c r="A53" s="194">
        <v>49</v>
      </c>
      <c r="B53" s="106"/>
      <c r="C53" s="2" t="s">
        <v>243</v>
      </c>
      <c r="D53" s="57"/>
      <c r="E53" s="200">
        <v>8</v>
      </c>
      <c r="F53" s="43" t="str">
        <f t="shared" si="0"/>
        <v>Exam 58</v>
      </c>
      <c r="G53" s="18" t="s">
        <v>0</v>
      </c>
      <c r="H53" s="2"/>
      <c r="I53" s="193">
        <v>71</v>
      </c>
      <c r="J53" s="41">
        <f t="shared" si="10"/>
        <v>8.2175925925925927E-4</v>
      </c>
      <c r="K53" s="41">
        <f t="shared" si="1"/>
        <v>3.4722222222222224E-4</v>
      </c>
      <c r="L53" s="41">
        <f t="shared" si="2"/>
        <v>8.6805555555555551E-4</v>
      </c>
      <c r="M53" s="41">
        <f t="shared" si="3"/>
        <v>1.3888888888888889E-3</v>
      </c>
      <c r="N53" s="41" t="str">
        <f t="shared" si="11"/>
        <v>Perfect Timing</v>
      </c>
      <c r="O53" s="41">
        <f t="shared" si="13"/>
        <v>1.2187500000000002E-2</v>
      </c>
      <c r="P53" s="41">
        <f t="shared" si="4"/>
        <v>1.0125E-2</v>
      </c>
      <c r="Q53" s="41">
        <f t="shared" si="12"/>
        <v>2.0625000000000018E-3</v>
      </c>
      <c r="R53" s="42" t="str">
        <f t="shared" si="9"/>
        <v>Neutral</v>
      </c>
      <c r="S53" s="2"/>
      <c r="T53" s="2"/>
      <c r="U53" s="2" t="s">
        <v>8</v>
      </c>
      <c r="V53" s="2"/>
      <c r="W53" s="2" t="s">
        <v>314</v>
      </c>
      <c r="X53" s="2"/>
      <c r="Y53" s="54" t="s">
        <v>391</v>
      </c>
      <c r="Z53" s="54" t="s">
        <v>394</v>
      </c>
      <c r="AA53" s="2"/>
      <c r="AB53" s="2"/>
      <c r="AC53" s="2"/>
      <c r="AD53" s="2"/>
      <c r="AE53" s="2"/>
      <c r="AF53" s="2"/>
      <c r="AG53" s="2"/>
      <c r="AH53" s="2" t="s">
        <v>234</v>
      </c>
      <c r="AI53" s="17"/>
      <c r="AJ53" s="17"/>
      <c r="AK53" s="17"/>
      <c r="AL53" s="17"/>
      <c r="AM53" s="8"/>
      <c r="AN53" s="18"/>
      <c r="AO53" s="2" t="s">
        <v>234</v>
      </c>
      <c r="AP53" s="2"/>
      <c r="AQ53" s="6"/>
      <c r="AR53" s="6"/>
      <c r="AS53" s="7"/>
      <c r="AT53" s="7"/>
      <c r="AV53" s="2" t="s">
        <v>234</v>
      </c>
    </row>
    <row r="54" spans="1:48" x14ac:dyDescent="0.2">
      <c r="A54" s="194">
        <v>50</v>
      </c>
      <c r="B54" s="106"/>
      <c r="C54" s="2" t="s">
        <v>243</v>
      </c>
      <c r="D54" s="57"/>
      <c r="E54" s="200">
        <v>9</v>
      </c>
      <c r="F54" s="43" t="str">
        <f t="shared" si="0"/>
        <v>Exam 59</v>
      </c>
      <c r="G54" s="18" t="s">
        <v>11</v>
      </c>
      <c r="H54" s="2"/>
      <c r="I54" s="193">
        <v>95</v>
      </c>
      <c r="J54" s="41">
        <f t="shared" si="10"/>
        <v>1.0995370370370371E-3</v>
      </c>
      <c r="K54" s="41">
        <f t="shared" si="1"/>
        <v>3.4722222222222224E-4</v>
      </c>
      <c r="L54" s="41">
        <f t="shared" si="2"/>
        <v>8.6805555555555551E-4</v>
      </c>
      <c r="M54" s="41">
        <f t="shared" si="3"/>
        <v>1.3888888888888889E-3</v>
      </c>
      <c r="N54" s="41" t="str">
        <f t="shared" si="11"/>
        <v>Warning Track</v>
      </c>
      <c r="O54" s="41">
        <f t="shared" si="13"/>
        <v>1.328703703703704E-2</v>
      </c>
      <c r="P54" s="41">
        <f t="shared" si="4"/>
        <v>1.1390625E-2</v>
      </c>
      <c r="Q54" s="41">
        <f t="shared" si="12"/>
        <v>1.8964120370370402E-3</v>
      </c>
      <c r="R54" s="42" t="str">
        <f t="shared" si="9"/>
        <v>Neutral</v>
      </c>
      <c r="S54" s="2"/>
      <c r="T54" s="2"/>
      <c r="U54" s="2" t="s">
        <v>9</v>
      </c>
      <c r="V54" s="2"/>
      <c r="W54" s="2" t="s">
        <v>314</v>
      </c>
      <c r="X54" s="2"/>
      <c r="Y54" s="54" t="s">
        <v>373</v>
      </c>
      <c r="Z54" s="54" t="s">
        <v>374</v>
      </c>
      <c r="AA54" s="2"/>
      <c r="AB54" s="2"/>
      <c r="AC54" s="2"/>
      <c r="AD54" s="2"/>
      <c r="AE54" s="2"/>
      <c r="AF54" s="2"/>
      <c r="AG54" s="2"/>
      <c r="AH54" s="2" t="s">
        <v>234</v>
      </c>
      <c r="AI54" s="17"/>
      <c r="AJ54" s="17"/>
      <c r="AK54" s="17"/>
      <c r="AL54" s="17"/>
      <c r="AM54" s="8"/>
      <c r="AN54" s="18"/>
      <c r="AO54" s="2" t="s">
        <v>234</v>
      </c>
      <c r="AP54" s="2"/>
      <c r="AQ54" s="6"/>
      <c r="AR54" s="6"/>
      <c r="AS54" s="7"/>
      <c r="AT54" s="7"/>
      <c r="AV54" s="2" t="s">
        <v>234</v>
      </c>
    </row>
    <row r="55" spans="1:48" x14ac:dyDescent="0.2">
      <c r="A55" s="194">
        <v>51</v>
      </c>
      <c r="B55" s="106"/>
      <c r="C55" s="2" t="s">
        <v>243</v>
      </c>
      <c r="D55" s="57"/>
      <c r="E55" s="200">
        <v>10</v>
      </c>
      <c r="F55" s="43" t="str">
        <f t="shared" si="0"/>
        <v>Exam 510</v>
      </c>
      <c r="G55" s="18" t="s">
        <v>0</v>
      </c>
      <c r="H55" s="2"/>
      <c r="I55" s="193">
        <v>119</v>
      </c>
      <c r="J55" s="41">
        <f t="shared" si="10"/>
        <v>1.3773148148148147E-3</v>
      </c>
      <c r="K55" s="41">
        <f t="shared" si="1"/>
        <v>8.6805555555555551E-4</v>
      </c>
      <c r="L55" s="41">
        <f t="shared" si="2"/>
        <v>1.736111111111111E-3</v>
      </c>
      <c r="M55" s="41">
        <f t="shared" si="3"/>
        <v>2.0833333333333333E-3</v>
      </c>
      <c r="N55" s="41" t="str">
        <f t="shared" si="11"/>
        <v>Perfect Timing</v>
      </c>
      <c r="O55" s="41">
        <f t="shared" si="13"/>
        <v>1.4664351851851855E-2</v>
      </c>
      <c r="P55" s="41">
        <f t="shared" si="4"/>
        <v>1.2656250000000001E-2</v>
      </c>
      <c r="Q55" s="41">
        <f t="shared" si="12"/>
        <v>2.0081018518518547E-3</v>
      </c>
      <c r="R55" s="42" t="str">
        <f t="shared" si="9"/>
        <v>Neutral</v>
      </c>
      <c r="S55" s="2"/>
      <c r="T55" s="2"/>
      <c r="U55" s="2" t="s">
        <v>9</v>
      </c>
      <c r="V55" s="2"/>
      <c r="W55" s="2" t="s">
        <v>313</v>
      </c>
      <c r="X55" s="2"/>
      <c r="Y55" s="54" t="s">
        <v>321</v>
      </c>
      <c r="Z55" s="54" t="s">
        <v>323</v>
      </c>
      <c r="AA55" s="2"/>
      <c r="AB55" s="2"/>
      <c r="AC55" s="2"/>
      <c r="AD55" s="2"/>
      <c r="AE55" s="2"/>
      <c r="AF55" s="2"/>
      <c r="AG55" s="2"/>
      <c r="AH55" s="2" t="s">
        <v>234</v>
      </c>
      <c r="AI55" s="17"/>
      <c r="AJ55" s="17"/>
      <c r="AK55" s="17"/>
      <c r="AL55" s="17"/>
      <c r="AM55" s="8"/>
      <c r="AN55" s="18"/>
      <c r="AO55" s="2" t="s">
        <v>234</v>
      </c>
      <c r="AP55" s="2"/>
      <c r="AQ55" s="6"/>
      <c r="AR55" s="6"/>
      <c r="AS55" s="7"/>
      <c r="AT55" s="7"/>
      <c r="AV55" s="2" t="s">
        <v>234</v>
      </c>
    </row>
    <row r="56" spans="1:48" x14ac:dyDescent="0.2">
      <c r="A56" s="194">
        <v>52</v>
      </c>
      <c r="B56" s="106"/>
      <c r="C56" s="2" t="s">
        <v>243</v>
      </c>
      <c r="D56" s="57"/>
      <c r="E56" s="200">
        <v>11</v>
      </c>
      <c r="F56" s="43" t="str">
        <f t="shared" si="0"/>
        <v>Exam 511</v>
      </c>
      <c r="G56" s="18" t="s">
        <v>0</v>
      </c>
      <c r="H56" s="2"/>
      <c r="I56" s="193">
        <v>110</v>
      </c>
      <c r="J56" s="41">
        <f t="shared" si="10"/>
        <v>1.2731481481481483E-3</v>
      </c>
      <c r="K56" s="41">
        <f t="shared" si="1"/>
        <v>3.4722222222222224E-4</v>
      </c>
      <c r="L56" s="41">
        <f t="shared" si="2"/>
        <v>8.6805555555555551E-4</v>
      </c>
      <c r="M56" s="41">
        <f t="shared" si="3"/>
        <v>1.3888888888888889E-3</v>
      </c>
      <c r="N56" s="41" t="str">
        <f t="shared" si="11"/>
        <v>Warning Track</v>
      </c>
      <c r="O56" s="41">
        <f t="shared" si="13"/>
        <v>1.5937500000000004E-2</v>
      </c>
      <c r="P56" s="41">
        <f t="shared" si="4"/>
        <v>1.3921874999999998E-2</v>
      </c>
      <c r="Q56" s="41">
        <f t="shared" si="12"/>
        <v>2.0156250000000053E-3</v>
      </c>
      <c r="R56" s="42" t="str">
        <f t="shared" si="9"/>
        <v>Neutral</v>
      </c>
      <c r="S56" s="2"/>
      <c r="T56" s="2"/>
      <c r="U56" s="2" t="s">
        <v>8</v>
      </c>
      <c r="V56" s="2"/>
      <c r="W56" s="2" t="s">
        <v>314</v>
      </c>
      <c r="X56" s="2"/>
      <c r="Y56" s="54" t="s">
        <v>383</v>
      </c>
      <c r="Z56" s="54" t="s">
        <v>392</v>
      </c>
      <c r="AA56" s="2"/>
      <c r="AB56" s="2"/>
      <c r="AC56" s="2"/>
      <c r="AD56" s="2"/>
      <c r="AE56" s="2"/>
      <c r="AF56" s="2"/>
      <c r="AG56" s="2"/>
      <c r="AH56" s="2" t="s">
        <v>234</v>
      </c>
      <c r="AI56" s="17"/>
      <c r="AJ56" s="17"/>
      <c r="AK56" s="17"/>
      <c r="AL56" s="17"/>
      <c r="AM56" s="8"/>
      <c r="AN56" s="18"/>
      <c r="AO56" s="2" t="s">
        <v>234</v>
      </c>
      <c r="AP56" s="2"/>
      <c r="AQ56" s="6"/>
      <c r="AR56" s="6"/>
      <c r="AS56" s="7"/>
      <c r="AT56" s="7"/>
      <c r="AV56" s="2" t="s">
        <v>234</v>
      </c>
    </row>
    <row r="57" spans="1:48" x14ac:dyDescent="0.2">
      <c r="A57" s="194">
        <v>53</v>
      </c>
      <c r="B57" s="106"/>
      <c r="C57" s="2" t="s">
        <v>243</v>
      </c>
      <c r="D57" s="57"/>
      <c r="E57" s="200">
        <v>12</v>
      </c>
      <c r="F57" s="43" t="str">
        <f t="shared" si="0"/>
        <v>Exam 512</v>
      </c>
      <c r="G57" s="18" t="s">
        <v>0</v>
      </c>
      <c r="H57" s="2"/>
      <c r="I57" s="193">
        <v>239</v>
      </c>
      <c r="J57" s="41">
        <f t="shared" si="10"/>
        <v>2.7662037037037039E-3</v>
      </c>
      <c r="K57" s="41">
        <f t="shared" si="1"/>
        <v>1.3888888888888889E-3</v>
      </c>
      <c r="L57" s="41">
        <f t="shared" si="2"/>
        <v>3.472222222222222E-3</v>
      </c>
      <c r="M57" s="41">
        <f t="shared" si="3"/>
        <v>3.8194444444444443E-3</v>
      </c>
      <c r="N57" s="41" t="str">
        <f t="shared" si="11"/>
        <v>Perfect Timing</v>
      </c>
      <c r="O57" s="41">
        <f t="shared" si="13"/>
        <v>1.8703703703703708E-2</v>
      </c>
      <c r="P57" s="41">
        <f t="shared" si="4"/>
        <v>1.5187499999999998E-2</v>
      </c>
      <c r="Q57" s="41">
        <f t="shared" si="12"/>
        <v>3.5162037037037106E-3</v>
      </c>
      <c r="R57" s="42" t="str">
        <f t="shared" si="9"/>
        <v>Behind on time</v>
      </c>
      <c r="S57" s="2"/>
      <c r="T57" s="2"/>
      <c r="U57" s="2" t="s">
        <v>8</v>
      </c>
      <c r="V57" s="2"/>
      <c r="W57" s="2" t="s">
        <v>315</v>
      </c>
      <c r="X57" s="2"/>
      <c r="Y57" s="54" t="s">
        <v>438</v>
      </c>
      <c r="Z57" s="54" t="s">
        <v>433</v>
      </c>
      <c r="AA57" s="2"/>
      <c r="AB57" s="2"/>
      <c r="AC57" s="2"/>
      <c r="AD57" s="2"/>
      <c r="AE57" s="2"/>
      <c r="AF57" s="2"/>
      <c r="AG57" s="2"/>
      <c r="AH57" s="2" t="s">
        <v>234</v>
      </c>
      <c r="AI57" s="17"/>
      <c r="AJ57" s="17"/>
      <c r="AK57" s="17"/>
      <c r="AL57" s="17"/>
      <c r="AM57" s="8"/>
      <c r="AN57" s="18"/>
      <c r="AO57" s="2" t="s">
        <v>234</v>
      </c>
      <c r="AP57" s="2"/>
      <c r="AQ57" s="6"/>
      <c r="AR57" s="6"/>
      <c r="AS57" s="7"/>
      <c r="AT57" s="7"/>
      <c r="AV57" s="2" t="s">
        <v>234</v>
      </c>
    </row>
    <row r="58" spans="1:48" x14ac:dyDescent="0.2">
      <c r="A58" s="194">
        <v>54</v>
      </c>
      <c r="B58" s="106"/>
      <c r="C58" s="2" t="s">
        <v>243</v>
      </c>
      <c r="D58" s="57"/>
      <c r="E58" s="200">
        <v>13</v>
      </c>
      <c r="F58" s="43" t="str">
        <f t="shared" si="0"/>
        <v>Exam 513</v>
      </c>
      <c r="G58" s="18" t="s">
        <v>0</v>
      </c>
      <c r="H58" s="2"/>
      <c r="I58" s="193">
        <v>61</v>
      </c>
      <c r="J58" s="41">
        <f t="shared" si="10"/>
        <v>7.0601851851851847E-4</v>
      </c>
      <c r="K58" s="41">
        <f t="shared" si="1"/>
        <v>6.9444444444444447E-4</v>
      </c>
      <c r="L58" s="41">
        <f t="shared" si="2"/>
        <v>1.3888888888888889E-3</v>
      </c>
      <c r="M58" s="41">
        <f t="shared" si="3"/>
        <v>1.736111111111111E-3</v>
      </c>
      <c r="N58" s="41" t="str">
        <f t="shared" si="11"/>
        <v>Perfect Timing</v>
      </c>
      <c r="O58" s="41">
        <f t="shared" si="13"/>
        <v>1.9409722222222228E-2</v>
      </c>
      <c r="P58" s="41">
        <f t="shared" si="4"/>
        <v>1.6453124999999999E-2</v>
      </c>
      <c r="Q58" s="41">
        <f t="shared" si="12"/>
        <v>2.9565972222222285E-3</v>
      </c>
      <c r="R58" s="42" t="str">
        <f t="shared" si="9"/>
        <v>Behind on time</v>
      </c>
      <c r="S58" s="2"/>
      <c r="T58" s="2"/>
      <c r="U58" s="2" t="s">
        <v>8</v>
      </c>
      <c r="V58" s="2"/>
      <c r="W58" s="2" t="s">
        <v>317</v>
      </c>
      <c r="X58" s="2"/>
      <c r="Y58" s="54" t="s">
        <v>438</v>
      </c>
      <c r="Z58" s="54" t="s">
        <v>435</v>
      </c>
      <c r="AA58" s="2"/>
      <c r="AB58" s="2"/>
      <c r="AC58" s="2"/>
      <c r="AD58" s="2"/>
      <c r="AE58" s="2"/>
      <c r="AF58" s="2"/>
      <c r="AG58" s="2"/>
      <c r="AH58" s="2" t="s">
        <v>234</v>
      </c>
      <c r="AI58" s="17"/>
      <c r="AJ58" s="17"/>
      <c r="AK58" s="17"/>
      <c r="AL58" s="17"/>
      <c r="AM58" s="8"/>
      <c r="AN58" s="18"/>
      <c r="AO58" s="2" t="s">
        <v>234</v>
      </c>
      <c r="AP58" s="2"/>
      <c r="AQ58" s="6"/>
      <c r="AR58" s="6"/>
      <c r="AS58" s="7"/>
      <c r="AT58" s="7"/>
      <c r="AV58" s="2" t="s">
        <v>234</v>
      </c>
    </row>
    <row r="59" spans="1:48" x14ac:dyDescent="0.2">
      <c r="A59" s="194">
        <v>55</v>
      </c>
      <c r="B59" s="106"/>
      <c r="C59" s="2" t="s">
        <v>243</v>
      </c>
      <c r="D59" s="57"/>
      <c r="E59" s="200">
        <v>14</v>
      </c>
      <c r="F59" s="43" t="str">
        <f t="shared" si="0"/>
        <v>Exam 514</v>
      </c>
      <c r="G59" s="18" t="s">
        <v>0</v>
      </c>
      <c r="H59" s="2"/>
      <c r="I59" s="193">
        <v>55</v>
      </c>
      <c r="J59" s="41">
        <f t="shared" si="10"/>
        <v>6.3657407407407413E-4</v>
      </c>
      <c r="K59" s="41">
        <f t="shared" si="1"/>
        <v>3.4722222222222224E-4</v>
      </c>
      <c r="L59" s="41">
        <f t="shared" si="2"/>
        <v>1.0416666666666667E-3</v>
      </c>
      <c r="M59" s="41">
        <f t="shared" si="3"/>
        <v>1.3888888888888889E-3</v>
      </c>
      <c r="N59" s="41" t="str">
        <f t="shared" si="11"/>
        <v>Perfect Timing</v>
      </c>
      <c r="O59" s="41">
        <f t="shared" si="13"/>
        <v>2.0046296296296302E-2</v>
      </c>
      <c r="P59" s="41">
        <f t="shared" si="4"/>
        <v>1.7718749999999998E-2</v>
      </c>
      <c r="Q59" s="41">
        <f t="shared" si="12"/>
        <v>2.3275462962963032E-3</v>
      </c>
      <c r="R59" s="42" t="str">
        <f t="shared" si="9"/>
        <v>Behind on time</v>
      </c>
      <c r="S59" s="2"/>
      <c r="T59" s="2"/>
      <c r="U59" s="2" t="s">
        <v>8</v>
      </c>
      <c r="V59" s="2"/>
      <c r="W59" s="2" t="s">
        <v>316</v>
      </c>
      <c r="X59" s="2"/>
      <c r="Y59" s="54" t="s">
        <v>438</v>
      </c>
      <c r="Z59" s="54" t="s">
        <v>427</v>
      </c>
      <c r="AA59" s="2"/>
      <c r="AB59" s="2"/>
      <c r="AC59" s="2"/>
      <c r="AD59" s="2"/>
      <c r="AE59" s="2"/>
      <c r="AF59" s="2"/>
      <c r="AG59" s="2"/>
      <c r="AH59" s="2" t="s">
        <v>234</v>
      </c>
      <c r="AI59" s="17"/>
      <c r="AJ59" s="17"/>
      <c r="AK59" s="17"/>
      <c r="AL59" s="17"/>
      <c r="AM59" s="8"/>
      <c r="AN59" s="18"/>
      <c r="AO59" s="2" t="s">
        <v>234</v>
      </c>
      <c r="AP59" s="2"/>
      <c r="AQ59" s="6"/>
      <c r="AR59" s="6"/>
      <c r="AS59" s="7"/>
      <c r="AT59" s="7"/>
      <c r="AV59" s="2" t="s">
        <v>234</v>
      </c>
    </row>
    <row r="60" spans="1:48" x14ac:dyDescent="0.2">
      <c r="A60" s="194">
        <v>56</v>
      </c>
      <c r="B60" s="106"/>
      <c r="C60" s="2" t="s">
        <v>243</v>
      </c>
      <c r="D60" s="57"/>
      <c r="E60" s="200">
        <v>15</v>
      </c>
      <c r="F60" s="43" t="str">
        <f t="shared" si="0"/>
        <v>Exam 515</v>
      </c>
      <c r="G60" s="18" t="s">
        <v>11</v>
      </c>
      <c r="H60" s="2"/>
      <c r="I60" s="193">
        <v>165</v>
      </c>
      <c r="J60" s="41">
        <f t="shared" si="10"/>
        <v>1.9097222222222222E-3</v>
      </c>
      <c r="K60" s="41">
        <f t="shared" si="1"/>
        <v>8.6805555555555551E-4</v>
      </c>
      <c r="L60" s="41">
        <f t="shared" si="2"/>
        <v>1.736111111111111E-3</v>
      </c>
      <c r="M60" s="41">
        <f t="shared" si="3"/>
        <v>2.0833333333333333E-3</v>
      </c>
      <c r="N60" s="41" t="str">
        <f t="shared" si="11"/>
        <v>Warning Track</v>
      </c>
      <c r="O60" s="41">
        <f t="shared" si="13"/>
        <v>2.1956018518518524E-2</v>
      </c>
      <c r="P60" s="41">
        <f t="shared" si="4"/>
        <v>1.8984375000000001E-2</v>
      </c>
      <c r="Q60" s="41">
        <f t="shared" si="12"/>
        <v>2.9716435185185228E-3</v>
      </c>
      <c r="R60" s="42" t="str">
        <f t="shared" si="9"/>
        <v>Behind on time</v>
      </c>
      <c r="S60" s="2"/>
      <c r="T60" s="2"/>
      <c r="U60" s="2" t="s">
        <v>9</v>
      </c>
      <c r="V60" s="2"/>
      <c r="W60" s="2" t="s">
        <v>313</v>
      </c>
      <c r="X60" s="2"/>
      <c r="Y60" s="54" t="s">
        <v>327</v>
      </c>
      <c r="Z60" s="54" t="s">
        <v>328</v>
      </c>
      <c r="AA60" s="2"/>
      <c r="AB60" s="2"/>
      <c r="AC60" s="2"/>
      <c r="AD60" s="2"/>
      <c r="AE60" s="2"/>
      <c r="AF60" s="2"/>
      <c r="AG60" s="2"/>
      <c r="AH60" s="2" t="s">
        <v>234</v>
      </c>
      <c r="AI60" s="17"/>
      <c r="AJ60" s="17"/>
      <c r="AK60" s="17"/>
      <c r="AL60" s="17"/>
      <c r="AM60" s="8"/>
      <c r="AN60" s="18"/>
      <c r="AO60" s="2" t="s">
        <v>234</v>
      </c>
      <c r="AP60" s="2"/>
      <c r="AQ60" s="6"/>
      <c r="AR60" s="6"/>
      <c r="AS60" s="7"/>
      <c r="AT60" s="7"/>
      <c r="AV60" s="2" t="s">
        <v>234</v>
      </c>
    </row>
    <row r="61" spans="1:48" x14ac:dyDescent="0.2">
      <c r="A61" s="194">
        <v>57</v>
      </c>
      <c r="B61" s="106"/>
      <c r="C61" s="2" t="s">
        <v>243</v>
      </c>
      <c r="D61" s="57"/>
      <c r="E61" s="200">
        <v>16</v>
      </c>
      <c r="F61" s="43" t="str">
        <f t="shared" si="0"/>
        <v>Exam 516</v>
      </c>
      <c r="G61" s="18" t="s">
        <v>0</v>
      </c>
      <c r="H61" s="2"/>
      <c r="I61" s="193">
        <v>226</v>
      </c>
      <c r="J61" s="41">
        <f t="shared" si="10"/>
        <v>2.6157407407407405E-3</v>
      </c>
      <c r="K61" s="41">
        <f t="shared" si="1"/>
        <v>1.3888888888888889E-3</v>
      </c>
      <c r="L61" s="41">
        <f t="shared" si="2"/>
        <v>3.472222222222222E-3</v>
      </c>
      <c r="M61" s="41">
        <f t="shared" si="3"/>
        <v>3.8194444444444443E-3</v>
      </c>
      <c r="N61" s="41" t="str">
        <f t="shared" si="11"/>
        <v>Perfect Timing</v>
      </c>
      <c r="O61" s="41">
        <f t="shared" si="13"/>
        <v>2.4571759259259265E-2</v>
      </c>
      <c r="P61" s="41">
        <f t="shared" si="4"/>
        <v>2.0250000000000001E-2</v>
      </c>
      <c r="Q61" s="41">
        <f t="shared" si="12"/>
        <v>4.3217592592592648E-3</v>
      </c>
      <c r="R61" s="42" t="str">
        <f t="shared" si="9"/>
        <v>Behind on time</v>
      </c>
      <c r="S61" s="2"/>
      <c r="T61" s="2"/>
      <c r="U61" s="2" t="s">
        <v>9</v>
      </c>
      <c r="V61" s="2"/>
      <c r="W61" s="2" t="s">
        <v>315</v>
      </c>
      <c r="X61" s="2"/>
      <c r="Y61" s="54" t="s">
        <v>438</v>
      </c>
      <c r="Z61" s="54" t="s">
        <v>427</v>
      </c>
      <c r="AA61" s="2"/>
      <c r="AB61" s="2"/>
      <c r="AC61" s="2"/>
      <c r="AD61" s="2"/>
      <c r="AE61" s="2"/>
      <c r="AF61" s="2"/>
      <c r="AG61" s="2"/>
      <c r="AH61" s="2" t="s">
        <v>234</v>
      </c>
      <c r="AI61" s="17"/>
      <c r="AJ61" s="17"/>
      <c r="AK61" s="17"/>
      <c r="AL61" s="17"/>
      <c r="AM61" s="8"/>
      <c r="AN61" s="18"/>
      <c r="AO61" s="2" t="s">
        <v>234</v>
      </c>
      <c r="AP61" s="2"/>
      <c r="AQ61" s="6"/>
      <c r="AR61" s="6"/>
      <c r="AS61" s="7"/>
      <c r="AT61" s="7"/>
      <c r="AV61" s="2" t="s">
        <v>234</v>
      </c>
    </row>
    <row r="62" spans="1:48" x14ac:dyDescent="0.2">
      <c r="A62" s="194">
        <v>58</v>
      </c>
      <c r="B62" s="106"/>
      <c r="C62" s="2" t="s">
        <v>243</v>
      </c>
      <c r="D62" s="57"/>
      <c r="E62" s="200">
        <v>17</v>
      </c>
      <c r="F62" s="43" t="str">
        <f t="shared" si="0"/>
        <v>Exam 517</v>
      </c>
      <c r="G62" s="18" t="s">
        <v>0</v>
      </c>
      <c r="H62" s="2"/>
      <c r="I62" s="193">
        <v>56</v>
      </c>
      <c r="J62" s="41">
        <f t="shared" si="10"/>
        <v>6.4814814814814813E-4</v>
      </c>
      <c r="K62" s="41">
        <f t="shared" si="1"/>
        <v>6.9444444444444447E-4</v>
      </c>
      <c r="L62" s="41">
        <f t="shared" si="2"/>
        <v>1.3888888888888889E-3</v>
      </c>
      <c r="M62" s="41">
        <f t="shared" si="3"/>
        <v>1.736111111111111E-3</v>
      </c>
      <c r="N62" s="41" t="str">
        <f t="shared" si="11"/>
        <v>Too Fast</v>
      </c>
      <c r="O62" s="41">
        <f t="shared" si="13"/>
        <v>2.5219907407407413E-2</v>
      </c>
      <c r="P62" s="41">
        <f t="shared" si="4"/>
        <v>2.1515624999999997E-2</v>
      </c>
      <c r="Q62" s="41">
        <f t="shared" si="12"/>
        <v>3.7042824074074165E-3</v>
      </c>
      <c r="R62" s="42" t="str">
        <f t="shared" si="9"/>
        <v>Behind on time</v>
      </c>
      <c r="S62" s="2"/>
      <c r="T62" s="2"/>
      <c r="U62" s="2" t="s">
        <v>9</v>
      </c>
      <c r="V62" s="2"/>
      <c r="W62" s="2" t="s">
        <v>317</v>
      </c>
      <c r="X62" s="2"/>
      <c r="Y62" s="54" t="s">
        <v>438</v>
      </c>
      <c r="Z62" s="54" t="s">
        <v>429</v>
      </c>
      <c r="AA62" s="2"/>
      <c r="AB62" s="2"/>
      <c r="AC62" s="2"/>
      <c r="AD62" s="2"/>
      <c r="AE62" s="2"/>
      <c r="AF62" s="2"/>
      <c r="AG62" s="2"/>
      <c r="AH62" s="2" t="s">
        <v>234</v>
      </c>
      <c r="AI62" s="17"/>
      <c r="AJ62" s="17"/>
      <c r="AK62" s="17"/>
      <c r="AL62" s="17"/>
      <c r="AM62" s="8"/>
      <c r="AN62" s="18"/>
      <c r="AO62" s="2" t="s">
        <v>234</v>
      </c>
      <c r="AP62" s="2"/>
      <c r="AQ62" s="6"/>
      <c r="AR62" s="6"/>
      <c r="AS62" s="7"/>
      <c r="AT62" s="7"/>
      <c r="AV62" s="2" t="s">
        <v>234</v>
      </c>
    </row>
    <row r="63" spans="1:48" x14ac:dyDescent="0.2">
      <c r="A63" s="194">
        <v>59</v>
      </c>
      <c r="B63" s="106"/>
      <c r="C63" s="2" t="s">
        <v>243</v>
      </c>
      <c r="D63" s="57"/>
      <c r="E63" s="200">
        <v>18</v>
      </c>
      <c r="F63" s="43" t="str">
        <f t="shared" si="0"/>
        <v>Exam 518</v>
      </c>
      <c r="G63" s="18" t="s">
        <v>11</v>
      </c>
      <c r="H63" s="2"/>
      <c r="I63" s="193">
        <v>111</v>
      </c>
      <c r="J63" s="41">
        <f t="shared" si="10"/>
        <v>1.2847222222222223E-3</v>
      </c>
      <c r="K63" s="41">
        <f t="shared" si="1"/>
        <v>6.9444444444444447E-4</v>
      </c>
      <c r="L63" s="41">
        <f t="shared" si="2"/>
        <v>1.3888888888888889E-3</v>
      </c>
      <c r="M63" s="41">
        <f t="shared" si="3"/>
        <v>1.736111111111111E-3</v>
      </c>
      <c r="N63" s="41" t="str">
        <f t="shared" si="11"/>
        <v>Perfect Timing</v>
      </c>
      <c r="O63" s="41">
        <f t="shared" si="13"/>
        <v>2.6504629629629635E-2</v>
      </c>
      <c r="P63" s="41">
        <f t="shared" si="4"/>
        <v>2.2781249999999999E-2</v>
      </c>
      <c r="Q63" s="41">
        <f t="shared" si="12"/>
        <v>3.7233796296296355E-3</v>
      </c>
      <c r="R63" s="42" t="str">
        <f t="shared" si="9"/>
        <v>Behind on time</v>
      </c>
      <c r="S63" s="2"/>
      <c r="T63" s="2"/>
      <c r="U63" s="2" t="s">
        <v>9</v>
      </c>
      <c r="V63" s="2"/>
      <c r="W63" s="2" t="s">
        <v>317</v>
      </c>
      <c r="X63" s="2"/>
      <c r="Y63" s="54" t="s">
        <v>438</v>
      </c>
      <c r="Z63" s="54" t="s">
        <v>435</v>
      </c>
      <c r="AA63" s="2"/>
      <c r="AB63" s="2"/>
      <c r="AC63" s="2"/>
      <c r="AD63" s="2"/>
      <c r="AE63" s="2"/>
      <c r="AF63" s="2"/>
      <c r="AG63" s="2"/>
      <c r="AH63" s="2" t="s">
        <v>234</v>
      </c>
      <c r="AI63" s="17"/>
      <c r="AJ63" s="17"/>
      <c r="AK63" s="17"/>
      <c r="AL63" s="17"/>
      <c r="AM63" s="8"/>
      <c r="AN63" s="18"/>
      <c r="AO63" s="2" t="s">
        <v>234</v>
      </c>
      <c r="AP63" s="2"/>
      <c r="AQ63" s="6"/>
      <c r="AR63" s="6"/>
      <c r="AS63" s="7"/>
      <c r="AT63" s="7"/>
      <c r="AV63" s="2" t="s">
        <v>234</v>
      </c>
    </row>
    <row r="64" spans="1:48" x14ac:dyDescent="0.2">
      <c r="A64" s="194">
        <v>60</v>
      </c>
      <c r="B64" s="106"/>
      <c r="C64" s="2" t="s">
        <v>243</v>
      </c>
      <c r="D64" s="57"/>
      <c r="E64" s="200">
        <v>19</v>
      </c>
      <c r="F64" s="43" t="str">
        <f t="shared" si="0"/>
        <v>Exam 519</v>
      </c>
      <c r="G64" s="18" t="s">
        <v>11</v>
      </c>
      <c r="H64" s="2"/>
      <c r="I64" s="193">
        <v>117</v>
      </c>
      <c r="J64" s="41">
        <f t="shared" si="10"/>
        <v>1.3541666666666667E-3</v>
      </c>
      <c r="K64" s="41">
        <f t="shared" si="1"/>
        <v>3.4722222222222224E-4</v>
      </c>
      <c r="L64" s="41">
        <f t="shared" si="2"/>
        <v>8.6805555555555551E-4</v>
      </c>
      <c r="M64" s="41">
        <f t="shared" si="3"/>
        <v>1.3888888888888889E-3</v>
      </c>
      <c r="N64" s="41" t="str">
        <f t="shared" si="11"/>
        <v>Warning Track</v>
      </c>
      <c r="O64" s="41">
        <f t="shared" si="13"/>
        <v>2.7858796296296302E-2</v>
      </c>
      <c r="P64" s="41">
        <f t="shared" si="4"/>
        <v>2.4046875000000002E-2</v>
      </c>
      <c r="Q64" s="41">
        <f t="shared" si="12"/>
        <v>3.8119212962962994E-3</v>
      </c>
      <c r="R64" s="42" t="str">
        <f t="shared" si="9"/>
        <v>Behind on time</v>
      </c>
      <c r="S64" s="2"/>
      <c r="T64" s="2"/>
      <c r="U64" s="2" t="s">
        <v>9</v>
      </c>
      <c r="V64" s="2"/>
      <c r="W64" s="2" t="s">
        <v>314</v>
      </c>
      <c r="X64" s="2"/>
      <c r="Y64" s="54" t="s">
        <v>373</v>
      </c>
      <c r="Z64" s="54" t="s">
        <v>374</v>
      </c>
      <c r="AA64" s="2"/>
      <c r="AB64" s="2"/>
      <c r="AC64" s="2"/>
      <c r="AD64" s="2"/>
      <c r="AE64" s="2"/>
      <c r="AF64" s="2"/>
      <c r="AG64" s="2"/>
      <c r="AH64" s="2" t="s">
        <v>234</v>
      </c>
      <c r="AI64" s="17"/>
      <c r="AJ64" s="17"/>
      <c r="AK64" s="17"/>
      <c r="AL64" s="17"/>
      <c r="AM64" s="8"/>
      <c r="AN64" s="18"/>
      <c r="AO64" s="2" t="s">
        <v>234</v>
      </c>
      <c r="AP64" s="2"/>
      <c r="AQ64" s="6"/>
      <c r="AR64" s="6"/>
      <c r="AS64" s="7"/>
      <c r="AT64" s="7"/>
      <c r="AV64" s="2" t="s">
        <v>234</v>
      </c>
    </row>
    <row r="65" spans="1:48" x14ac:dyDescent="0.2">
      <c r="A65" s="194">
        <v>61</v>
      </c>
      <c r="B65" s="106"/>
      <c r="C65" s="2" t="s">
        <v>243</v>
      </c>
      <c r="D65" s="57"/>
      <c r="E65" s="200">
        <v>20</v>
      </c>
      <c r="F65" s="43" t="str">
        <f t="shared" si="0"/>
        <v>Exam 520</v>
      </c>
      <c r="G65" s="18" t="s">
        <v>0</v>
      </c>
      <c r="H65" s="2"/>
      <c r="I65" s="193">
        <v>171</v>
      </c>
      <c r="J65" s="41">
        <f t="shared" si="10"/>
        <v>1.9791666666666668E-3</v>
      </c>
      <c r="K65" s="41">
        <f t="shared" si="1"/>
        <v>3.4722222222222224E-4</v>
      </c>
      <c r="L65" s="41">
        <f t="shared" si="2"/>
        <v>8.6805555555555551E-4</v>
      </c>
      <c r="M65" s="41">
        <f t="shared" si="3"/>
        <v>1.3888888888888889E-3</v>
      </c>
      <c r="N65" s="41" t="str">
        <f t="shared" si="11"/>
        <v>Way Too Slow</v>
      </c>
      <c r="O65" s="41">
        <f t="shared" si="13"/>
        <v>2.9837962962962969E-2</v>
      </c>
      <c r="P65" s="41">
        <f t="shared" si="4"/>
        <v>2.5312500000000002E-2</v>
      </c>
      <c r="Q65" s="41">
        <f t="shared" si="12"/>
        <v>4.5254629629629672E-3</v>
      </c>
      <c r="R65" s="42" t="str">
        <f t="shared" si="9"/>
        <v>Behind on time</v>
      </c>
      <c r="S65" s="2"/>
      <c r="T65" s="2"/>
      <c r="U65" s="2" t="s">
        <v>9</v>
      </c>
      <c r="V65" s="2"/>
      <c r="W65" s="2" t="s">
        <v>314</v>
      </c>
      <c r="X65" s="2"/>
      <c r="Y65" s="54" t="s">
        <v>391</v>
      </c>
      <c r="Z65" s="54" t="s">
        <v>370</v>
      </c>
      <c r="AA65" s="2"/>
      <c r="AB65" s="2"/>
      <c r="AC65" s="2"/>
      <c r="AD65" s="2"/>
      <c r="AE65" s="2"/>
      <c r="AF65" s="2"/>
      <c r="AG65" s="2"/>
      <c r="AH65" s="2" t="s">
        <v>234</v>
      </c>
      <c r="AI65" s="17"/>
      <c r="AJ65" s="17"/>
      <c r="AK65" s="17"/>
      <c r="AL65" s="17"/>
      <c r="AM65" s="8"/>
      <c r="AN65" s="18"/>
      <c r="AO65" s="2" t="s">
        <v>234</v>
      </c>
      <c r="AP65" s="2"/>
      <c r="AQ65" s="6"/>
      <c r="AR65" s="6"/>
      <c r="AS65" s="7"/>
      <c r="AT65" s="7"/>
      <c r="AV65" s="2" t="s">
        <v>234</v>
      </c>
    </row>
    <row r="66" spans="1:48" x14ac:dyDescent="0.2">
      <c r="A66" s="194">
        <v>62</v>
      </c>
      <c r="B66" s="106"/>
      <c r="C66" s="2" t="s">
        <v>243</v>
      </c>
      <c r="D66" s="57"/>
      <c r="E66" s="200">
        <v>21</v>
      </c>
      <c r="F66" s="43" t="str">
        <f t="shared" si="0"/>
        <v>Exam 521</v>
      </c>
      <c r="G66" s="18" t="s">
        <v>0</v>
      </c>
      <c r="H66" s="2"/>
      <c r="I66" s="193">
        <v>44</v>
      </c>
      <c r="J66" s="41">
        <f t="shared" si="10"/>
        <v>5.0925925925925921E-4</v>
      </c>
      <c r="K66" s="41">
        <f t="shared" si="1"/>
        <v>3.4722222222222224E-4</v>
      </c>
      <c r="L66" s="41">
        <f t="shared" si="2"/>
        <v>8.6805555555555551E-4</v>
      </c>
      <c r="M66" s="41">
        <f t="shared" si="3"/>
        <v>1.3888888888888889E-3</v>
      </c>
      <c r="N66" s="41" t="str">
        <f t="shared" si="11"/>
        <v>Perfect Timing</v>
      </c>
      <c r="O66" s="41">
        <f t="shared" si="13"/>
        <v>3.0347222222222227E-2</v>
      </c>
      <c r="P66" s="41">
        <f t="shared" si="4"/>
        <v>2.6578124999999998E-2</v>
      </c>
      <c r="Q66" s="41">
        <f t="shared" si="12"/>
        <v>3.7690972222222292E-3</v>
      </c>
      <c r="R66" s="42" t="str">
        <f t="shared" si="9"/>
        <v>Behind on time</v>
      </c>
      <c r="S66" s="2"/>
      <c r="T66" s="2"/>
      <c r="U66" s="2" t="s">
        <v>9</v>
      </c>
      <c r="V66" s="2"/>
      <c r="W66" s="2" t="s">
        <v>314</v>
      </c>
      <c r="X66" s="2"/>
      <c r="Y66" s="54" t="s">
        <v>380</v>
      </c>
      <c r="Z66" s="54" t="s">
        <v>381</v>
      </c>
      <c r="AA66" s="2"/>
      <c r="AB66" s="2"/>
      <c r="AC66" s="2"/>
      <c r="AD66" s="2"/>
      <c r="AE66" s="2"/>
      <c r="AF66" s="2"/>
      <c r="AG66" s="2"/>
      <c r="AH66" s="2" t="s">
        <v>234</v>
      </c>
      <c r="AI66" s="17"/>
      <c r="AJ66" s="17"/>
      <c r="AK66" s="17"/>
      <c r="AL66" s="17"/>
      <c r="AM66" s="8"/>
      <c r="AN66" s="18"/>
      <c r="AO66" s="2" t="s">
        <v>234</v>
      </c>
      <c r="AP66" s="2"/>
      <c r="AQ66" s="6"/>
      <c r="AR66" s="6"/>
      <c r="AS66" s="7"/>
      <c r="AT66" s="7"/>
      <c r="AV66" s="2" t="s">
        <v>234</v>
      </c>
    </row>
    <row r="67" spans="1:48" x14ac:dyDescent="0.2">
      <c r="A67" s="194">
        <v>63</v>
      </c>
      <c r="B67" s="106"/>
      <c r="C67" s="2" t="s">
        <v>243</v>
      </c>
      <c r="D67" s="57"/>
      <c r="E67" s="200">
        <v>22</v>
      </c>
      <c r="F67" s="43" t="str">
        <f t="shared" si="0"/>
        <v>Exam 522</v>
      </c>
      <c r="G67" s="18" t="s">
        <v>11</v>
      </c>
      <c r="H67" s="2"/>
      <c r="I67" s="193">
        <v>160</v>
      </c>
      <c r="J67" s="41">
        <f t="shared" si="10"/>
        <v>1.8518518518518519E-3</v>
      </c>
      <c r="K67" s="41">
        <f t="shared" si="1"/>
        <v>3.4722222222222224E-4</v>
      </c>
      <c r="L67" s="41">
        <f t="shared" si="2"/>
        <v>8.6805555555555551E-4</v>
      </c>
      <c r="M67" s="41">
        <f t="shared" si="3"/>
        <v>1.3888888888888889E-3</v>
      </c>
      <c r="N67" s="41" t="str">
        <f t="shared" si="11"/>
        <v>Way Too Slow</v>
      </c>
      <c r="O67" s="41">
        <f t="shared" si="13"/>
        <v>3.2199074074074081E-2</v>
      </c>
      <c r="P67" s="41">
        <f t="shared" si="4"/>
        <v>2.7843749999999997E-2</v>
      </c>
      <c r="Q67" s="41">
        <f t="shared" si="12"/>
        <v>4.3553240740740844E-3</v>
      </c>
      <c r="R67" s="42" t="str">
        <f t="shared" si="9"/>
        <v>Behind on time</v>
      </c>
      <c r="S67" s="2"/>
      <c r="T67" s="2"/>
      <c r="U67" s="2" t="s">
        <v>9</v>
      </c>
      <c r="V67" s="2"/>
      <c r="W67" s="2" t="s">
        <v>314</v>
      </c>
      <c r="X67" s="2"/>
      <c r="Y67" s="54" t="s">
        <v>399</v>
      </c>
      <c r="Z67" s="54" t="s">
        <v>402</v>
      </c>
      <c r="AA67" s="2"/>
      <c r="AB67" s="2"/>
      <c r="AC67" s="2"/>
      <c r="AD67" s="2"/>
      <c r="AE67" s="2"/>
      <c r="AF67" s="2"/>
      <c r="AG67" s="2"/>
      <c r="AH67" s="2" t="s">
        <v>234</v>
      </c>
      <c r="AI67" s="17"/>
      <c r="AJ67" s="17"/>
      <c r="AK67" s="17"/>
      <c r="AL67" s="17"/>
      <c r="AM67" s="8"/>
      <c r="AN67" s="18"/>
      <c r="AO67" s="2" t="s">
        <v>234</v>
      </c>
      <c r="AP67" s="2"/>
      <c r="AQ67" s="6"/>
      <c r="AR67" s="6"/>
      <c r="AS67" s="7"/>
      <c r="AT67" s="7"/>
      <c r="AV67" s="2" t="s">
        <v>234</v>
      </c>
    </row>
    <row r="68" spans="1:48" x14ac:dyDescent="0.2">
      <c r="A68" s="194">
        <v>64</v>
      </c>
      <c r="B68" s="106"/>
      <c r="C68" s="2" t="s">
        <v>243</v>
      </c>
      <c r="D68" s="57"/>
      <c r="E68" s="200">
        <v>23</v>
      </c>
      <c r="F68" s="43" t="str">
        <f t="shared" si="0"/>
        <v>Exam 523</v>
      </c>
      <c r="G68" s="18" t="s">
        <v>0</v>
      </c>
      <c r="H68" s="2"/>
      <c r="I68" s="193">
        <v>75</v>
      </c>
      <c r="J68" s="41">
        <f t="shared" si="10"/>
        <v>8.6805555555555551E-4</v>
      </c>
      <c r="K68" s="41">
        <f t="shared" si="1"/>
        <v>8.6805555555555551E-4</v>
      </c>
      <c r="L68" s="41">
        <f t="shared" si="2"/>
        <v>1.736111111111111E-3</v>
      </c>
      <c r="M68" s="41">
        <f t="shared" si="3"/>
        <v>2.0833333333333333E-3</v>
      </c>
      <c r="N68" s="41" t="str">
        <f t="shared" si="11"/>
        <v>Perfect Timing</v>
      </c>
      <c r="O68" s="41">
        <f t="shared" si="13"/>
        <v>3.3067129629629634E-2</v>
      </c>
      <c r="P68" s="41">
        <f t="shared" si="4"/>
        <v>2.9109374999999996E-2</v>
      </c>
      <c r="Q68" s="41">
        <f t="shared" si="12"/>
        <v>3.9577546296296374E-3</v>
      </c>
      <c r="R68" s="42" t="str">
        <f t="shared" si="9"/>
        <v>Behind on time</v>
      </c>
      <c r="S68" s="2"/>
      <c r="T68" s="2"/>
      <c r="U68" s="2" t="s">
        <v>9</v>
      </c>
      <c r="V68" s="2"/>
      <c r="W68" s="2" t="s">
        <v>313</v>
      </c>
      <c r="X68" s="2"/>
      <c r="Y68" s="54" t="s">
        <v>331</v>
      </c>
      <c r="Z68" s="54" t="s">
        <v>333</v>
      </c>
      <c r="AA68" s="2"/>
      <c r="AB68" s="2"/>
      <c r="AC68" s="2"/>
      <c r="AD68" s="2"/>
      <c r="AE68" s="2"/>
      <c r="AF68" s="2"/>
      <c r="AG68" s="2"/>
      <c r="AH68" s="2" t="s">
        <v>234</v>
      </c>
      <c r="AI68" s="17"/>
      <c r="AJ68" s="17"/>
      <c r="AK68" s="17"/>
      <c r="AL68" s="17"/>
      <c r="AM68" s="8"/>
      <c r="AN68" s="18"/>
      <c r="AO68" s="2" t="s">
        <v>234</v>
      </c>
      <c r="AP68" s="2"/>
      <c r="AQ68" s="6"/>
      <c r="AR68" s="6"/>
      <c r="AS68" s="7"/>
      <c r="AT68" s="7"/>
      <c r="AV68" s="2" t="s">
        <v>234</v>
      </c>
    </row>
    <row r="69" spans="1:48" x14ac:dyDescent="0.2">
      <c r="A69" s="194">
        <v>65</v>
      </c>
      <c r="B69" s="106"/>
      <c r="C69" s="2" t="s">
        <v>243</v>
      </c>
      <c r="D69" s="57"/>
      <c r="E69" s="200">
        <v>24</v>
      </c>
      <c r="F69" s="43" t="str">
        <f t="shared" ref="F69:F132" si="14">C69&amp;E69</f>
        <v>Exam 524</v>
      </c>
      <c r="G69" s="18" t="s">
        <v>11</v>
      </c>
      <c r="H69" s="2"/>
      <c r="I69" s="193">
        <v>149</v>
      </c>
      <c r="J69" s="41">
        <f t="shared" si="10"/>
        <v>1.724537037037037E-3</v>
      </c>
      <c r="K69" s="41">
        <f t="shared" ref="K69:K132" si="15">IF($W69="C.R.",crsecond,
IF($W69="s.c.",scsecond,
IF($W69="R.C.1º",rconesecond,
IF($W69="R.C.Gn",rcgsecond,
rcssecond))))</f>
        <v>8.6805555555555551E-4</v>
      </c>
      <c r="L69" s="41">
        <f t="shared" ref="L69:L132" si="16">IF($W69="C.R.",crthird,
IF($W69="s.c.",scthird,
IF($W69="R.C.1º",rconethird,
IF($W69="R.C.Gn",rcgthird,
rcsthird))))</f>
        <v>1.736111111111111E-3</v>
      </c>
      <c r="M69" s="41">
        <f t="shared" ref="M69:M132" si="17">IF($W69="C.R.",crfourth,
IF($W69="s.c.",scfourth,
IF($W69="R.C.1º",rconefourth,
IF($W69="R.C.Gn",rcgfourth,
rcsfourth))))</f>
        <v>2.0833333333333333E-3</v>
      </c>
      <c r="N69" s="41" t="str">
        <f t="shared" si="11"/>
        <v>Perfect Timing</v>
      </c>
      <c r="O69" s="41">
        <f t="shared" si="13"/>
        <v>3.4791666666666672E-2</v>
      </c>
      <c r="P69" s="41">
        <f t="shared" ref="P69:P132" si="18">(109.35*(E69))/(24*60*60)</f>
        <v>3.0374999999999996E-2</v>
      </c>
      <c r="Q69" s="41">
        <f t="shared" si="12"/>
        <v>4.4166666666666764E-3</v>
      </c>
      <c r="R69" s="42" t="str">
        <f t="shared" si="9"/>
        <v>Behind on time</v>
      </c>
      <c r="S69" s="2"/>
      <c r="T69" s="2"/>
      <c r="U69" s="2" t="s">
        <v>10</v>
      </c>
      <c r="V69" s="2"/>
      <c r="W69" s="2" t="s">
        <v>313</v>
      </c>
      <c r="X69" s="2"/>
      <c r="Y69" s="54" t="s">
        <v>331</v>
      </c>
      <c r="Z69" s="54" t="s">
        <v>333</v>
      </c>
      <c r="AA69" s="2"/>
      <c r="AB69" s="2"/>
      <c r="AC69" s="2"/>
      <c r="AD69" s="2"/>
      <c r="AE69" s="2"/>
      <c r="AF69" s="2"/>
      <c r="AG69" s="2"/>
      <c r="AH69" s="2" t="s">
        <v>234</v>
      </c>
      <c r="AI69" s="17"/>
      <c r="AJ69" s="17"/>
      <c r="AK69" s="17"/>
      <c r="AL69" s="17"/>
      <c r="AM69" s="8"/>
      <c r="AN69" s="18"/>
      <c r="AO69" s="2" t="s">
        <v>234</v>
      </c>
      <c r="AP69" s="2"/>
      <c r="AQ69" s="6"/>
      <c r="AR69" s="6"/>
      <c r="AS69" s="7"/>
      <c r="AT69" s="7"/>
      <c r="AV69" s="2" t="s">
        <v>234</v>
      </c>
    </row>
    <row r="70" spans="1:48" x14ac:dyDescent="0.2">
      <c r="A70" s="194">
        <v>66</v>
      </c>
      <c r="B70" s="106"/>
      <c r="C70" s="2" t="s">
        <v>243</v>
      </c>
      <c r="D70" s="57"/>
      <c r="E70" s="200">
        <v>25</v>
      </c>
      <c r="F70" s="43" t="str">
        <f t="shared" si="14"/>
        <v>Exam 525</v>
      </c>
      <c r="G70" s="18" t="s">
        <v>0</v>
      </c>
      <c r="H70" s="2"/>
      <c r="I70" s="193">
        <v>112</v>
      </c>
      <c r="J70" s="41">
        <f t="shared" si="10"/>
        <v>1.2962962962962963E-3</v>
      </c>
      <c r="K70" s="41">
        <f t="shared" si="15"/>
        <v>8.6805555555555551E-4</v>
      </c>
      <c r="L70" s="41">
        <f t="shared" si="16"/>
        <v>1.736111111111111E-3</v>
      </c>
      <c r="M70" s="41">
        <f t="shared" si="17"/>
        <v>2.0833333333333333E-3</v>
      </c>
      <c r="N70" s="41" t="str">
        <f t="shared" si="11"/>
        <v>Perfect Timing</v>
      </c>
      <c r="O70" s="41">
        <f t="shared" si="13"/>
        <v>3.6087962962962968E-2</v>
      </c>
      <c r="P70" s="41">
        <f t="shared" si="18"/>
        <v>3.1640624999999999E-2</v>
      </c>
      <c r="Q70" s="41">
        <f t="shared" si="12"/>
        <v>4.4473379629629689E-3</v>
      </c>
      <c r="R70" s="42" t="str">
        <f t="shared" ref="R70:R133" si="19">IF(AND(P70-O70&lt;0,Q70&gt;$R$3),"Behind on time",IF(AND(P70-O70&gt;0,Q70&gt;$R$3),"Positive","Neutral"))</f>
        <v>Behind on time</v>
      </c>
      <c r="S70" s="2"/>
      <c r="T70" s="2"/>
      <c r="U70" s="2" t="s">
        <v>8</v>
      </c>
      <c r="V70" s="2"/>
      <c r="W70" s="2" t="s">
        <v>313</v>
      </c>
      <c r="X70" s="2"/>
      <c r="Y70" s="54" t="s">
        <v>321</v>
      </c>
      <c r="Z70" s="54" t="s">
        <v>325</v>
      </c>
      <c r="AA70" s="2"/>
      <c r="AB70" s="2"/>
      <c r="AC70" s="2"/>
      <c r="AD70" s="2"/>
      <c r="AE70" s="2"/>
      <c r="AF70" s="2"/>
      <c r="AG70" s="2"/>
      <c r="AH70" s="2" t="s">
        <v>234</v>
      </c>
      <c r="AI70" s="17"/>
      <c r="AJ70" s="17"/>
      <c r="AK70" s="17"/>
      <c r="AL70" s="17"/>
      <c r="AM70" s="8"/>
      <c r="AN70" s="18"/>
      <c r="AO70" s="2" t="s">
        <v>234</v>
      </c>
      <c r="AP70" s="2"/>
      <c r="AQ70" s="6"/>
      <c r="AR70" s="6"/>
      <c r="AS70" s="7"/>
      <c r="AT70" s="7"/>
      <c r="AV70" s="2" t="s">
        <v>234</v>
      </c>
    </row>
    <row r="71" spans="1:48" x14ac:dyDescent="0.2">
      <c r="A71" s="194">
        <v>67</v>
      </c>
      <c r="B71" s="106"/>
      <c r="C71" s="2" t="s">
        <v>243</v>
      </c>
      <c r="D71" s="57"/>
      <c r="E71" s="200">
        <v>26</v>
      </c>
      <c r="F71" s="43" t="str">
        <f t="shared" si="14"/>
        <v>Exam 526</v>
      </c>
      <c r="G71" s="18" t="s">
        <v>0</v>
      </c>
      <c r="H71" s="2"/>
      <c r="I71" s="193">
        <v>62</v>
      </c>
      <c r="J71" s="41">
        <f t="shared" si="10"/>
        <v>7.1759259259259259E-4</v>
      </c>
      <c r="K71" s="41">
        <f t="shared" si="15"/>
        <v>3.4722222222222224E-4</v>
      </c>
      <c r="L71" s="41">
        <f t="shared" si="16"/>
        <v>8.6805555555555551E-4</v>
      </c>
      <c r="M71" s="41">
        <f t="shared" si="17"/>
        <v>1.3888888888888889E-3</v>
      </c>
      <c r="N71" s="41" t="str">
        <f t="shared" si="11"/>
        <v>Perfect Timing</v>
      </c>
      <c r="O71" s="41">
        <f t="shared" si="13"/>
        <v>3.6805555555555564E-2</v>
      </c>
      <c r="P71" s="41">
        <f t="shared" si="18"/>
        <v>3.2906249999999998E-2</v>
      </c>
      <c r="Q71" s="41">
        <f t="shared" si="12"/>
        <v>3.8993055555555656E-3</v>
      </c>
      <c r="R71" s="42" t="str">
        <f t="shared" si="19"/>
        <v>Behind on time</v>
      </c>
      <c r="S71" s="2"/>
      <c r="T71" s="2"/>
      <c r="U71" s="2" t="s">
        <v>8</v>
      </c>
      <c r="V71" s="2"/>
      <c r="W71" s="2" t="s">
        <v>314</v>
      </c>
      <c r="X71" s="2"/>
      <c r="Y71" s="54" t="s">
        <v>399</v>
      </c>
      <c r="Z71" s="54" t="s">
        <v>401</v>
      </c>
      <c r="AA71" s="2"/>
      <c r="AB71" s="2"/>
      <c r="AC71" s="2"/>
      <c r="AD71" s="2"/>
      <c r="AE71" s="2"/>
      <c r="AF71" s="2"/>
      <c r="AG71" s="2"/>
      <c r="AH71" s="2" t="s">
        <v>234</v>
      </c>
      <c r="AI71" s="17"/>
      <c r="AJ71" s="17"/>
      <c r="AK71" s="17"/>
      <c r="AL71" s="17"/>
      <c r="AM71" s="8"/>
      <c r="AN71" s="18"/>
      <c r="AO71" s="2" t="s">
        <v>234</v>
      </c>
      <c r="AP71" s="2"/>
      <c r="AQ71" s="6"/>
      <c r="AR71" s="6"/>
      <c r="AS71" s="7"/>
      <c r="AT71" s="7"/>
      <c r="AV71" s="2" t="s">
        <v>234</v>
      </c>
    </row>
    <row r="72" spans="1:48" x14ac:dyDescent="0.2">
      <c r="A72" s="194">
        <v>68</v>
      </c>
      <c r="B72" s="106"/>
      <c r="C72" s="2" t="s">
        <v>243</v>
      </c>
      <c r="D72" s="57"/>
      <c r="E72" s="200">
        <v>27</v>
      </c>
      <c r="F72" s="43" t="str">
        <f t="shared" si="14"/>
        <v>Exam 527</v>
      </c>
      <c r="G72" s="18" t="s">
        <v>11</v>
      </c>
      <c r="H72" s="2"/>
      <c r="I72" s="193">
        <v>485</v>
      </c>
      <c r="J72" s="41">
        <f t="shared" si="10"/>
        <v>5.6134259259259262E-3</v>
      </c>
      <c r="K72" s="41">
        <f t="shared" si="15"/>
        <v>1.3888888888888889E-3</v>
      </c>
      <c r="L72" s="41">
        <f t="shared" si="16"/>
        <v>3.472222222222222E-3</v>
      </c>
      <c r="M72" s="41">
        <f t="shared" si="17"/>
        <v>3.8194444444444443E-3</v>
      </c>
      <c r="N72" s="41" t="str">
        <f t="shared" si="11"/>
        <v>Way Too Slow</v>
      </c>
      <c r="O72" s="41">
        <f t="shared" si="13"/>
        <v>4.2418981481481488E-2</v>
      </c>
      <c r="P72" s="41">
        <f t="shared" si="18"/>
        <v>3.4171874999999997E-2</v>
      </c>
      <c r="Q72" s="41">
        <f t="shared" si="12"/>
        <v>8.2471064814814907E-3</v>
      </c>
      <c r="R72" s="42" t="str">
        <f t="shared" si="19"/>
        <v>Behind on time</v>
      </c>
      <c r="S72" s="2"/>
      <c r="T72" s="2"/>
      <c r="U72" s="2" t="s">
        <v>10</v>
      </c>
      <c r="V72" s="2"/>
      <c r="W72" s="2" t="s">
        <v>315</v>
      </c>
      <c r="X72" s="2"/>
      <c r="Y72" s="54" t="s">
        <v>442</v>
      </c>
      <c r="Z72" s="54" t="s">
        <v>429</v>
      </c>
      <c r="AA72" s="2"/>
      <c r="AB72" s="2"/>
      <c r="AC72" s="2"/>
      <c r="AD72" s="2"/>
      <c r="AE72" s="2"/>
      <c r="AF72" s="2"/>
      <c r="AG72" s="2"/>
      <c r="AH72" s="2" t="s">
        <v>234</v>
      </c>
      <c r="AI72" s="17"/>
      <c r="AJ72" s="17"/>
      <c r="AK72" s="17"/>
      <c r="AL72" s="17"/>
      <c r="AM72" s="8"/>
      <c r="AN72" s="18"/>
      <c r="AO72" s="2" t="s">
        <v>234</v>
      </c>
      <c r="AP72" s="2"/>
      <c r="AQ72" s="6"/>
      <c r="AR72" s="6"/>
      <c r="AS72" s="7"/>
      <c r="AT72" s="7"/>
      <c r="AV72" s="2" t="s">
        <v>234</v>
      </c>
    </row>
    <row r="73" spans="1:48" x14ac:dyDescent="0.2">
      <c r="A73" s="194">
        <v>69</v>
      </c>
      <c r="B73" s="106"/>
      <c r="C73" s="2" t="s">
        <v>243</v>
      </c>
      <c r="D73" s="57"/>
      <c r="E73" s="200">
        <v>28</v>
      </c>
      <c r="F73" s="43" t="str">
        <f t="shared" si="14"/>
        <v>Exam 528</v>
      </c>
      <c r="G73" s="18" t="s">
        <v>11</v>
      </c>
      <c r="H73" s="2"/>
      <c r="I73" s="193">
        <v>40</v>
      </c>
      <c r="J73" s="41">
        <f t="shared" si="10"/>
        <v>4.6296296296296298E-4</v>
      </c>
      <c r="K73" s="41">
        <f t="shared" si="15"/>
        <v>6.9444444444444447E-4</v>
      </c>
      <c r="L73" s="41">
        <f t="shared" si="16"/>
        <v>1.3888888888888889E-3</v>
      </c>
      <c r="M73" s="41">
        <f t="shared" si="17"/>
        <v>1.736111111111111E-3</v>
      </c>
      <c r="N73" s="41" t="str">
        <f t="shared" si="11"/>
        <v>Too Fast</v>
      </c>
      <c r="O73" s="41">
        <f t="shared" si="13"/>
        <v>4.2881944444444452E-2</v>
      </c>
      <c r="P73" s="41">
        <f t="shared" si="18"/>
        <v>3.5437499999999997E-2</v>
      </c>
      <c r="Q73" s="41">
        <f t="shared" si="12"/>
        <v>7.4444444444444549E-3</v>
      </c>
      <c r="R73" s="42" t="str">
        <f t="shared" si="19"/>
        <v>Behind on time</v>
      </c>
      <c r="S73" s="2"/>
      <c r="T73" s="2"/>
      <c r="U73" s="2" t="s">
        <v>10</v>
      </c>
      <c r="V73" s="2"/>
      <c r="W73" s="2" t="s">
        <v>317</v>
      </c>
      <c r="X73" s="2"/>
      <c r="Y73" s="54" t="s">
        <v>442</v>
      </c>
      <c r="Z73" s="54" t="s">
        <v>435</v>
      </c>
      <c r="AA73" s="2"/>
      <c r="AB73" s="2"/>
      <c r="AC73" s="2"/>
      <c r="AD73" s="2"/>
      <c r="AE73" s="2"/>
      <c r="AF73" s="2"/>
      <c r="AG73" s="2"/>
      <c r="AH73" s="2" t="s">
        <v>234</v>
      </c>
      <c r="AI73" s="17"/>
      <c r="AJ73" s="17"/>
      <c r="AK73" s="17"/>
      <c r="AL73" s="17"/>
      <c r="AM73" s="8"/>
      <c r="AN73" s="18"/>
      <c r="AO73" s="2" t="s">
        <v>234</v>
      </c>
      <c r="AP73" s="2"/>
      <c r="AQ73" s="6"/>
      <c r="AR73" s="6"/>
      <c r="AS73" s="7"/>
      <c r="AT73" s="7"/>
      <c r="AV73" s="2" t="s">
        <v>234</v>
      </c>
    </row>
    <row r="74" spans="1:48" x14ac:dyDescent="0.2">
      <c r="A74" s="194">
        <v>70</v>
      </c>
      <c r="B74" s="106"/>
      <c r="C74" s="2" t="s">
        <v>243</v>
      </c>
      <c r="D74" s="57"/>
      <c r="E74" s="200">
        <v>29</v>
      </c>
      <c r="F74" s="43" t="str">
        <f t="shared" si="14"/>
        <v>Exam 529</v>
      </c>
      <c r="G74" s="18" t="s">
        <v>11</v>
      </c>
      <c r="H74" s="2"/>
      <c r="I74" s="193">
        <v>69</v>
      </c>
      <c r="J74" s="41">
        <f t="shared" si="10"/>
        <v>7.9861111111111116E-4</v>
      </c>
      <c r="K74" s="41">
        <f t="shared" si="15"/>
        <v>3.4722222222222224E-4</v>
      </c>
      <c r="L74" s="41">
        <f t="shared" si="16"/>
        <v>1.0416666666666667E-3</v>
      </c>
      <c r="M74" s="41">
        <f t="shared" si="17"/>
        <v>1.3888888888888889E-3</v>
      </c>
      <c r="N74" s="41" t="str">
        <f t="shared" si="11"/>
        <v>Perfect Timing</v>
      </c>
      <c r="O74" s="41">
        <f t="shared" si="13"/>
        <v>4.3680555555555563E-2</v>
      </c>
      <c r="P74" s="41">
        <f t="shared" si="18"/>
        <v>3.6703124999999996E-2</v>
      </c>
      <c r="Q74" s="41">
        <f t="shared" si="12"/>
        <v>6.9774305555555666E-3</v>
      </c>
      <c r="R74" s="42" t="str">
        <f t="shared" si="19"/>
        <v>Behind on time</v>
      </c>
      <c r="S74" s="2"/>
      <c r="T74" s="2"/>
      <c r="U74" s="2" t="s">
        <v>10</v>
      </c>
      <c r="V74" s="2"/>
      <c r="W74" s="2" t="s">
        <v>316</v>
      </c>
      <c r="X74" s="2"/>
      <c r="Y74" s="54" t="s">
        <v>442</v>
      </c>
      <c r="Z74" s="54" t="s">
        <v>427</v>
      </c>
      <c r="AA74" s="2"/>
      <c r="AB74" s="2"/>
      <c r="AC74" s="2"/>
      <c r="AD74" s="2"/>
      <c r="AE74" s="2"/>
      <c r="AF74" s="2"/>
      <c r="AG74" s="2"/>
      <c r="AH74" s="2" t="s">
        <v>234</v>
      </c>
      <c r="AI74" s="17"/>
      <c r="AJ74" s="17"/>
      <c r="AK74" s="17"/>
      <c r="AL74" s="17"/>
      <c r="AM74" s="8"/>
      <c r="AN74" s="18"/>
      <c r="AO74" s="2" t="s">
        <v>234</v>
      </c>
      <c r="AP74" s="2"/>
      <c r="AQ74" s="6"/>
      <c r="AR74" s="6"/>
      <c r="AS74" s="7"/>
      <c r="AT74" s="7"/>
      <c r="AV74" s="2" t="s">
        <v>234</v>
      </c>
    </row>
    <row r="75" spans="1:48" x14ac:dyDescent="0.2">
      <c r="A75" s="194">
        <v>71</v>
      </c>
      <c r="B75" s="106"/>
      <c r="C75" s="2" t="s">
        <v>243</v>
      </c>
      <c r="D75" s="57"/>
      <c r="E75" s="200">
        <v>30</v>
      </c>
      <c r="F75" s="43" t="str">
        <f t="shared" si="14"/>
        <v>Exam 530</v>
      </c>
      <c r="G75" s="18" t="s">
        <v>0</v>
      </c>
      <c r="H75" s="2"/>
      <c r="I75" s="193">
        <v>59</v>
      </c>
      <c r="J75" s="41">
        <f t="shared" si="10"/>
        <v>6.8287037037037036E-4</v>
      </c>
      <c r="K75" s="41">
        <f t="shared" si="15"/>
        <v>6.9444444444444447E-4</v>
      </c>
      <c r="L75" s="41">
        <f t="shared" si="16"/>
        <v>1.3888888888888889E-3</v>
      </c>
      <c r="M75" s="41">
        <f t="shared" si="17"/>
        <v>1.736111111111111E-3</v>
      </c>
      <c r="N75" s="41" t="str">
        <f t="shared" si="11"/>
        <v>Too Fast</v>
      </c>
      <c r="O75" s="41">
        <f t="shared" si="13"/>
        <v>4.4363425925925931E-2</v>
      </c>
      <c r="P75" s="41">
        <f t="shared" si="18"/>
        <v>3.7968750000000002E-2</v>
      </c>
      <c r="Q75" s="41">
        <f t="shared" si="12"/>
        <v>6.3946759259259287E-3</v>
      </c>
      <c r="R75" s="42" t="str">
        <f t="shared" si="19"/>
        <v>Behind on time</v>
      </c>
      <c r="S75" s="2"/>
      <c r="T75" s="2"/>
      <c r="U75" s="2" t="s">
        <v>10</v>
      </c>
      <c r="V75" s="2"/>
      <c r="W75" s="2" t="s">
        <v>317</v>
      </c>
      <c r="X75" s="2"/>
      <c r="Y75" s="54" t="s">
        <v>442</v>
      </c>
      <c r="Z75" s="54" t="s">
        <v>435</v>
      </c>
      <c r="AA75" s="2"/>
      <c r="AB75" s="2"/>
      <c r="AC75" s="2"/>
      <c r="AD75" s="2"/>
      <c r="AE75" s="2"/>
      <c r="AF75" s="2"/>
      <c r="AG75" s="2"/>
      <c r="AH75" s="2" t="s">
        <v>234</v>
      </c>
      <c r="AI75" s="17"/>
      <c r="AJ75" s="17"/>
      <c r="AK75" s="17"/>
      <c r="AL75" s="17"/>
      <c r="AM75" s="8"/>
      <c r="AN75" s="18"/>
      <c r="AO75" s="2" t="s">
        <v>234</v>
      </c>
      <c r="AP75" s="2"/>
      <c r="AQ75" s="6"/>
      <c r="AR75" s="6"/>
      <c r="AS75" s="7"/>
      <c r="AT75" s="7"/>
      <c r="AV75" s="2" t="s">
        <v>234</v>
      </c>
    </row>
    <row r="76" spans="1:48" x14ac:dyDescent="0.2">
      <c r="A76" s="194">
        <v>72</v>
      </c>
      <c r="B76" s="106"/>
      <c r="C76" s="2" t="s">
        <v>243</v>
      </c>
      <c r="D76" s="57"/>
      <c r="E76" s="200">
        <v>31</v>
      </c>
      <c r="F76" s="43" t="str">
        <f t="shared" si="14"/>
        <v>Exam 531</v>
      </c>
      <c r="G76" s="18" t="s">
        <v>0</v>
      </c>
      <c r="H76" s="2"/>
      <c r="I76" s="193">
        <v>27</v>
      </c>
      <c r="J76" s="41">
        <f t="shared" si="10"/>
        <v>3.1250000000000001E-4</v>
      </c>
      <c r="K76" s="41">
        <f t="shared" si="15"/>
        <v>3.4722222222222224E-4</v>
      </c>
      <c r="L76" s="41">
        <f t="shared" si="16"/>
        <v>8.6805555555555551E-4</v>
      </c>
      <c r="M76" s="41">
        <f t="shared" si="17"/>
        <v>1.3888888888888889E-3</v>
      </c>
      <c r="N76" s="41" t="str">
        <f t="shared" si="11"/>
        <v>Too Fast</v>
      </c>
      <c r="O76" s="41">
        <f t="shared" si="13"/>
        <v>4.4675925925925931E-2</v>
      </c>
      <c r="P76" s="41">
        <f t="shared" si="18"/>
        <v>3.9234375000000002E-2</v>
      </c>
      <c r="Q76" s="41">
        <f t="shared" si="12"/>
        <v>5.4415509259259295E-3</v>
      </c>
      <c r="R76" s="42" t="str">
        <f t="shared" si="19"/>
        <v>Behind on time</v>
      </c>
      <c r="S76" s="2"/>
      <c r="T76" s="2"/>
      <c r="U76" s="2" t="s">
        <v>10</v>
      </c>
      <c r="V76" s="2"/>
      <c r="W76" s="2" t="s">
        <v>314</v>
      </c>
      <c r="X76" s="2"/>
      <c r="Y76" s="54" t="s">
        <v>383</v>
      </c>
      <c r="Z76" s="54" t="s">
        <v>409</v>
      </c>
      <c r="AA76" s="2"/>
      <c r="AB76" s="2"/>
      <c r="AC76" s="2"/>
      <c r="AD76" s="2"/>
      <c r="AE76" s="2"/>
      <c r="AF76" s="2"/>
      <c r="AG76" s="2"/>
      <c r="AH76" s="2" t="s">
        <v>234</v>
      </c>
      <c r="AI76" s="17"/>
      <c r="AJ76" s="17"/>
      <c r="AK76" s="17"/>
      <c r="AL76" s="17"/>
      <c r="AM76" s="8"/>
      <c r="AN76" s="18"/>
      <c r="AO76" s="2" t="s">
        <v>234</v>
      </c>
      <c r="AP76" s="2"/>
      <c r="AQ76" s="6"/>
      <c r="AR76" s="6"/>
      <c r="AS76" s="7"/>
      <c r="AT76" s="7"/>
      <c r="AV76" s="2" t="s">
        <v>234</v>
      </c>
    </row>
    <row r="77" spans="1:48" x14ac:dyDescent="0.2">
      <c r="A77" s="194">
        <v>73</v>
      </c>
      <c r="B77" s="106"/>
      <c r="C77" s="2" t="s">
        <v>243</v>
      </c>
      <c r="D77" s="57"/>
      <c r="E77" s="200">
        <v>32</v>
      </c>
      <c r="F77" s="43" t="str">
        <f t="shared" si="14"/>
        <v>Exam 532</v>
      </c>
      <c r="G77" s="18" t="s">
        <v>0</v>
      </c>
      <c r="H77" s="2"/>
      <c r="I77" s="193">
        <v>89</v>
      </c>
      <c r="J77" s="41">
        <f t="shared" si="10"/>
        <v>1.0300925925925926E-3</v>
      </c>
      <c r="K77" s="41">
        <f t="shared" si="15"/>
        <v>8.6805555555555551E-4</v>
      </c>
      <c r="L77" s="41">
        <f t="shared" si="16"/>
        <v>1.736111111111111E-3</v>
      </c>
      <c r="M77" s="41">
        <f t="shared" si="17"/>
        <v>2.0833333333333333E-3</v>
      </c>
      <c r="N77" s="41" t="str">
        <f t="shared" si="11"/>
        <v>Perfect Timing</v>
      </c>
      <c r="O77" s="41">
        <f t="shared" si="13"/>
        <v>4.5706018518518521E-2</v>
      </c>
      <c r="P77" s="41">
        <f t="shared" si="18"/>
        <v>4.0500000000000001E-2</v>
      </c>
      <c r="Q77" s="41">
        <f t="shared" si="12"/>
        <v>5.2060185185185195E-3</v>
      </c>
      <c r="R77" s="42" t="str">
        <f t="shared" si="19"/>
        <v>Behind on time</v>
      </c>
      <c r="S77" s="2"/>
      <c r="T77" s="2"/>
      <c r="U77" s="2" t="s">
        <v>10</v>
      </c>
      <c r="V77" s="2"/>
      <c r="W77" s="2" t="s">
        <v>313</v>
      </c>
      <c r="X77" s="2"/>
      <c r="Y77" s="54" t="s">
        <v>321</v>
      </c>
      <c r="Z77" s="54" t="s">
        <v>326</v>
      </c>
      <c r="AA77" s="2"/>
      <c r="AB77" s="2"/>
      <c r="AC77" s="2"/>
      <c r="AD77" s="2"/>
      <c r="AE77" s="2"/>
      <c r="AF77" s="2"/>
      <c r="AG77" s="2"/>
      <c r="AH77" s="2" t="s">
        <v>234</v>
      </c>
      <c r="AI77" s="17"/>
      <c r="AJ77" s="17"/>
      <c r="AK77" s="17"/>
      <c r="AL77" s="17"/>
      <c r="AM77" s="8"/>
      <c r="AN77" s="18"/>
      <c r="AO77" s="2" t="s">
        <v>234</v>
      </c>
      <c r="AP77" s="2"/>
      <c r="AQ77" s="6"/>
      <c r="AR77" s="6"/>
      <c r="AS77" s="7"/>
      <c r="AT77" s="7"/>
      <c r="AV77" s="2" t="s">
        <v>234</v>
      </c>
    </row>
    <row r="78" spans="1:48" x14ac:dyDescent="0.2">
      <c r="A78" s="194">
        <v>74</v>
      </c>
      <c r="B78" s="106"/>
      <c r="C78" s="2" t="s">
        <v>243</v>
      </c>
      <c r="D78" s="57"/>
      <c r="E78" s="200">
        <v>33</v>
      </c>
      <c r="F78" s="43" t="str">
        <f t="shared" si="14"/>
        <v>Exam 533</v>
      </c>
      <c r="G78" s="18" t="s">
        <v>0</v>
      </c>
      <c r="H78" s="2"/>
      <c r="I78" s="193">
        <v>91</v>
      </c>
      <c r="J78" s="41">
        <f t="shared" si="10"/>
        <v>1.0532407407407407E-3</v>
      </c>
      <c r="K78" s="41">
        <f t="shared" si="15"/>
        <v>3.4722222222222224E-4</v>
      </c>
      <c r="L78" s="41">
        <f t="shared" si="16"/>
        <v>8.6805555555555551E-4</v>
      </c>
      <c r="M78" s="41">
        <f t="shared" si="17"/>
        <v>1.3888888888888889E-3</v>
      </c>
      <c r="N78" s="41" t="str">
        <f t="shared" si="11"/>
        <v>Warning Track</v>
      </c>
      <c r="O78" s="41">
        <f t="shared" si="13"/>
        <v>4.6759259259259264E-2</v>
      </c>
      <c r="P78" s="41">
        <f t="shared" si="18"/>
        <v>4.1765624999999994E-2</v>
      </c>
      <c r="Q78" s="41">
        <f t="shared" si="12"/>
        <v>4.9936342592592706E-3</v>
      </c>
      <c r="R78" s="42" t="str">
        <f t="shared" si="19"/>
        <v>Behind on time</v>
      </c>
      <c r="S78" s="2"/>
      <c r="T78" s="2"/>
      <c r="U78" s="2" t="s">
        <v>8</v>
      </c>
      <c r="V78" s="2"/>
      <c r="W78" s="2" t="s">
        <v>314</v>
      </c>
      <c r="X78" s="2"/>
      <c r="Y78" s="54" t="s">
        <v>360</v>
      </c>
      <c r="Z78" s="54" t="s">
        <v>365</v>
      </c>
      <c r="AA78" s="2"/>
      <c r="AB78" s="2"/>
      <c r="AC78" s="2"/>
      <c r="AD78" s="2"/>
      <c r="AE78" s="2"/>
      <c r="AF78" s="2"/>
      <c r="AG78" s="2"/>
      <c r="AH78" s="2" t="s">
        <v>234</v>
      </c>
      <c r="AI78" s="17"/>
      <c r="AJ78" s="17"/>
      <c r="AK78" s="17"/>
      <c r="AL78" s="17"/>
      <c r="AM78" s="8"/>
      <c r="AN78" s="18"/>
      <c r="AO78" s="2" t="s">
        <v>234</v>
      </c>
      <c r="AP78" s="2"/>
      <c r="AQ78" s="6"/>
      <c r="AR78" s="6"/>
      <c r="AS78" s="7"/>
      <c r="AT78" s="7"/>
      <c r="AV78" s="2" t="s">
        <v>234</v>
      </c>
    </row>
    <row r="79" spans="1:48" x14ac:dyDescent="0.2">
      <c r="A79" s="194">
        <v>75</v>
      </c>
      <c r="B79" s="106"/>
      <c r="C79" s="2" t="s">
        <v>243</v>
      </c>
      <c r="D79" s="57"/>
      <c r="E79" s="200">
        <v>34</v>
      </c>
      <c r="F79" s="43" t="str">
        <f t="shared" si="14"/>
        <v>Exam 534</v>
      </c>
      <c r="G79" s="18" t="s">
        <v>11</v>
      </c>
      <c r="H79" s="2"/>
      <c r="I79" s="193">
        <v>150</v>
      </c>
      <c r="J79" s="41">
        <f t="shared" si="10"/>
        <v>1.736111111111111E-3</v>
      </c>
      <c r="K79" s="41">
        <f t="shared" si="15"/>
        <v>8.6805555555555551E-4</v>
      </c>
      <c r="L79" s="41">
        <f t="shared" si="16"/>
        <v>1.736111111111111E-3</v>
      </c>
      <c r="M79" s="41">
        <f t="shared" si="17"/>
        <v>2.0833333333333333E-3</v>
      </c>
      <c r="N79" s="41" t="str">
        <f t="shared" si="11"/>
        <v>Warning Track</v>
      </c>
      <c r="O79" s="41">
        <f t="shared" si="13"/>
        <v>4.8495370370370376E-2</v>
      </c>
      <c r="P79" s="41">
        <f t="shared" si="18"/>
        <v>4.3031249999999993E-2</v>
      </c>
      <c r="Q79" s="41">
        <f t="shared" si="12"/>
        <v>5.4641203703703831E-3</v>
      </c>
      <c r="R79" s="42" t="str">
        <f t="shared" si="19"/>
        <v>Behind on time</v>
      </c>
      <c r="S79" s="2"/>
      <c r="T79" s="2"/>
      <c r="U79" s="2" t="s">
        <v>8</v>
      </c>
      <c r="V79" s="2"/>
      <c r="W79" s="2" t="s">
        <v>313</v>
      </c>
      <c r="X79" s="2"/>
      <c r="Y79" s="54" t="s">
        <v>321</v>
      </c>
      <c r="Z79" s="54" t="s">
        <v>322</v>
      </c>
      <c r="AA79" s="2"/>
      <c r="AB79" s="2"/>
      <c r="AC79" s="2"/>
      <c r="AD79" s="2"/>
      <c r="AE79" s="2"/>
      <c r="AF79" s="2"/>
      <c r="AG79" s="2"/>
      <c r="AH79" s="2" t="s">
        <v>234</v>
      </c>
      <c r="AI79" s="17"/>
      <c r="AJ79" s="17"/>
      <c r="AK79" s="17"/>
      <c r="AL79" s="17"/>
      <c r="AM79" s="8"/>
      <c r="AN79" s="18"/>
      <c r="AO79" s="2" t="s">
        <v>234</v>
      </c>
      <c r="AP79" s="2"/>
      <c r="AQ79" s="6"/>
      <c r="AR79" s="6"/>
      <c r="AS79" s="7"/>
      <c r="AT79" s="7"/>
      <c r="AV79" s="2" t="s">
        <v>234</v>
      </c>
    </row>
    <row r="80" spans="1:48" x14ac:dyDescent="0.2">
      <c r="A80" s="194">
        <v>76</v>
      </c>
      <c r="B80" s="106"/>
      <c r="C80" s="2" t="s">
        <v>243</v>
      </c>
      <c r="D80" s="57"/>
      <c r="E80" s="200">
        <v>35</v>
      </c>
      <c r="F80" s="43" t="str">
        <f t="shared" si="14"/>
        <v>Exam 535</v>
      </c>
      <c r="G80" s="18" t="s">
        <v>0</v>
      </c>
      <c r="H80" s="2"/>
      <c r="I80" s="193">
        <v>29</v>
      </c>
      <c r="J80" s="41">
        <f t="shared" si="10"/>
        <v>3.3564814814814812E-4</v>
      </c>
      <c r="K80" s="41">
        <f t="shared" si="15"/>
        <v>3.4722222222222224E-4</v>
      </c>
      <c r="L80" s="41">
        <f t="shared" si="16"/>
        <v>8.6805555555555551E-4</v>
      </c>
      <c r="M80" s="41">
        <f t="shared" si="17"/>
        <v>1.3888888888888889E-3</v>
      </c>
      <c r="N80" s="41" t="str">
        <f t="shared" si="11"/>
        <v>Too Fast</v>
      </c>
      <c r="O80" s="41">
        <f t="shared" si="13"/>
        <v>4.8831018518518524E-2</v>
      </c>
      <c r="P80" s="41">
        <f t="shared" si="18"/>
        <v>4.4296874999999999E-2</v>
      </c>
      <c r="Q80" s="41">
        <f t="shared" si="12"/>
        <v>4.5341435185185242E-3</v>
      </c>
      <c r="R80" s="42" t="str">
        <f t="shared" si="19"/>
        <v>Behind on time</v>
      </c>
      <c r="S80" s="2"/>
      <c r="T80" s="2"/>
      <c r="U80" s="2" t="s">
        <v>9</v>
      </c>
      <c r="V80" s="2"/>
      <c r="W80" s="2" t="s">
        <v>314</v>
      </c>
      <c r="X80" s="2"/>
      <c r="Y80" s="54" t="s">
        <v>360</v>
      </c>
      <c r="Z80" s="54" t="s">
        <v>370</v>
      </c>
      <c r="AA80" s="2"/>
      <c r="AB80" s="2"/>
      <c r="AC80" s="2"/>
      <c r="AD80" s="2"/>
      <c r="AE80" s="2"/>
      <c r="AF80" s="2"/>
      <c r="AG80" s="2"/>
      <c r="AH80" s="2" t="s">
        <v>234</v>
      </c>
      <c r="AI80" s="17"/>
      <c r="AJ80" s="17"/>
      <c r="AK80" s="17"/>
      <c r="AL80" s="17"/>
      <c r="AM80" s="8"/>
      <c r="AN80" s="18"/>
      <c r="AO80" s="2" t="s">
        <v>234</v>
      </c>
      <c r="AP80" s="2"/>
      <c r="AQ80" s="6"/>
      <c r="AR80" s="6"/>
      <c r="AS80" s="7"/>
      <c r="AT80" s="7"/>
      <c r="AV80" s="2" t="s">
        <v>234</v>
      </c>
    </row>
    <row r="81" spans="1:48" x14ac:dyDescent="0.2">
      <c r="A81" s="194">
        <v>77</v>
      </c>
      <c r="B81" s="106"/>
      <c r="C81" s="2" t="s">
        <v>243</v>
      </c>
      <c r="D81" s="57"/>
      <c r="E81" s="200">
        <v>36</v>
      </c>
      <c r="F81" s="43" t="str">
        <f t="shared" si="14"/>
        <v>Exam 536</v>
      </c>
      <c r="G81" s="18" t="s">
        <v>0</v>
      </c>
      <c r="H81" s="2"/>
      <c r="I81" s="193">
        <v>67</v>
      </c>
      <c r="J81" s="41">
        <f t="shared" si="10"/>
        <v>7.7546296296296293E-4</v>
      </c>
      <c r="K81" s="41">
        <f t="shared" si="15"/>
        <v>3.4722222222222224E-4</v>
      </c>
      <c r="L81" s="41">
        <f t="shared" si="16"/>
        <v>8.6805555555555551E-4</v>
      </c>
      <c r="M81" s="41">
        <f t="shared" si="17"/>
        <v>1.3888888888888889E-3</v>
      </c>
      <c r="N81" s="41" t="str">
        <f t="shared" si="11"/>
        <v>Perfect Timing</v>
      </c>
      <c r="O81" s="41">
        <f t="shared" si="13"/>
        <v>4.9606481481481488E-2</v>
      </c>
      <c r="P81" s="41">
        <f t="shared" si="18"/>
        <v>4.5562499999999999E-2</v>
      </c>
      <c r="Q81" s="41">
        <f t="shared" si="12"/>
        <v>4.0439814814814887E-3</v>
      </c>
      <c r="R81" s="42" t="str">
        <f t="shared" si="19"/>
        <v>Behind on time</v>
      </c>
      <c r="S81" s="2"/>
      <c r="T81" s="2"/>
      <c r="U81" s="2" t="s">
        <v>8</v>
      </c>
      <c r="V81" s="2"/>
      <c r="W81" s="2" t="s">
        <v>314</v>
      </c>
      <c r="X81" s="2"/>
      <c r="Y81" s="54" t="s">
        <v>391</v>
      </c>
      <c r="Z81" s="54" t="s">
        <v>398</v>
      </c>
      <c r="AA81" s="2"/>
      <c r="AB81" s="2"/>
      <c r="AC81" s="2"/>
      <c r="AD81" s="2"/>
      <c r="AE81" s="2"/>
      <c r="AF81" s="2"/>
      <c r="AG81" s="2"/>
      <c r="AH81" s="2" t="s">
        <v>234</v>
      </c>
      <c r="AI81" s="17"/>
      <c r="AJ81" s="17"/>
      <c r="AK81" s="17"/>
      <c r="AL81" s="17"/>
      <c r="AM81" s="8"/>
      <c r="AN81" s="18"/>
      <c r="AO81" s="2" t="s">
        <v>234</v>
      </c>
      <c r="AP81" s="2"/>
      <c r="AQ81" s="6"/>
      <c r="AR81" s="6"/>
      <c r="AS81" s="7"/>
      <c r="AT81" s="7"/>
      <c r="AV81" s="2" t="s">
        <v>234</v>
      </c>
    </row>
    <row r="82" spans="1:48" x14ac:dyDescent="0.2">
      <c r="A82" s="194">
        <v>78</v>
      </c>
      <c r="B82" s="106"/>
      <c r="C82" s="2" t="s">
        <v>243</v>
      </c>
      <c r="D82" s="57"/>
      <c r="E82" s="200">
        <v>37</v>
      </c>
      <c r="F82" s="43" t="str">
        <f t="shared" si="14"/>
        <v>Exam 537</v>
      </c>
      <c r="G82" s="18" t="s">
        <v>11</v>
      </c>
      <c r="H82" s="2"/>
      <c r="I82" s="193">
        <v>69</v>
      </c>
      <c r="J82" s="41">
        <f t="shared" si="10"/>
        <v>7.9861111111111116E-4</v>
      </c>
      <c r="K82" s="41">
        <f t="shared" si="15"/>
        <v>8.6805555555555551E-4</v>
      </c>
      <c r="L82" s="41">
        <f t="shared" si="16"/>
        <v>1.736111111111111E-3</v>
      </c>
      <c r="M82" s="41">
        <f t="shared" si="17"/>
        <v>2.0833333333333333E-3</v>
      </c>
      <c r="N82" s="41" t="str">
        <f t="shared" si="11"/>
        <v>Too Fast</v>
      </c>
      <c r="O82" s="41">
        <f t="shared" si="13"/>
        <v>5.0405092592592599E-2</v>
      </c>
      <c r="P82" s="41">
        <f t="shared" si="18"/>
        <v>4.6828124999999998E-2</v>
      </c>
      <c r="Q82" s="41">
        <f t="shared" si="12"/>
        <v>3.5769675925926003E-3</v>
      </c>
      <c r="R82" s="42" t="str">
        <f t="shared" si="19"/>
        <v>Behind on time</v>
      </c>
      <c r="S82" s="2"/>
      <c r="T82" s="2"/>
      <c r="U82" s="2" t="s">
        <v>10</v>
      </c>
      <c r="V82" s="2"/>
      <c r="W82" s="2" t="s">
        <v>313</v>
      </c>
      <c r="X82" s="2"/>
      <c r="Y82" s="54" t="s">
        <v>321</v>
      </c>
      <c r="Z82" s="54" t="s">
        <v>325</v>
      </c>
      <c r="AA82" s="2"/>
      <c r="AB82" s="2"/>
      <c r="AC82" s="2"/>
      <c r="AD82" s="2"/>
      <c r="AE82" s="2"/>
      <c r="AF82" s="2"/>
      <c r="AG82" s="2"/>
      <c r="AH82" s="2" t="s">
        <v>234</v>
      </c>
      <c r="AI82" s="17"/>
      <c r="AJ82" s="17"/>
      <c r="AK82" s="17"/>
      <c r="AL82" s="17"/>
      <c r="AM82" s="8"/>
      <c r="AN82" s="18"/>
      <c r="AO82" s="2" t="s">
        <v>234</v>
      </c>
      <c r="AP82" s="2"/>
      <c r="AQ82" s="6"/>
      <c r="AR82" s="6"/>
      <c r="AS82" s="7"/>
      <c r="AT82" s="7"/>
      <c r="AV82" s="2" t="s">
        <v>234</v>
      </c>
    </row>
    <row r="83" spans="1:48" x14ac:dyDescent="0.2">
      <c r="A83" s="194">
        <v>79</v>
      </c>
      <c r="B83" s="106"/>
      <c r="C83" s="2" t="s">
        <v>243</v>
      </c>
      <c r="D83" s="57"/>
      <c r="E83" s="200">
        <v>38</v>
      </c>
      <c r="F83" s="43" t="str">
        <f t="shared" si="14"/>
        <v>Exam 538</v>
      </c>
      <c r="G83" s="18" t="s">
        <v>0</v>
      </c>
      <c r="H83" s="2"/>
      <c r="I83" s="193">
        <v>30</v>
      </c>
      <c r="J83" s="41">
        <f t="shared" si="10"/>
        <v>3.4722222222222224E-4</v>
      </c>
      <c r="K83" s="41">
        <f t="shared" si="15"/>
        <v>3.4722222222222224E-4</v>
      </c>
      <c r="L83" s="41">
        <f t="shared" si="16"/>
        <v>8.6805555555555551E-4</v>
      </c>
      <c r="M83" s="41">
        <f t="shared" si="17"/>
        <v>1.3888888888888889E-3</v>
      </c>
      <c r="N83" s="41" t="str">
        <f t="shared" si="11"/>
        <v>Perfect Timing</v>
      </c>
      <c r="O83" s="41">
        <f t="shared" si="13"/>
        <v>5.075231481481482E-2</v>
      </c>
      <c r="P83" s="41">
        <f t="shared" si="18"/>
        <v>4.8093750000000005E-2</v>
      </c>
      <c r="Q83" s="41">
        <f t="shared" si="12"/>
        <v>2.658564814814815E-3</v>
      </c>
      <c r="R83" s="42" t="str">
        <f t="shared" si="19"/>
        <v>Behind on time</v>
      </c>
      <c r="S83" s="2"/>
      <c r="T83" s="2"/>
      <c r="U83" s="2" t="s">
        <v>268</v>
      </c>
      <c r="V83" s="2"/>
      <c r="W83" s="2" t="s">
        <v>314</v>
      </c>
      <c r="X83" s="2"/>
      <c r="Y83" s="54" t="s">
        <v>383</v>
      </c>
      <c r="Z83" s="54" t="s">
        <v>418</v>
      </c>
      <c r="AA83" s="2"/>
      <c r="AB83" s="2"/>
      <c r="AC83" s="2"/>
      <c r="AD83" s="2"/>
      <c r="AE83" s="2"/>
      <c r="AF83" s="2"/>
      <c r="AG83" s="2"/>
      <c r="AH83" s="2" t="s">
        <v>234</v>
      </c>
      <c r="AI83" s="17"/>
      <c r="AJ83" s="17"/>
      <c r="AK83" s="17"/>
      <c r="AL83" s="17"/>
      <c r="AM83" s="8"/>
      <c r="AN83" s="18"/>
      <c r="AO83" s="2" t="s">
        <v>234</v>
      </c>
      <c r="AP83" s="2"/>
      <c r="AQ83" s="6"/>
      <c r="AR83" s="6"/>
      <c r="AS83" s="7"/>
      <c r="AT83" s="7"/>
      <c r="AV83" s="2" t="s">
        <v>234</v>
      </c>
    </row>
    <row r="84" spans="1:48" x14ac:dyDescent="0.2">
      <c r="A84" s="194">
        <v>80</v>
      </c>
      <c r="B84" s="106"/>
      <c r="C84" s="2" t="s">
        <v>243</v>
      </c>
      <c r="D84" s="57"/>
      <c r="E84" s="200">
        <v>39</v>
      </c>
      <c r="F84" s="43" t="str">
        <f t="shared" si="14"/>
        <v>Exam 539</v>
      </c>
      <c r="G84" s="18" t="s">
        <v>11</v>
      </c>
      <c r="H84" s="2"/>
      <c r="I84" s="193">
        <v>35</v>
      </c>
      <c r="J84" s="41">
        <f t="shared" si="10"/>
        <v>4.0509259259259258E-4</v>
      </c>
      <c r="K84" s="41">
        <f t="shared" si="15"/>
        <v>8.6805555555555551E-4</v>
      </c>
      <c r="L84" s="41">
        <f t="shared" si="16"/>
        <v>1.736111111111111E-3</v>
      </c>
      <c r="M84" s="41">
        <f t="shared" si="17"/>
        <v>2.0833333333333333E-3</v>
      </c>
      <c r="N84" s="41" t="str">
        <f t="shared" si="11"/>
        <v>Too Fast</v>
      </c>
      <c r="O84" s="41">
        <f t="shared" si="13"/>
        <v>5.1157407407407415E-2</v>
      </c>
      <c r="P84" s="41">
        <f t="shared" si="18"/>
        <v>4.9359374999999997E-2</v>
      </c>
      <c r="Q84" s="41">
        <f t="shared" si="12"/>
        <v>1.7980324074074183E-3</v>
      </c>
      <c r="R84" s="42" t="str">
        <f t="shared" si="19"/>
        <v>Neutral</v>
      </c>
      <c r="S84" s="2"/>
      <c r="T84" s="2"/>
      <c r="U84" s="2" t="s">
        <v>10</v>
      </c>
      <c r="V84" s="2"/>
      <c r="W84" s="2" t="s">
        <v>313</v>
      </c>
      <c r="X84" s="2"/>
      <c r="Y84" s="54" t="s">
        <v>331</v>
      </c>
      <c r="Z84" s="54" t="s">
        <v>333</v>
      </c>
      <c r="AA84" s="2"/>
      <c r="AB84" s="2"/>
      <c r="AC84" s="2"/>
      <c r="AD84" s="2"/>
      <c r="AE84" s="2"/>
      <c r="AF84" s="2"/>
      <c r="AG84" s="2"/>
      <c r="AH84" s="2" t="s">
        <v>234</v>
      </c>
      <c r="AI84" s="17"/>
      <c r="AJ84" s="17"/>
      <c r="AK84" s="17"/>
      <c r="AL84" s="17"/>
      <c r="AM84" s="8"/>
      <c r="AN84" s="18"/>
      <c r="AO84" s="2" t="s">
        <v>234</v>
      </c>
      <c r="AP84" s="2"/>
      <c r="AQ84" s="6"/>
      <c r="AR84" s="6"/>
      <c r="AS84" s="7"/>
      <c r="AT84" s="7"/>
      <c r="AV84" s="2" t="s">
        <v>234</v>
      </c>
    </row>
    <row r="85" spans="1:48" x14ac:dyDescent="0.2">
      <c r="A85" s="194">
        <v>81</v>
      </c>
      <c r="B85" s="106"/>
      <c r="C85" s="2" t="s">
        <v>243</v>
      </c>
      <c r="D85" s="57"/>
      <c r="E85" s="200">
        <v>40</v>
      </c>
      <c r="F85" s="43" t="str">
        <f t="shared" si="14"/>
        <v>Exam 540</v>
      </c>
      <c r="G85" s="18" t="s">
        <v>0</v>
      </c>
      <c r="H85" s="2"/>
      <c r="I85" s="193">
        <v>38</v>
      </c>
      <c r="J85" s="41">
        <f t="shared" si="10"/>
        <v>4.3981481481481481E-4</v>
      </c>
      <c r="K85" s="41">
        <f t="shared" si="15"/>
        <v>3.4722222222222224E-4</v>
      </c>
      <c r="L85" s="41">
        <f t="shared" si="16"/>
        <v>8.6805555555555551E-4</v>
      </c>
      <c r="M85" s="41">
        <f t="shared" si="17"/>
        <v>1.3888888888888889E-3</v>
      </c>
      <c r="N85" s="41" t="str">
        <f t="shared" si="11"/>
        <v>Perfect Timing</v>
      </c>
      <c r="O85" s="41">
        <f t="shared" si="13"/>
        <v>5.1597222222222232E-2</v>
      </c>
      <c r="P85" s="41">
        <f t="shared" si="18"/>
        <v>5.0625000000000003E-2</v>
      </c>
      <c r="Q85" s="41">
        <f t="shared" si="12"/>
        <v>9.7222222222222848E-4</v>
      </c>
      <c r="R85" s="42" t="str">
        <f t="shared" si="19"/>
        <v>Neutral</v>
      </c>
      <c r="S85" s="2"/>
      <c r="T85" s="2"/>
      <c r="U85" s="2" t="s">
        <v>9</v>
      </c>
      <c r="V85" s="2"/>
      <c r="W85" s="2" t="s">
        <v>314</v>
      </c>
      <c r="X85" s="2"/>
      <c r="Y85" s="54" t="s">
        <v>383</v>
      </c>
      <c r="Z85" s="54" t="s">
        <v>409</v>
      </c>
      <c r="AA85" s="2"/>
      <c r="AB85" s="2"/>
      <c r="AC85" s="2"/>
      <c r="AD85" s="2"/>
      <c r="AE85" s="2"/>
      <c r="AF85" s="2"/>
      <c r="AG85" s="2"/>
      <c r="AH85" s="2" t="s">
        <v>234</v>
      </c>
      <c r="AI85" s="17"/>
      <c r="AJ85" s="17"/>
      <c r="AK85" s="17"/>
      <c r="AL85" s="17"/>
      <c r="AM85" s="8"/>
      <c r="AN85" s="18"/>
      <c r="AO85" s="2" t="s">
        <v>234</v>
      </c>
      <c r="AP85" s="2"/>
      <c r="AQ85" s="6"/>
      <c r="AR85" s="6"/>
      <c r="AS85" s="7"/>
      <c r="AT85" s="7"/>
      <c r="AV85" s="2" t="s">
        <v>234</v>
      </c>
    </row>
    <row r="86" spans="1:48" x14ac:dyDescent="0.2">
      <c r="A86" s="194">
        <v>82</v>
      </c>
      <c r="B86" s="106"/>
      <c r="C86" s="2" t="s">
        <v>243</v>
      </c>
      <c r="D86" s="57"/>
      <c r="E86" s="200">
        <v>41</v>
      </c>
      <c r="F86" s="43" t="str">
        <f t="shared" si="14"/>
        <v>Exam 541</v>
      </c>
      <c r="G86" s="18" t="s">
        <v>11</v>
      </c>
      <c r="H86" s="2"/>
      <c r="I86" s="193">
        <v>48</v>
      </c>
      <c r="J86" s="41">
        <f t="shared" si="10"/>
        <v>5.5555555555555556E-4</v>
      </c>
      <c r="K86" s="41">
        <f t="shared" si="15"/>
        <v>3.4722222222222224E-4</v>
      </c>
      <c r="L86" s="41">
        <f t="shared" si="16"/>
        <v>8.6805555555555551E-4</v>
      </c>
      <c r="M86" s="41">
        <f t="shared" si="17"/>
        <v>1.3888888888888889E-3</v>
      </c>
      <c r="N86" s="41" t="str">
        <f t="shared" si="11"/>
        <v>Perfect Timing</v>
      </c>
      <c r="O86" s="41">
        <f t="shared" si="13"/>
        <v>5.2152777777777784E-2</v>
      </c>
      <c r="P86" s="41">
        <f t="shared" si="18"/>
        <v>5.1890624999999996E-2</v>
      </c>
      <c r="Q86" s="41">
        <f t="shared" si="12"/>
        <v>2.6215277777778823E-4</v>
      </c>
      <c r="R86" s="42" t="str">
        <f t="shared" si="19"/>
        <v>Neutral</v>
      </c>
      <c r="S86" s="2"/>
      <c r="T86" s="2"/>
      <c r="U86" s="2" t="s">
        <v>8</v>
      </c>
      <c r="V86" s="2"/>
      <c r="W86" s="2" t="s">
        <v>314</v>
      </c>
      <c r="X86" s="2"/>
      <c r="Y86" s="54" t="s">
        <v>421</v>
      </c>
      <c r="Z86" s="54" t="s">
        <v>422</v>
      </c>
      <c r="AA86" s="2"/>
      <c r="AB86" s="2"/>
      <c r="AC86" s="2"/>
      <c r="AD86" s="2"/>
      <c r="AE86" s="2"/>
      <c r="AF86" s="2"/>
      <c r="AG86" s="2"/>
      <c r="AH86" s="2" t="s">
        <v>234</v>
      </c>
      <c r="AI86" s="17"/>
      <c r="AJ86" s="17"/>
      <c r="AK86" s="17"/>
      <c r="AL86" s="17"/>
      <c r="AM86" s="8"/>
      <c r="AN86" s="18"/>
      <c r="AO86" s="2" t="s">
        <v>234</v>
      </c>
      <c r="AP86" s="2"/>
      <c r="AQ86" s="6"/>
      <c r="AR86" s="6"/>
      <c r="AS86" s="7"/>
      <c r="AT86" s="7"/>
      <c r="AV86" s="2" t="s">
        <v>234</v>
      </c>
    </row>
    <row r="87" spans="1:48" x14ac:dyDescent="0.2">
      <c r="A87" s="194">
        <v>83</v>
      </c>
      <c r="B87" s="106"/>
      <c r="C87" s="2" t="s">
        <v>244</v>
      </c>
      <c r="D87" s="57"/>
      <c r="E87" s="193">
        <v>1</v>
      </c>
      <c r="F87" s="43" t="str">
        <f t="shared" si="14"/>
        <v>Exam 21</v>
      </c>
      <c r="G87" s="18" t="s">
        <v>11</v>
      </c>
      <c r="H87" s="2"/>
      <c r="I87" s="193">
        <v>406</v>
      </c>
      <c r="J87" s="41">
        <f t="shared" si="10"/>
        <v>4.6990740740740743E-3</v>
      </c>
      <c r="K87" s="41">
        <f t="shared" si="15"/>
        <v>1.3888888888888889E-3</v>
      </c>
      <c r="L87" s="41">
        <f t="shared" si="16"/>
        <v>3.472222222222222E-3</v>
      </c>
      <c r="M87" s="41">
        <f t="shared" si="17"/>
        <v>3.8194444444444443E-3</v>
      </c>
      <c r="N87" s="41" t="str">
        <f t="shared" si="11"/>
        <v>Way Too Slow</v>
      </c>
      <c r="O87" s="41">
        <f>J87</f>
        <v>4.6990740740740743E-3</v>
      </c>
      <c r="P87" s="41">
        <f t="shared" si="18"/>
        <v>1.265625E-3</v>
      </c>
      <c r="Q87" s="41">
        <f t="shared" si="12"/>
        <v>3.433449074074074E-3</v>
      </c>
      <c r="R87" s="42" t="str">
        <f t="shared" si="19"/>
        <v>Behind on time</v>
      </c>
      <c r="S87" s="2"/>
      <c r="T87" s="2"/>
      <c r="U87" s="2" t="s">
        <v>9</v>
      </c>
      <c r="V87" s="2"/>
      <c r="W87" s="2" t="s">
        <v>315</v>
      </c>
      <c r="X87" s="2"/>
      <c r="Y87" s="54" t="s">
        <v>439</v>
      </c>
      <c r="Z87" s="54" t="s">
        <v>435</v>
      </c>
      <c r="AA87" s="2"/>
      <c r="AB87" s="2"/>
      <c r="AC87" s="2"/>
      <c r="AD87" s="2"/>
      <c r="AE87" s="2"/>
      <c r="AF87" s="2"/>
      <c r="AG87" s="2"/>
      <c r="AH87" s="2" t="s">
        <v>234</v>
      </c>
      <c r="AI87" s="17"/>
      <c r="AJ87" s="17"/>
      <c r="AK87" s="17"/>
      <c r="AL87" s="17"/>
      <c r="AM87" s="8"/>
      <c r="AN87" s="18"/>
      <c r="AO87" s="2" t="s">
        <v>234</v>
      </c>
      <c r="AP87" s="2"/>
      <c r="AQ87" s="6"/>
      <c r="AR87" s="6"/>
      <c r="AS87" s="7"/>
      <c r="AT87" s="7"/>
      <c r="AV87" s="2" t="s">
        <v>234</v>
      </c>
    </row>
    <row r="88" spans="1:48" x14ac:dyDescent="0.2">
      <c r="A88" s="194">
        <v>84</v>
      </c>
      <c r="B88" s="106"/>
      <c r="C88" s="2" t="s">
        <v>244</v>
      </c>
      <c r="D88" s="57"/>
      <c r="E88" s="193">
        <v>2</v>
      </c>
      <c r="F88" s="43" t="str">
        <f t="shared" si="14"/>
        <v>Exam 22</v>
      </c>
      <c r="G88" s="18" t="s">
        <v>0</v>
      </c>
      <c r="H88" s="2"/>
      <c r="I88" s="193">
        <v>115</v>
      </c>
      <c r="J88" s="41">
        <f t="shared" si="10"/>
        <v>1.3310185185185185E-3</v>
      </c>
      <c r="K88" s="41">
        <f t="shared" si="15"/>
        <v>6.9444444444444447E-4</v>
      </c>
      <c r="L88" s="41">
        <f t="shared" si="16"/>
        <v>1.3888888888888889E-3</v>
      </c>
      <c r="M88" s="41">
        <f t="shared" si="17"/>
        <v>1.736111111111111E-3</v>
      </c>
      <c r="N88" s="41" t="str">
        <f t="shared" si="11"/>
        <v>Perfect Timing</v>
      </c>
      <c r="O88" s="41">
        <f>J88+O87</f>
        <v>6.030092592592593E-3</v>
      </c>
      <c r="P88" s="41">
        <f t="shared" si="18"/>
        <v>2.5312500000000001E-3</v>
      </c>
      <c r="Q88" s="41">
        <f t="shared" si="12"/>
        <v>3.4988425925925929E-3</v>
      </c>
      <c r="R88" s="42" t="str">
        <f t="shared" si="19"/>
        <v>Behind on time</v>
      </c>
      <c r="S88" s="2"/>
      <c r="T88" s="2"/>
      <c r="U88" s="2" t="s">
        <v>9</v>
      </c>
      <c r="V88" s="2"/>
      <c r="W88" s="2" t="s">
        <v>317</v>
      </c>
      <c r="X88" s="2"/>
      <c r="Y88" s="54" t="s">
        <v>439</v>
      </c>
      <c r="Z88" s="54" t="s">
        <v>429</v>
      </c>
      <c r="AA88" s="2"/>
      <c r="AB88" s="2"/>
      <c r="AC88" s="2"/>
      <c r="AD88" s="2"/>
      <c r="AE88" s="2"/>
      <c r="AF88" s="2"/>
      <c r="AG88" s="2"/>
      <c r="AH88" s="2" t="s">
        <v>234</v>
      </c>
      <c r="AI88" s="17"/>
      <c r="AJ88" s="17"/>
      <c r="AK88" s="17"/>
      <c r="AL88" s="17"/>
      <c r="AM88" s="8"/>
      <c r="AN88" s="18"/>
      <c r="AO88" s="2" t="s">
        <v>234</v>
      </c>
      <c r="AP88" s="2"/>
      <c r="AQ88" s="6"/>
      <c r="AR88" s="6"/>
      <c r="AS88" s="7"/>
      <c r="AT88" s="7"/>
      <c r="AV88" s="2" t="s">
        <v>234</v>
      </c>
    </row>
    <row r="89" spans="1:48" x14ac:dyDescent="0.2">
      <c r="A89" s="194">
        <v>85</v>
      </c>
      <c r="B89" s="106"/>
      <c r="C89" s="2" t="s">
        <v>244</v>
      </c>
      <c r="D89" s="57"/>
      <c r="E89" s="193">
        <v>3</v>
      </c>
      <c r="F89" s="43" t="str">
        <f t="shared" si="14"/>
        <v>Exam 23</v>
      </c>
      <c r="G89" s="18" t="s">
        <v>0</v>
      </c>
      <c r="H89" s="2"/>
      <c r="I89" s="193">
        <v>173</v>
      </c>
      <c r="J89" s="41">
        <f t="shared" si="10"/>
        <v>2.0023148148148148E-3</v>
      </c>
      <c r="K89" s="41">
        <f t="shared" si="15"/>
        <v>6.9444444444444447E-4</v>
      </c>
      <c r="L89" s="41">
        <f t="shared" si="16"/>
        <v>1.3888888888888889E-3</v>
      </c>
      <c r="M89" s="41">
        <f t="shared" si="17"/>
        <v>1.736111111111111E-3</v>
      </c>
      <c r="N89" s="41" t="str">
        <f t="shared" si="11"/>
        <v>Way Too Slow</v>
      </c>
      <c r="O89" s="41">
        <f t="shared" si="13"/>
        <v>8.0324074074074082E-3</v>
      </c>
      <c r="P89" s="41">
        <f t="shared" si="18"/>
        <v>3.7968749999999995E-3</v>
      </c>
      <c r="Q89" s="41">
        <f t="shared" si="12"/>
        <v>4.2355324074074083E-3</v>
      </c>
      <c r="R89" s="42" t="str">
        <f t="shared" si="19"/>
        <v>Behind on time</v>
      </c>
      <c r="S89" s="2"/>
      <c r="T89" s="2"/>
      <c r="U89" s="2" t="s">
        <v>9</v>
      </c>
      <c r="V89" s="2"/>
      <c r="W89" s="2" t="s">
        <v>317</v>
      </c>
      <c r="X89" s="2"/>
      <c r="Y89" s="54" t="s">
        <v>439</v>
      </c>
      <c r="Z89" s="54" t="s">
        <v>429</v>
      </c>
      <c r="AA89" s="2"/>
      <c r="AB89" s="2"/>
      <c r="AC89" s="2"/>
      <c r="AD89" s="2"/>
      <c r="AE89" s="2"/>
      <c r="AF89" s="2"/>
      <c r="AG89" s="2"/>
      <c r="AH89" s="2" t="s">
        <v>234</v>
      </c>
      <c r="AI89" s="17"/>
      <c r="AJ89" s="17"/>
      <c r="AK89" s="17"/>
      <c r="AL89" s="17"/>
      <c r="AM89" s="8"/>
      <c r="AN89" s="18"/>
      <c r="AO89" s="2" t="s">
        <v>234</v>
      </c>
      <c r="AP89" s="2"/>
      <c r="AQ89" s="6"/>
      <c r="AR89" s="6"/>
      <c r="AS89" s="7"/>
      <c r="AT89" s="7"/>
      <c r="AV89" s="2" t="s">
        <v>234</v>
      </c>
    </row>
    <row r="90" spans="1:48" x14ac:dyDescent="0.2">
      <c r="A90" s="194">
        <v>86</v>
      </c>
      <c r="B90" s="106"/>
      <c r="C90" s="2" t="s">
        <v>244</v>
      </c>
      <c r="D90" s="57"/>
      <c r="E90" s="193">
        <v>4</v>
      </c>
      <c r="F90" s="43" t="str">
        <f t="shared" si="14"/>
        <v>Exam 24</v>
      </c>
      <c r="G90" s="18" t="s">
        <v>0</v>
      </c>
      <c r="H90" s="2"/>
      <c r="I90" s="193">
        <v>65</v>
      </c>
      <c r="J90" s="41">
        <f t="shared" si="10"/>
        <v>7.5231481481481482E-4</v>
      </c>
      <c r="K90" s="41">
        <f t="shared" si="15"/>
        <v>3.4722222222222224E-4</v>
      </c>
      <c r="L90" s="41">
        <f t="shared" si="16"/>
        <v>1.0416666666666667E-3</v>
      </c>
      <c r="M90" s="41">
        <f t="shared" si="17"/>
        <v>1.3888888888888889E-3</v>
      </c>
      <c r="N90" s="41" t="str">
        <f t="shared" si="11"/>
        <v>Perfect Timing</v>
      </c>
      <c r="O90" s="41">
        <f t="shared" si="13"/>
        <v>8.7847222222222233E-3</v>
      </c>
      <c r="P90" s="41">
        <f t="shared" si="18"/>
        <v>5.0625000000000002E-3</v>
      </c>
      <c r="Q90" s="41">
        <f t="shared" si="12"/>
        <v>3.7222222222222231E-3</v>
      </c>
      <c r="R90" s="42" t="str">
        <f t="shared" si="19"/>
        <v>Behind on time</v>
      </c>
      <c r="S90" s="2"/>
      <c r="T90" s="2"/>
      <c r="U90" s="2" t="s">
        <v>9</v>
      </c>
      <c r="V90" s="2"/>
      <c r="W90" s="2" t="s">
        <v>316</v>
      </c>
      <c r="X90" s="2"/>
      <c r="Y90" s="54" t="s">
        <v>439</v>
      </c>
      <c r="Z90" s="54" t="s">
        <v>431</v>
      </c>
      <c r="AA90" s="2"/>
      <c r="AB90" s="2"/>
      <c r="AC90" s="2"/>
      <c r="AD90" s="2"/>
      <c r="AE90" s="2"/>
      <c r="AF90" s="2"/>
      <c r="AG90" s="2"/>
      <c r="AH90" s="2" t="s">
        <v>234</v>
      </c>
      <c r="AI90" s="17"/>
      <c r="AJ90" s="17"/>
      <c r="AK90" s="17"/>
      <c r="AL90" s="17"/>
      <c r="AM90" s="8"/>
      <c r="AN90" s="18"/>
      <c r="AO90" s="2" t="s">
        <v>234</v>
      </c>
      <c r="AP90" s="2"/>
      <c r="AQ90" s="6"/>
      <c r="AR90" s="6"/>
      <c r="AS90" s="7"/>
      <c r="AT90" s="7"/>
      <c r="AV90" s="2" t="s">
        <v>234</v>
      </c>
    </row>
    <row r="91" spans="1:48" x14ac:dyDescent="0.2">
      <c r="A91" s="194">
        <v>87</v>
      </c>
      <c r="B91" s="106"/>
      <c r="C91" s="2" t="s">
        <v>244</v>
      </c>
      <c r="D91" s="57"/>
      <c r="E91" s="193">
        <v>5</v>
      </c>
      <c r="F91" s="43" t="str">
        <f t="shared" si="14"/>
        <v>Exam 25</v>
      </c>
      <c r="G91" s="18" t="s">
        <v>11</v>
      </c>
      <c r="H91" s="2"/>
      <c r="I91" s="193">
        <v>86</v>
      </c>
      <c r="J91" s="41">
        <f t="shared" si="10"/>
        <v>9.9537037037037042E-4</v>
      </c>
      <c r="K91" s="41">
        <f t="shared" si="15"/>
        <v>3.4722222222222224E-4</v>
      </c>
      <c r="L91" s="41">
        <f t="shared" si="16"/>
        <v>8.6805555555555551E-4</v>
      </c>
      <c r="M91" s="41">
        <f t="shared" si="17"/>
        <v>1.3888888888888889E-3</v>
      </c>
      <c r="N91" s="41" t="str">
        <f t="shared" si="11"/>
        <v>Warning Track</v>
      </c>
      <c r="O91" s="41">
        <f t="shared" si="13"/>
        <v>9.7800925925925937E-3</v>
      </c>
      <c r="P91" s="41">
        <f t="shared" si="18"/>
        <v>6.3281250000000004E-3</v>
      </c>
      <c r="Q91" s="41">
        <f t="shared" si="12"/>
        <v>3.4519675925925933E-3</v>
      </c>
      <c r="R91" s="42" t="str">
        <f t="shared" si="19"/>
        <v>Behind on time</v>
      </c>
      <c r="S91" s="2"/>
      <c r="T91" s="2"/>
      <c r="U91" s="2" t="s">
        <v>9</v>
      </c>
      <c r="V91" s="2"/>
      <c r="W91" s="2" t="s">
        <v>314</v>
      </c>
      <c r="X91" s="2"/>
      <c r="Y91" s="54" t="s">
        <v>373</v>
      </c>
      <c r="Z91" s="54" t="s">
        <v>377</v>
      </c>
      <c r="AA91" s="2"/>
      <c r="AB91" s="2"/>
      <c r="AC91" s="2"/>
      <c r="AD91" s="2"/>
      <c r="AE91" s="2"/>
      <c r="AF91" s="2"/>
      <c r="AG91" s="2"/>
      <c r="AH91" s="2" t="s">
        <v>234</v>
      </c>
      <c r="AI91" s="17"/>
      <c r="AJ91" s="17"/>
      <c r="AK91" s="17"/>
      <c r="AL91" s="17"/>
      <c r="AM91" s="8"/>
      <c r="AN91" s="18"/>
      <c r="AO91" s="2" t="s">
        <v>234</v>
      </c>
      <c r="AP91" s="2"/>
      <c r="AQ91" s="6"/>
      <c r="AR91" s="6"/>
      <c r="AS91" s="7"/>
      <c r="AT91" s="7"/>
      <c r="AV91" s="2" t="s">
        <v>234</v>
      </c>
    </row>
    <row r="92" spans="1:48" x14ac:dyDescent="0.2">
      <c r="A92" s="194">
        <v>88</v>
      </c>
      <c r="B92" s="106"/>
      <c r="C92" s="2" t="s">
        <v>244</v>
      </c>
      <c r="D92" s="57"/>
      <c r="E92" s="193">
        <v>6</v>
      </c>
      <c r="F92" s="43" t="str">
        <f t="shared" si="14"/>
        <v>Exam 26</v>
      </c>
      <c r="G92" s="18" t="s">
        <v>11</v>
      </c>
      <c r="H92" s="2"/>
      <c r="I92" s="193">
        <v>304</v>
      </c>
      <c r="J92" s="41">
        <f t="shared" si="10"/>
        <v>3.5185185185185185E-3</v>
      </c>
      <c r="K92" s="41">
        <f t="shared" si="15"/>
        <v>8.6805555555555551E-4</v>
      </c>
      <c r="L92" s="41">
        <f t="shared" si="16"/>
        <v>1.736111111111111E-3</v>
      </c>
      <c r="M92" s="41">
        <f t="shared" si="17"/>
        <v>2.0833333333333333E-3</v>
      </c>
      <c r="N92" s="41" t="str">
        <f t="shared" si="11"/>
        <v>Way Too Slow</v>
      </c>
      <c r="O92" s="41">
        <f t="shared" si="13"/>
        <v>1.3298611111111112E-2</v>
      </c>
      <c r="P92" s="41">
        <f t="shared" si="18"/>
        <v>7.5937499999999989E-3</v>
      </c>
      <c r="Q92" s="41">
        <f t="shared" si="12"/>
        <v>5.7048611111111128E-3</v>
      </c>
      <c r="R92" s="42" t="str">
        <f t="shared" si="19"/>
        <v>Behind on time</v>
      </c>
      <c r="S92" s="2"/>
      <c r="T92" s="2"/>
      <c r="U92" s="2" t="s">
        <v>8</v>
      </c>
      <c r="V92" s="2"/>
      <c r="W92" s="2" t="s">
        <v>313</v>
      </c>
      <c r="X92" s="2"/>
      <c r="Y92" s="54" t="s">
        <v>321</v>
      </c>
      <c r="Z92" s="54" t="s">
        <v>323</v>
      </c>
      <c r="AA92" s="2"/>
      <c r="AB92" s="2"/>
      <c r="AC92" s="2"/>
      <c r="AD92" s="2"/>
      <c r="AE92" s="2"/>
      <c r="AF92" s="2"/>
      <c r="AG92" s="2"/>
      <c r="AH92" s="2" t="s">
        <v>234</v>
      </c>
      <c r="AI92" s="17"/>
      <c r="AJ92" s="17"/>
      <c r="AK92" s="17"/>
      <c r="AL92" s="17"/>
      <c r="AM92" s="8"/>
      <c r="AN92" s="18"/>
      <c r="AO92" s="2" t="s">
        <v>234</v>
      </c>
      <c r="AP92" s="2"/>
      <c r="AQ92" s="6"/>
      <c r="AR92" s="6"/>
      <c r="AS92" s="7"/>
      <c r="AT92" s="7"/>
      <c r="AV92" s="2" t="s">
        <v>234</v>
      </c>
    </row>
    <row r="93" spans="1:48" x14ac:dyDescent="0.2">
      <c r="A93" s="194">
        <v>89</v>
      </c>
      <c r="B93" s="106"/>
      <c r="C93" s="2" t="s">
        <v>244</v>
      </c>
      <c r="D93" s="57"/>
      <c r="E93" s="193">
        <v>7</v>
      </c>
      <c r="F93" s="43" t="str">
        <f t="shared" si="14"/>
        <v>Exam 27</v>
      </c>
      <c r="G93" s="18" t="s">
        <v>0</v>
      </c>
      <c r="H93" s="2"/>
      <c r="I93" s="193">
        <v>105</v>
      </c>
      <c r="J93" s="41">
        <f t="shared" si="10"/>
        <v>1.2152777777777778E-3</v>
      </c>
      <c r="K93" s="41">
        <f t="shared" si="15"/>
        <v>8.6805555555555551E-4</v>
      </c>
      <c r="L93" s="41">
        <f t="shared" si="16"/>
        <v>1.736111111111111E-3</v>
      </c>
      <c r="M93" s="41">
        <f t="shared" si="17"/>
        <v>2.0833333333333333E-3</v>
      </c>
      <c r="N93" s="41" t="str">
        <f t="shared" si="11"/>
        <v>Perfect Timing</v>
      </c>
      <c r="O93" s="41">
        <f t="shared" si="13"/>
        <v>1.4513888888888889E-2</v>
      </c>
      <c r="P93" s="41">
        <f t="shared" si="18"/>
        <v>8.8593749999999992E-3</v>
      </c>
      <c r="Q93" s="41">
        <f t="shared" si="12"/>
        <v>5.6545138888888895E-3</v>
      </c>
      <c r="R93" s="42" t="str">
        <f t="shared" si="19"/>
        <v>Behind on time</v>
      </c>
      <c r="S93" s="2"/>
      <c r="T93" s="2"/>
      <c r="U93" s="2" t="s">
        <v>8</v>
      </c>
      <c r="V93" s="2"/>
      <c r="W93" s="2" t="s">
        <v>313</v>
      </c>
      <c r="X93" s="2"/>
      <c r="Y93" s="54" t="s">
        <v>321</v>
      </c>
      <c r="Z93" s="54" t="s">
        <v>325</v>
      </c>
      <c r="AA93" s="2"/>
      <c r="AB93" s="2"/>
      <c r="AC93" s="2"/>
      <c r="AD93" s="2"/>
      <c r="AE93" s="2"/>
      <c r="AF93" s="2"/>
      <c r="AG93" s="2"/>
      <c r="AH93" s="2" t="s">
        <v>234</v>
      </c>
      <c r="AI93" s="17"/>
      <c r="AJ93" s="17"/>
      <c r="AK93" s="17"/>
      <c r="AL93" s="17"/>
      <c r="AM93" s="8"/>
      <c r="AN93" s="18"/>
      <c r="AO93" s="2" t="s">
        <v>234</v>
      </c>
      <c r="AP93" s="2"/>
      <c r="AQ93" s="6"/>
      <c r="AR93" s="6"/>
      <c r="AS93" s="7"/>
      <c r="AT93" s="7"/>
      <c r="AV93" s="2" t="s">
        <v>234</v>
      </c>
    </row>
    <row r="94" spans="1:48" x14ac:dyDescent="0.2">
      <c r="A94" s="194">
        <v>90</v>
      </c>
      <c r="B94" s="106"/>
      <c r="C94" s="2" t="s">
        <v>244</v>
      </c>
      <c r="D94" s="57"/>
      <c r="E94" s="193">
        <v>8</v>
      </c>
      <c r="F94" s="43" t="str">
        <f t="shared" si="14"/>
        <v>Exam 28</v>
      </c>
      <c r="G94" s="18" t="s">
        <v>0</v>
      </c>
      <c r="H94" s="2"/>
      <c r="I94" s="193">
        <v>25</v>
      </c>
      <c r="J94" s="41">
        <f t="shared" si="10"/>
        <v>2.8935185185185184E-4</v>
      </c>
      <c r="K94" s="41">
        <f t="shared" si="15"/>
        <v>3.4722222222222224E-4</v>
      </c>
      <c r="L94" s="41">
        <f t="shared" si="16"/>
        <v>8.6805555555555551E-4</v>
      </c>
      <c r="M94" s="41">
        <f t="shared" si="17"/>
        <v>1.3888888888888889E-3</v>
      </c>
      <c r="N94" s="41" t="str">
        <f t="shared" si="11"/>
        <v>Too Fast</v>
      </c>
      <c r="O94" s="41">
        <f t="shared" si="13"/>
        <v>1.480324074074074E-2</v>
      </c>
      <c r="P94" s="41">
        <f t="shared" si="18"/>
        <v>1.0125E-2</v>
      </c>
      <c r="Q94" s="41">
        <f t="shared" si="12"/>
        <v>4.6782407407407398E-3</v>
      </c>
      <c r="R94" s="42" t="str">
        <f t="shared" si="19"/>
        <v>Behind on time</v>
      </c>
      <c r="S94" s="2"/>
      <c r="T94" s="2"/>
      <c r="U94" s="2" t="s">
        <v>8</v>
      </c>
      <c r="V94" s="2"/>
      <c r="W94" s="2" t="s">
        <v>314</v>
      </c>
      <c r="X94" s="2"/>
      <c r="Y94" s="54" t="s">
        <v>383</v>
      </c>
      <c r="Z94" s="54" t="s">
        <v>392</v>
      </c>
      <c r="AA94" s="2"/>
      <c r="AB94" s="2"/>
      <c r="AC94" s="2"/>
      <c r="AD94" s="2"/>
      <c r="AE94" s="2"/>
      <c r="AF94" s="2"/>
      <c r="AG94" s="2"/>
      <c r="AH94" s="2" t="s">
        <v>234</v>
      </c>
      <c r="AI94" s="17"/>
      <c r="AJ94" s="17"/>
      <c r="AK94" s="17"/>
      <c r="AL94" s="17"/>
      <c r="AM94" s="8"/>
      <c r="AN94" s="18"/>
      <c r="AO94" s="2" t="s">
        <v>234</v>
      </c>
      <c r="AP94" s="2"/>
      <c r="AQ94" s="6"/>
      <c r="AR94" s="6"/>
      <c r="AS94" s="7"/>
      <c r="AT94" s="7"/>
      <c r="AV94" s="2" t="s">
        <v>234</v>
      </c>
    </row>
    <row r="95" spans="1:48" x14ac:dyDescent="0.2">
      <c r="A95" s="194">
        <v>91</v>
      </c>
      <c r="B95" s="106"/>
      <c r="C95" s="2" t="s">
        <v>244</v>
      </c>
      <c r="D95" s="57"/>
      <c r="E95" s="193">
        <v>9</v>
      </c>
      <c r="F95" s="43" t="str">
        <f t="shared" si="14"/>
        <v>Exam 29</v>
      </c>
      <c r="G95" s="18" t="s">
        <v>11</v>
      </c>
      <c r="H95" s="2"/>
      <c r="I95" s="193">
        <v>253</v>
      </c>
      <c r="J95" s="41">
        <f t="shared" si="10"/>
        <v>2.9282407407407408E-3</v>
      </c>
      <c r="K95" s="41">
        <f t="shared" si="15"/>
        <v>8.6805555555555551E-4</v>
      </c>
      <c r="L95" s="41">
        <f t="shared" si="16"/>
        <v>1.736111111111111E-3</v>
      </c>
      <c r="M95" s="41">
        <f t="shared" si="17"/>
        <v>2.0833333333333333E-3</v>
      </c>
      <c r="N95" s="41" t="str">
        <f t="shared" si="11"/>
        <v>Way Too Slow</v>
      </c>
      <c r="O95" s="41">
        <f t="shared" si="13"/>
        <v>1.773148148148148E-2</v>
      </c>
      <c r="P95" s="41">
        <f t="shared" si="18"/>
        <v>1.1390625E-2</v>
      </c>
      <c r="Q95" s="41">
        <f t="shared" si="12"/>
        <v>6.3408564814814803E-3</v>
      </c>
      <c r="R95" s="42" t="str">
        <f t="shared" si="19"/>
        <v>Behind on time</v>
      </c>
      <c r="S95" s="2"/>
      <c r="T95" s="2"/>
      <c r="U95" s="2" t="s">
        <v>9</v>
      </c>
      <c r="V95" s="2"/>
      <c r="W95" s="2" t="s">
        <v>313</v>
      </c>
      <c r="X95" s="2"/>
      <c r="Y95" s="54" t="s">
        <v>327</v>
      </c>
      <c r="Z95" s="54" t="s">
        <v>328</v>
      </c>
      <c r="AA95" s="2"/>
      <c r="AB95" s="2"/>
      <c r="AC95" s="2"/>
      <c r="AD95" s="2"/>
      <c r="AE95" s="2"/>
      <c r="AF95" s="2"/>
      <c r="AG95" s="2"/>
      <c r="AH95" s="2" t="s">
        <v>234</v>
      </c>
      <c r="AI95" s="17"/>
      <c r="AJ95" s="17"/>
      <c r="AK95" s="17"/>
      <c r="AL95" s="17"/>
      <c r="AM95" s="8"/>
      <c r="AN95" s="18"/>
      <c r="AO95" s="2" t="s">
        <v>234</v>
      </c>
      <c r="AP95" s="2"/>
      <c r="AQ95" s="6"/>
      <c r="AR95" s="6"/>
      <c r="AS95" s="7"/>
      <c r="AT95" s="7"/>
      <c r="AV95" s="2" t="s">
        <v>234</v>
      </c>
    </row>
    <row r="96" spans="1:48" x14ac:dyDescent="0.2">
      <c r="A96" s="194">
        <v>92</v>
      </c>
      <c r="B96" s="106"/>
      <c r="C96" s="2" t="s">
        <v>244</v>
      </c>
      <c r="D96" s="57"/>
      <c r="E96" s="193">
        <v>10</v>
      </c>
      <c r="F96" s="43" t="str">
        <f t="shared" si="14"/>
        <v>Exam 210</v>
      </c>
      <c r="G96" s="18" t="s">
        <v>0</v>
      </c>
      <c r="H96" s="2"/>
      <c r="I96" s="193">
        <v>119</v>
      </c>
      <c r="J96" s="41">
        <f t="shared" si="10"/>
        <v>1.3773148148148147E-3</v>
      </c>
      <c r="K96" s="41">
        <f t="shared" si="15"/>
        <v>8.6805555555555551E-4</v>
      </c>
      <c r="L96" s="41">
        <f t="shared" si="16"/>
        <v>1.736111111111111E-3</v>
      </c>
      <c r="M96" s="41">
        <f t="shared" si="17"/>
        <v>2.0833333333333333E-3</v>
      </c>
      <c r="N96" s="41" t="str">
        <f t="shared" si="11"/>
        <v>Perfect Timing</v>
      </c>
      <c r="O96" s="41">
        <f t="shared" si="13"/>
        <v>1.9108796296296294E-2</v>
      </c>
      <c r="P96" s="41">
        <f t="shared" si="18"/>
        <v>1.2656250000000001E-2</v>
      </c>
      <c r="Q96" s="41">
        <f t="shared" si="12"/>
        <v>6.452546296296293E-3</v>
      </c>
      <c r="R96" s="42" t="str">
        <f t="shared" si="19"/>
        <v>Behind on time</v>
      </c>
      <c r="S96" s="2"/>
      <c r="T96" s="2"/>
      <c r="U96" s="2" t="s">
        <v>8</v>
      </c>
      <c r="V96" s="2"/>
      <c r="W96" s="2" t="s">
        <v>313</v>
      </c>
      <c r="X96" s="2"/>
      <c r="Y96" s="54" t="s">
        <v>321</v>
      </c>
      <c r="Z96" s="54" t="s">
        <v>325</v>
      </c>
      <c r="AA96" s="2"/>
      <c r="AB96" s="2"/>
      <c r="AC96" s="2"/>
      <c r="AD96" s="2"/>
      <c r="AE96" s="2"/>
      <c r="AF96" s="2"/>
      <c r="AG96" s="2"/>
      <c r="AH96" s="2" t="s">
        <v>234</v>
      </c>
      <c r="AI96" s="17"/>
      <c r="AJ96" s="17"/>
      <c r="AK96" s="17"/>
      <c r="AL96" s="17"/>
      <c r="AM96" s="8"/>
      <c r="AN96" s="18"/>
      <c r="AO96" s="2" t="s">
        <v>234</v>
      </c>
      <c r="AP96" s="2"/>
      <c r="AQ96" s="6"/>
      <c r="AR96" s="6"/>
      <c r="AS96" s="7"/>
      <c r="AT96" s="7"/>
      <c r="AV96" s="2" t="s">
        <v>234</v>
      </c>
    </row>
    <row r="97" spans="1:48" x14ac:dyDescent="0.2">
      <c r="A97" s="194">
        <v>93</v>
      </c>
      <c r="B97" s="106"/>
      <c r="C97" s="2" t="s">
        <v>244</v>
      </c>
      <c r="D97" s="57"/>
      <c r="E97" s="193">
        <v>11</v>
      </c>
      <c r="F97" s="43" t="str">
        <f t="shared" si="14"/>
        <v>Exam 211</v>
      </c>
      <c r="G97" s="18" t="s">
        <v>0</v>
      </c>
      <c r="H97" s="2"/>
      <c r="I97" s="193">
        <v>150</v>
      </c>
      <c r="J97" s="41">
        <f t="shared" si="10"/>
        <v>1.736111111111111E-3</v>
      </c>
      <c r="K97" s="41">
        <f t="shared" si="15"/>
        <v>8.6805555555555551E-4</v>
      </c>
      <c r="L97" s="41">
        <f t="shared" si="16"/>
        <v>1.736111111111111E-3</v>
      </c>
      <c r="M97" s="41">
        <f t="shared" si="17"/>
        <v>2.0833333333333333E-3</v>
      </c>
      <c r="N97" s="41" t="str">
        <f t="shared" si="11"/>
        <v>Warning Track</v>
      </c>
      <c r="O97" s="41">
        <f t="shared" si="13"/>
        <v>2.0844907407407406E-2</v>
      </c>
      <c r="P97" s="41">
        <f t="shared" si="18"/>
        <v>1.3921874999999998E-2</v>
      </c>
      <c r="Q97" s="41">
        <f t="shared" si="12"/>
        <v>6.9230324074074073E-3</v>
      </c>
      <c r="R97" s="42" t="str">
        <f t="shared" si="19"/>
        <v>Behind on time</v>
      </c>
      <c r="S97" s="2"/>
      <c r="T97" s="2"/>
      <c r="U97" s="2" t="s">
        <v>8</v>
      </c>
      <c r="V97" s="2"/>
      <c r="W97" s="2" t="s">
        <v>313</v>
      </c>
      <c r="X97" s="2"/>
      <c r="Y97" s="54" t="s">
        <v>321</v>
      </c>
      <c r="Z97" s="54" t="s">
        <v>325</v>
      </c>
      <c r="AA97" s="2"/>
      <c r="AB97" s="2"/>
      <c r="AC97" s="2"/>
      <c r="AD97" s="2"/>
      <c r="AE97" s="2"/>
      <c r="AF97" s="2"/>
      <c r="AG97" s="2"/>
      <c r="AH97" s="2" t="s">
        <v>234</v>
      </c>
      <c r="AI97" s="17"/>
      <c r="AJ97" s="17"/>
      <c r="AK97" s="17"/>
      <c r="AL97" s="17"/>
      <c r="AM97" s="8"/>
      <c r="AN97" s="18"/>
      <c r="AO97" s="2" t="s">
        <v>234</v>
      </c>
      <c r="AP97" s="2"/>
      <c r="AQ97" s="6"/>
      <c r="AR97" s="6"/>
      <c r="AS97" s="7"/>
      <c r="AT97" s="7"/>
      <c r="AV97" s="2" t="s">
        <v>234</v>
      </c>
    </row>
    <row r="98" spans="1:48" x14ac:dyDescent="0.2">
      <c r="A98" s="194">
        <v>94</v>
      </c>
      <c r="B98" s="106"/>
      <c r="C98" s="2" t="s">
        <v>244</v>
      </c>
      <c r="D98" s="57"/>
      <c r="E98" s="193">
        <v>12</v>
      </c>
      <c r="F98" s="43" t="str">
        <f t="shared" si="14"/>
        <v>Exam 212</v>
      </c>
      <c r="G98" s="18" t="s">
        <v>0</v>
      </c>
      <c r="H98" s="2"/>
      <c r="I98" s="193">
        <v>82</v>
      </c>
      <c r="J98" s="41">
        <f t="shared" si="10"/>
        <v>9.4907407407407408E-4</v>
      </c>
      <c r="K98" s="41">
        <f t="shared" si="15"/>
        <v>3.4722222222222224E-4</v>
      </c>
      <c r="L98" s="41">
        <f t="shared" si="16"/>
        <v>8.6805555555555551E-4</v>
      </c>
      <c r="M98" s="41">
        <f t="shared" si="17"/>
        <v>1.3888888888888889E-3</v>
      </c>
      <c r="N98" s="41" t="str">
        <f t="shared" si="11"/>
        <v>Warning Track</v>
      </c>
      <c r="O98" s="41">
        <f t="shared" si="13"/>
        <v>2.179398148148148E-2</v>
      </c>
      <c r="P98" s="41">
        <f t="shared" si="18"/>
        <v>1.5187499999999998E-2</v>
      </c>
      <c r="Q98" s="41">
        <f t="shared" si="12"/>
        <v>6.6064814814814823E-3</v>
      </c>
      <c r="R98" s="42" t="str">
        <f t="shared" si="19"/>
        <v>Behind on time</v>
      </c>
      <c r="S98" s="2"/>
      <c r="T98" s="2"/>
      <c r="U98" s="2" t="s">
        <v>8</v>
      </c>
      <c r="V98" s="2"/>
      <c r="W98" s="2" t="s">
        <v>314</v>
      </c>
      <c r="X98" s="2"/>
      <c r="Y98" s="54" t="s">
        <v>383</v>
      </c>
      <c r="Z98" s="54" t="s">
        <v>392</v>
      </c>
      <c r="AA98" s="2"/>
      <c r="AB98" s="2"/>
      <c r="AC98" s="2"/>
      <c r="AD98" s="2"/>
      <c r="AE98" s="2"/>
      <c r="AF98" s="2"/>
      <c r="AG98" s="2"/>
      <c r="AH98" s="2" t="s">
        <v>234</v>
      </c>
      <c r="AI98" s="17"/>
      <c r="AJ98" s="17"/>
      <c r="AK98" s="17"/>
      <c r="AL98" s="17"/>
      <c r="AM98" s="8"/>
      <c r="AN98" s="18"/>
      <c r="AO98" s="2" t="s">
        <v>234</v>
      </c>
      <c r="AP98" s="2"/>
      <c r="AQ98" s="6"/>
      <c r="AR98" s="6"/>
      <c r="AS98" s="7"/>
      <c r="AT98" s="7"/>
      <c r="AV98" s="2" t="s">
        <v>234</v>
      </c>
    </row>
    <row r="99" spans="1:48" x14ac:dyDescent="0.2">
      <c r="A99" s="194">
        <v>95</v>
      </c>
      <c r="B99" s="106"/>
      <c r="C99" s="2" t="s">
        <v>244</v>
      </c>
      <c r="D99" s="57"/>
      <c r="E99" s="193">
        <v>13</v>
      </c>
      <c r="F99" s="43" t="str">
        <f t="shared" si="14"/>
        <v>Exam 213</v>
      </c>
      <c r="G99" s="18" t="s">
        <v>11</v>
      </c>
      <c r="H99" s="2"/>
      <c r="I99" s="193">
        <v>70</v>
      </c>
      <c r="J99" s="41">
        <f t="shared" si="10"/>
        <v>8.1018518518518516E-4</v>
      </c>
      <c r="K99" s="41">
        <f t="shared" si="15"/>
        <v>3.4722222222222224E-4</v>
      </c>
      <c r="L99" s="41">
        <f t="shared" si="16"/>
        <v>8.6805555555555551E-4</v>
      </c>
      <c r="M99" s="41">
        <f t="shared" si="17"/>
        <v>1.3888888888888889E-3</v>
      </c>
      <c r="N99" s="41" t="str">
        <f t="shared" si="11"/>
        <v>Perfect Timing</v>
      </c>
      <c r="O99" s="41">
        <f t="shared" si="13"/>
        <v>2.2604166666666665E-2</v>
      </c>
      <c r="P99" s="41">
        <f t="shared" si="18"/>
        <v>1.6453124999999999E-2</v>
      </c>
      <c r="Q99" s="41">
        <f t="shared" si="12"/>
        <v>6.1510416666666658E-3</v>
      </c>
      <c r="R99" s="42" t="str">
        <f t="shared" si="19"/>
        <v>Behind on time</v>
      </c>
      <c r="S99" s="2"/>
      <c r="T99" s="2"/>
      <c r="U99" s="2" t="s">
        <v>8</v>
      </c>
      <c r="V99" s="2"/>
      <c r="W99" s="2" t="s">
        <v>314</v>
      </c>
      <c r="X99" s="2"/>
      <c r="Y99" s="54" t="s">
        <v>373</v>
      </c>
      <c r="Z99" s="54" t="s">
        <v>374</v>
      </c>
      <c r="AA99" s="2"/>
      <c r="AB99" s="2"/>
      <c r="AC99" s="2"/>
      <c r="AD99" s="2"/>
      <c r="AE99" s="2"/>
      <c r="AF99" s="2"/>
      <c r="AG99" s="2"/>
      <c r="AH99" s="2" t="s">
        <v>234</v>
      </c>
      <c r="AI99" s="17"/>
      <c r="AJ99" s="17"/>
      <c r="AK99" s="17"/>
      <c r="AL99" s="17"/>
      <c r="AM99" s="8"/>
      <c r="AN99" s="18"/>
      <c r="AO99" s="2" t="s">
        <v>234</v>
      </c>
      <c r="AP99" s="2"/>
      <c r="AQ99" s="6"/>
      <c r="AR99" s="6"/>
      <c r="AS99" s="7"/>
      <c r="AT99" s="7"/>
      <c r="AV99" s="2" t="s">
        <v>234</v>
      </c>
    </row>
    <row r="100" spans="1:48" x14ac:dyDescent="0.2">
      <c r="A100" s="194">
        <v>96</v>
      </c>
      <c r="B100" s="106"/>
      <c r="C100" s="2" t="s">
        <v>244</v>
      </c>
      <c r="D100" s="57"/>
      <c r="E100" s="193">
        <v>14</v>
      </c>
      <c r="F100" s="43" t="str">
        <f t="shared" si="14"/>
        <v>Exam 214</v>
      </c>
      <c r="G100" s="18" t="s">
        <v>0</v>
      </c>
      <c r="H100" s="2"/>
      <c r="I100" s="193">
        <v>104</v>
      </c>
      <c r="J100" s="41">
        <f t="shared" si="10"/>
        <v>1.2037037037037038E-3</v>
      </c>
      <c r="K100" s="41">
        <f t="shared" si="15"/>
        <v>3.4722222222222224E-4</v>
      </c>
      <c r="L100" s="41">
        <f t="shared" si="16"/>
        <v>8.6805555555555551E-4</v>
      </c>
      <c r="M100" s="41">
        <f t="shared" si="17"/>
        <v>1.3888888888888889E-3</v>
      </c>
      <c r="N100" s="41" t="str">
        <f t="shared" si="11"/>
        <v>Warning Track</v>
      </c>
      <c r="O100" s="41">
        <f t="shared" si="13"/>
        <v>2.3807870370370368E-2</v>
      </c>
      <c r="P100" s="41">
        <f t="shared" si="18"/>
        <v>1.7718749999999998E-2</v>
      </c>
      <c r="Q100" s="41">
        <f t="shared" si="12"/>
        <v>6.0891203703703697E-3</v>
      </c>
      <c r="R100" s="42" t="str">
        <f t="shared" si="19"/>
        <v>Behind on time</v>
      </c>
      <c r="S100" s="2"/>
      <c r="T100" s="2"/>
      <c r="U100" s="2" t="s">
        <v>9</v>
      </c>
      <c r="V100" s="2"/>
      <c r="W100" s="2" t="s">
        <v>314</v>
      </c>
      <c r="X100" s="2"/>
      <c r="Y100" s="54" t="s">
        <v>360</v>
      </c>
      <c r="Z100" s="54" t="s">
        <v>363</v>
      </c>
      <c r="AA100" s="2"/>
      <c r="AB100" s="2"/>
      <c r="AC100" s="2"/>
      <c r="AD100" s="2"/>
      <c r="AE100" s="2"/>
      <c r="AF100" s="2"/>
      <c r="AG100" s="2"/>
      <c r="AH100" s="2" t="s">
        <v>234</v>
      </c>
      <c r="AI100" s="17"/>
      <c r="AJ100" s="17"/>
      <c r="AK100" s="17"/>
      <c r="AL100" s="17"/>
      <c r="AM100" s="8"/>
      <c r="AN100" s="18"/>
      <c r="AO100" s="2" t="s">
        <v>234</v>
      </c>
      <c r="AP100" s="2"/>
      <c r="AQ100" s="6"/>
      <c r="AR100" s="6"/>
      <c r="AS100" s="7"/>
      <c r="AT100" s="7"/>
      <c r="AV100" s="2" t="s">
        <v>234</v>
      </c>
    </row>
    <row r="101" spans="1:48" x14ac:dyDescent="0.2">
      <c r="A101" s="194">
        <v>97</v>
      </c>
      <c r="B101" s="106"/>
      <c r="C101" s="2" t="s">
        <v>244</v>
      </c>
      <c r="D101" s="57"/>
      <c r="E101" s="193">
        <v>15</v>
      </c>
      <c r="F101" s="43" t="str">
        <f t="shared" si="14"/>
        <v>Exam 215</v>
      </c>
      <c r="G101" s="18" t="s">
        <v>0</v>
      </c>
      <c r="H101" s="2"/>
      <c r="I101" s="193">
        <v>247</v>
      </c>
      <c r="J101" s="41">
        <f t="shared" si="10"/>
        <v>2.8587962962962963E-3</v>
      </c>
      <c r="K101" s="41">
        <f t="shared" si="15"/>
        <v>8.6805555555555551E-4</v>
      </c>
      <c r="L101" s="41">
        <f t="shared" si="16"/>
        <v>1.736111111111111E-3</v>
      </c>
      <c r="M101" s="41">
        <f t="shared" si="17"/>
        <v>2.0833333333333333E-3</v>
      </c>
      <c r="N101" s="41" t="str">
        <f t="shared" si="11"/>
        <v>Way Too Slow</v>
      </c>
      <c r="O101" s="41">
        <f t="shared" si="13"/>
        <v>2.6666666666666665E-2</v>
      </c>
      <c r="P101" s="41">
        <f t="shared" si="18"/>
        <v>1.8984375000000001E-2</v>
      </c>
      <c r="Q101" s="41">
        <f t="shared" si="12"/>
        <v>7.6822916666666637E-3</v>
      </c>
      <c r="R101" s="42" t="str">
        <f t="shared" si="19"/>
        <v>Behind on time</v>
      </c>
      <c r="S101" s="2"/>
      <c r="T101" s="2"/>
      <c r="U101" s="2" t="s">
        <v>8</v>
      </c>
      <c r="V101" s="2"/>
      <c r="W101" s="2" t="s">
        <v>313</v>
      </c>
      <c r="X101" s="2"/>
      <c r="Y101" s="54" t="s">
        <v>327</v>
      </c>
      <c r="Z101" s="54" t="s">
        <v>328</v>
      </c>
      <c r="AA101" s="2"/>
      <c r="AB101" s="2"/>
      <c r="AC101" s="2"/>
      <c r="AD101" s="2"/>
      <c r="AE101" s="2"/>
      <c r="AF101" s="2"/>
      <c r="AG101" s="2"/>
      <c r="AH101" s="2" t="s">
        <v>234</v>
      </c>
      <c r="AI101" s="17"/>
      <c r="AJ101" s="17"/>
      <c r="AK101" s="17"/>
      <c r="AL101" s="17"/>
      <c r="AM101" s="8"/>
      <c r="AN101" s="18"/>
      <c r="AO101" s="2" t="s">
        <v>234</v>
      </c>
      <c r="AP101" s="2"/>
      <c r="AQ101" s="6"/>
      <c r="AR101" s="6"/>
      <c r="AS101" s="7"/>
      <c r="AT101" s="7"/>
      <c r="AV101" s="2" t="s">
        <v>234</v>
      </c>
    </row>
    <row r="102" spans="1:48" x14ac:dyDescent="0.2">
      <c r="A102" s="194">
        <v>98</v>
      </c>
      <c r="B102" s="106"/>
      <c r="C102" s="2" t="s">
        <v>244</v>
      </c>
      <c r="D102" s="57"/>
      <c r="E102" s="193">
        <v>16</v>
      </c>
      <c r="F102" s="43" t="str">
        <f t="shared" si="14"/>
        <v>Exam 216</v>
      </c>
      <c r="G102" s="18" t="s">
        <v>0</v>
      </c>
      <c r="H102" s="2"/>
      <c r="I102" s="193">
        <v>142</v>
      </c>
      <c r="J102" s="41">
        <f t="shared" si="10"/>
        <v>1.6435185185185185E-3</v>
      </c>
      <c r="K102" s="41">
        <f t="shared" si="15"/>
        <v>3.4722222222222224E-4</v>
      </c>
      <c r="L102" s="41">
        <f t="shared" si="16"/>
        <v>8.6805555555555551E-4</v>
      </c>
      <c r="M102" s="41">
        <f t="shared" si="17"/>
        <v>1.3888888888888889E-3</v>
      </c>
      <c r="N102" s="41" t="str">
        <f t="shared" si="11"/>
        <v>Way Too Slow</v>
      </c>
      <c r="O102" s="41">
        <f t="shared" si="13"/>
        <v>2.8310185185185185E-2</v>
      </c>
      <c r="P102" s="41">
        <f t="shared" si="18"/>
        <v>2.0250000000000001E-2</v>
      </c>
      <c r="Q102" s="41">
        <f t="shared" si="12"/>
        <v>8.0601851851851841E-3</v>
      </c>
      <c r="R102" s="42" t="str">
        <f t="shared" si="19"/>
        <v>Behind on time</v>
      </c>
      <c r="S102" s="2"/>
      <c r="T102" s="2"/>
      <c r="U102" s="2" t="s">
        <v>8</v>
      </c>
      <c r="V102" s="2"/>
      <c r="W102" s="2" t="s">
        <v>314</v>
      </c>
      <c r="X102" s="2"/>
      <c r="Y102" s="54" t="s">
        <v>391</v>
      </c>
      <c r="Z102" s="54" t="s">
        <v>396</v>
      </c>
      <c r="AA102" s="2"/>
      <c r="AB102" s="2"/>
      <c r="AC102" s="2"/>
      <c r="AD102" s="2"/>
      <c r="AE102" s="2"/>
      <c r="AF102" s="2"/>
      <c r="AG102" s="2"/>
      <c r="AH102" s="2" t="s">
        <v>234</v>
      </c>
      <c r="AI102" s="17"/>
      <c r="AJ102" s="17"/>
      <c r="AK102" s="17"/>
      <c r="AL102" s="17"/>
      <c r="AM102" s="8"/>
      <c r="AN102" s="18"/>
      <c r="AO102" s="2" t="s">
        <v>234</v>
      </c>
      <c r="AP102" s="2"/>
      <c r="AQ102" s="6"/>
      <c r="AR102" s="6"/>
      <c r="AS102" s="7"/>
      <c r="AT102" s="7"/>
      <c r="AV102" s="2" t="s">
        <v>234</v>
      </c>
    </row>
    <row r="103" spans="1:48" x14ac:dyDescent="0.2">
      <c r="A103" s="194">
        <v>99</v>
      </c>
      <c r="B103" s="106"/>
      <c r="C103" s="2" t="s">
        <v>244</v>
      </c>
      <c r="D103" s="57"/>
      <c r="E103" s="193">
        <v>17</v>
      </c>
      <c r="F103" s="43" t="str">
        <f t="shared" si="14"/>
        <v>Exam 217</v>
      </c>
      <c r="G103" s="18" t="s">
        <v>0</v>
      </c>
      <c r="H103" s="2"/>
      <c r="I103" s="193">
        <v>72</v>
      </c>
      <c r="J103" s="41">
        <f t="shared" si="10"/>
        <v>8.3333333333333339E-4</v>
      </c>
      <c r="K103" s="41">
        <f t="shared" si="15"/>
        <v>8.6805555555555551E-4</v>
      </c>
      <c r="L103" s="41">
        <f t="shared" si="16"/>
        <v>1.736111111111111E-3</v>
      </c>
      <c r="M103" s="41">
        <f t="shared" si="17"/>
        <v>2.0833333333333333E-3</v>
      </c>
      <c r="N103" s="41" t="str">
        <f t="shared" si="11"/>
        <v>Too Fast</v>
      </c>
      <c r="O103" s="41">
        <f t="shared" si="13"/>
        <v>2.9143518518518517E-2</v>
      </c>
      <c r="P103" s="41">
        <f t="shared" si="18"/>
        <v>2.1515624999999997E-2</v>
      </c>
      <c r="Q103" s="41">
        <f t="shared" si="12"/>
        <v>7.62789351851852E-3</v>
      </c>
      <c r="R103" s="42" t="str">
        <f t="shared" si="19"/>
        <v>Behind on time</v>
      </c>
      <c r="S103" s="2"/>
      <c r="T103" s="2"/>
      <c r="U103" s="2" t="s">
        <v>8</v>
      </c>
      <c r="V103" s="2"/>
      <c r="W103" s="2" t="s">
        <v>313</v>
      </c>
      <c r="X103" s="2"/>
      <c r="Y103" s="54" t="s">
        <v>321</v>
      </c>
      <c r="Z103" s="54" t="s">
        <v>326</v>
      </c>
      <c r="AA103" s="2"/>
      <c r="AB103" s="2"/>
      <c r="AC103" s="2"/>
      <c r="AD103" s="2"/>
      <c r="AE103" s="2"/>
      <c r="AF103" s="2"/>
      <c r="AG103" s="2"/>
      <c r="AH103" s="2" t="s">
        <v>234</v>
      </c>
      <c r="AI103" s="17"/>
      <c r="AJ103" s="17"/>
      <c r="AK103" s="17"/>
      <c r="AL103" s="17"/>
      <c r="AM103" s="8"/>
      <c r="AN103" s="18"/>
      <c r="AO103" s="2" t="s">
        <v>234</v>
      </c>
      <c r="AP103" s="2"/>
      <c r="AQ103" s="6"/>
      <c r="AR103" s="6"/>
      <c r="AS103" s="7"/>
      <c r="AT103" s="7"/>
      <c r="AV103" s="2" t="s">
        <v>234</v>
      </c>
    </row>
    <row r="104" spans="1:48" x14ac:dyDescent="0.2">
      <c r="A104" s="194">
        <v>100</v>
      </c>
      <c r="B104" s="106"/>
      <c r="C104" s="2" t="s">
        <v>244</v>
      </c>
      <c r="D104" s="57"/>
      <c r="E104" s="193">
        <v>18</v>
      </c>
      <c r="F104" s="43" t="str">
        <f t="shared" si="14"/>
        <v>Exam 218</v>
      </c>
      <c r="G104" s="18" t="s">
        <v>0</v>
      </c>
      <c r="H104" s="2"/>
      <c r="I104" s="193">
        <v>137</v>
      </c>
      <c r="J104" s="41">
        <f t="shared" si="10"/>
        <v>1.5856481481481481E-3</v>
      </c>
      <c r="K104" s="41">
        <f t="shared" si="15"/>
        <v>1.3888888888888889E-3</v>
      </c>
      <c r="L104" s="41">
        <f t="shared" si="16"/>
        <v>3.472222222222222E-3</v>
      </c>
      <c r="M104" s="41">
        <f t="shared" si="17"/>
        <v>3.8194444444444443E-3</v>
      </c>
      <c r="N104" s="41" t="str">
        <f t="shared" si="11"/>
        <v>Perfect Timing</v>
      </c>
      <c r="O104" s="41">
        <f t="shared" si="13"/>
        <v>3.0729166666666665E-2</v>
      </c>
      <c r="P104" s="41">
        <f t="shared" si="18"/>
        <v>2.2781249999999999E-2</v>
      </c>
      <c r="Q104" s="41">
        <f t="shared" si="12"/>
        <v>7.9479166666666656E-3</v>
      </c>
      <c r="R104" s="42" t="str">
        <f t="shared" si="19"/>
        <v>Behind on time</v>
      </c>
      <c r="S104" s="2"/>
      <c r="T104" s="2"/>
      <c r="U104" s="2" t="s">
        <v>9</v>
      </c>
      <c r="V104" s="2"/>
      <c r="W104" s="2" t="s">
        <v>315</v>
      </c>
      <c r="X104" s="2"/>
      <c r="Y104" s="54" t="s">
        <v>437</v>
      </c>
      <c r="Z104" s="54" t="s">
        <v>427</v>
      </c>
      <c r="AA104" s="2"/>
      <c r="AB104" s="2"/>
      <c r="AC104" s="2"/>
      <c r="AD104" s="2"/>
      <c r="AE104" s="2"/>
      <c r="AF104" s="2"/>
      <c r="AG104" s="2"/>
      <c r="AH104" s="2" t="s">
        <v>234</v>
      </c>
      <c r="AI104" s="17"/>
      <c r="AJ104" s="17"/>
      <c r="AK104" s="17"/>
      <c r="AL104" s="17"/>
      <c r="AM104" s="8"/>
      <c r="AN104" s="18"/>
      <c r="AO104" s="2" t="s">
        <v>234</v>
      </c>
      <c r="AP104" s="2"/>
      <c r="AQ104" s="6"/>
      <c r="AR104" s="6"/>
      <c r="AS104" s="7"/>
      <c r="AT104" s="7"/>
      <c r="AV104" s="2" t="s">
        <v>234</v>
      </c>
    </row>
    <row r="105" spans="1:48" x14ac:dyDescent="0.2">
      <c r="A105" s="194">
        <v>101</v>
      </c>
      <c r="B105" s="106"/>
      <c r="C105" s="2" t="s">
        <v>244</v>
      </c>
      <c r="D105" s="57"/>
      <c r="E105" s="193">
        <v>19</v>
      </c>
      <c r="F105" s="43" t="str">
        <f t="shared" si="14"/>
        <v>Exam 219</v>
      </c>
      <c r="G105" s="18" t="s">
        <v>0</v>
      </c>
      <c r="H105" s="2"/>
      <c r="I105" s="193">
        <v>145</v>
      </c>
      <c r="J105" s="41">
        <f t="shared" si="10"/>
        <v>1.6782407407407408E-3</v>
      </c>
      <c r="K105" s="41">
        <f t="shared" si="15"/>
        <v>6.9444444444444447E-4</v>
      </c>
      <c r="L105" s="41">
        <f t="shared" si="16"/>
        <v>1.3888888888888889E-3</v>
      </c>
      <c r="M105" s="41">
        <f t="shared" si="17"/>
        <v>1.736111111111111E-3</v>
      </c>
      <c r="N105" s="41" t="str">
        <f t="shared" si="11"/>
        <v>Warning Track</v>
      </c>
      <c r="O105" s="41">
        <f t="shared" si="13"/>
        <v>3.2407407407407406E-2</v>
      </c>
      <c r="P105" s="41">
        <f t="shared" si="18"/>
        <v>2.4046875000000002E-2</v>
      </c>
      <c r="Q105" s="41">
        <f t="shared" si="12"/>
        <v>8.3605324074074033E-3</v>
      </c>
      <c r="R105" s="42" t="str">
        <f t="shared" si="19"/>
        <v>Behind on time</v>
      </c>
      <c r="S105" s="2"/>
      <c r="T105" s="2"/>
      <c r="U105" s="2" t="s">
        <v>9</v>
      </c>
      <c r="V105" s="2"/>
      <c r="W105" s="2" t="s">
        <v>317</v>
      </c>
      <c r="X105" s="2"/>
      <c r="Y105" s="54" t="s">
        <v>437</v>
      </c>
      <c r="Z105" s="54" t="s">
        <v>435</v>
      </c>
      <c r="AA105" s="2"/>
      <c r="AB105" s="2"/>
      <c r="AC105" s="2"/>
      <c r="AD105" s="2"/>
      <c r="AE105" s="2"/>
      <c r="AF105" s="2"/>
      <c r="AG105" s="2"/>
      <c r="AH105" s="2" t="s">
        <v>234</v>
      </c>
      <c r="AI105" s="17"/>
      <c r="AJ105" s="17"/>
      <c r="AK105" s="17"/>
      <c r="AL105" s="17"/>
      <c r="AM105" s="8"/>
      <c r="AN105" s="18"/>
      <c r="AO105" s="2" t="s">
        <v>234</v>
      </c>
      <c r="AP105" s="2"/>
      <c r="AQ105" s="6"/>
      <c r="AR105" s="6"/>
      <c r="AS105" s="7"/>
      <c r="AT105" s="7"/>
      <c r="AV105" s="2" t="s">
        <v>234</v>
      </c>
    </row>
    <row r="106" spans="1:48" x14ac:dyDescent="0.2">
      <c r="A106" s="194">
        <v>102</v>
      </c>
      <c r="B106" s="106"/>
      <c r="C106" s="2" t="s">
        <v>244</v>
      </c>
      <c r="D106" s="57"/>
      <c r="E106" s="193">
        <v>20</v>
      </c>
      <c r="F106" s="43" t="str">
        <f t="shared" si="14"/>
        <v>Exam 220</v>
      </c>
      <c r="G106" s="18" t="s">
        <v>11</v>
      </c>
      <c r="H106" s="2"/>
      <c r="I106" s="193">
        <v>247</v>
      </c>
      <c r="J106" s="41">
        <f t="shared" si="10"/>
        <v>2.8587962962962963E-3</v>
      </c>
      <c r="K106" s="41">
        <f t="shared" si="15"/>
        <v>6.9444444444444447E-4</v>
      </c>
      <c r="L106" s="41">
        <f t="shared" si="16"/>
        <v>1.3888888888888889E-3</v>
      </c>
      <c r="M106" s="41">
        <f t="shared" si="17"/>
        <v>1.736111111111111E-3</v>
      </c>
      <c r="N106" s="41" t="str">
        <f t="shared" si="11"/>
        <v>Way Too Slow</v>
      </c>
      <c r="O106" s="41">
        <f t="shared" si="13"/>
        <v>3.5266203703703702E-2</v>
      </c>
      <c r="P106" s="41">
        <f t="shared" si="18"/>
        <v>2.5312500000000002E-2</v>
      </c>
      <c r="Q106" s="41">
        <f t="shared" si="12"/>
        <v>9.9537037037037007E-3</v>
      </c>
      <c r="R106" s="42" t="str">
        <f t="shared" si="19"/>
        <v>Behind on time</v>
      </c>
      <c r="S106" s="2"/>
      <c r="T106" s="2"/>
      <c r="U106" s="2" t="s">
        <v>9</v>
      </c>
      <c r="V106" s="2"/>
      <c r="W106" s="2" t="s">
        <v>317</v>
      </c>
      <c r="X106" s="2"/>
      <c r="Y106" s="54" t="s">
        <v>437</v>
      </c>
      <c r="Z106" s="54" t="s">
        <v>429</v>
      </c>
      <c r="AA106" s="2"/>
      <c r="AB106" s="2"/>
      <c r="AC106" s="2"/>
      <c r="AD106" s="2"/>
      <c r="AE106" s="2"/>
      <c r="AF106" s="2"/>
      <c r="AG106" s="2"/>
      <c r="AH106" s="2" t="s">
        <v>234</v>
      </c>
      <c r="AI106" s="17"/>
      <c r="AJ106" s="17"/>
      <c r="AK106" s="17"/>
      <c r="AL106" s="17"/>
      <c r="AM106" s="8"/>
      <c r="AN106" s="18"/>
      <c r="AO106" s="2" t="s">
        <v>234</v>
      </c>
      <c r="AP106" s="2"/>
      <c r="AQ106" s="6"/>
      <c r="AR106" s="6"/>
      <c r="AS106" s="7"/>
      <c r="AT106" s="7"/>
      <c r="AV106" s="2" t="s">
        <v>234</v>
      </c>
    </row>
    <row r="107" spans="1:48" x14ac:dyDescent="0.2">
      <c r="A107" s="194">
        <v>103</v>
      </c>
      <c r="B107" s="106"/>
      <c r="C107" s="2" t="s">
        <v>244</v>
      </c>
      <c r="D107" s="57"/>
      <c r="E107" s="193">
        <v>21</v>
      </c>
      <c r="F107" s="43" t="str">
        <f t="shared" si="14"/>
        <v>Exam 221</v>
      </c>
      <c r="G107" s="18" t="s">
        <v>11</v>
      </c>
      <c r="H107" s="2"/>
      <c r="I107" s="193">
        <v>93</v>
      </c>
      <c r="J107" s="41">
        <f t="shared" si="10"/>
        <v>1.0763888888888889E-3</v>
      </c>
      <c r="K107" s="41">
        <f t="shared" si="15"/>
        <v>8.6805555555555551E-4</v>
      </c>
      <c r="L107" s="41">
        <f t="shared" si="16"/>
        <v>1.736111111111111E-3</v>
      </c>
      <c r="M107" s="41">
        <f t="shared" si="17"/>
        <v>2.0833333333333333E-3</v>
      </c>
      <c r="N107" s="41" t="str">
        <f t="shared" si="11"/>
        <v>Perfect Timing</v>
      </c>
      <c r="O107" s="41">
        <f t="shared" si="13"/>
        <v>3.6342592592592593E-2</v>
      </c>
      <c r="P107" s="41">
        <f t="shared" si="18"/>
        <v>2.6578124999999998E-2</v>
      </c>
      <c r="Q107" s="41">
        <f t="shared" si="12"/>
        <v>9.7644675925925954E-3</v>
      </c>
      <c r="R107" s="42" t="str">
        <f t="shared" si="19"/>
        <v>Behind on time</v>
      </c>
      <c r="S107" s="2"/>
      <c r="T107" s="2"/>
      <c r="U107" s="2" t="s">
        <v>8</v>
      </c>
      <c r="V107" s="2"/>
      <c r="W107" s="2" t="s">
        <v>313</v>
      </c>
      <c r="X107" s="2"/>
      <c r="Y107" s="54" t="s">
        <v>321</v>
      </c>
      <c r="Z107" s="54" t="s">
        <v>326</v>
      </c>
      <c r="AA107" s="2"/>
      <c r="AB107" s="2"/>
      <c r="AC107" s="2"/>
      <c r="AD107" s="2"/>
      <c r="AE107" s="2"/>
      <c r="AF107" s="2"/>
      <c r="AG107" s="2"/>
      <c r="AH107" s="2" t="s">
        <v>234</v>
      </c>
      <c r="AI107" s="17"/>
      <c r="AJ107" s="17"/>
      <c r="AK107" s="17"/>
      <c r="AL107" s="17"/>
      <c r="AM107" s="8"/>
      <c r="AN107" s="18"/>
      <c r="AO107" s="2" t="s">
        <v>234</v>
      </c>
      <c r="AP107" s="2"/>
      <c r="AQ107" s="6"/>
      <c r="AR107" s="6"/>
      <c r="AS107" s="7"/>
      <c r="AT107" s="7"/>
      <c r="AV107" s="2" t="s">
        <v>234</v>
      </c>
    </row>
    <row r="108" spans="1:48" x14ac:dyDescent="0.2">
      <c r="A108" s="194">
        <v>104</v>
      </c>
      <c r="B108" s="106"/>
      <c r="C108" s="2" t="s">
        <v>244</v>
      </c>
      <c r="D108" s="57"/>
      <c r="E108" s="193">
        <v>22</v>
      </c>
      <c r="F108" s="43" t="str">
        <f t="shared" si="14"/>
        <v>Exam 222</v>
      </c>
      <c r="G108" s="18" t="s">
        <v>11</v>
      </c>
      <c r="H108" s="2"/>
      <c r="I108" s="193">
        <v>225</v>
      </c>
      <c r="J108" s="41">
        <f t="shared" si="10"/>
        <v>2.6041666666666665E-3</v>
      </c>
      <c r="K108" s="41">
        <f t="shared" si="15"/>
        <v>8.6805555555555551E-4</v>
      </c>
      <c r="L108" s="41">
        <f t="shared" si="16"/>
        <v>1.736111111111111E-3</v>
      </c>
      <c r="M108" s="41">
        <f t="shared" si="17"/>
        <v>2.0833333333333333E-3</v>
      </c>
      <c r="N108" s="41" t="str">
        <f t="shared" si="11"/>
        <v>Way Too Slow</v>
      </c>
      <c r="O108" s="41">
        <f t="shared" si="13"/>
        <v>3.8946759259259257E-2</v>
      </c>
      <c r="P108" s="41">
        <f t="shared" si="18"/>
        <v>2.7843749999999997E-2</v>
      </c>
      <c r="Q108" s="41">
        <f t="shared" si="12"/>
        <v>1.110300925925926E-2</v>
      </c>
      <c r="R108" s="42" t="str">
        <f t="shared" si="19"/>
        <v>Behind on time</v>
      </c>
      <c r="S108" s="2"/>
      <c r="T108" s="2"/>
      <c r="U108" s="2" t="s">
        <v>8</v>
      </c>
      <c r="V108" s="2"/>
      <c r="W108" s="2" t="s">
        <v>313</v>
      </c>
      <c r="X108" s="2"/>
      <c r="Y108" s="54" t="s">
        <v>321</v>
      </c>
      <c r="Z108" s="54" t="s">
        <v>322</v>
      </c>
      <c r="AA108" s="2"/>
      <c r="AB108" s="2"/>
      <c r="AC108" s="2"/>
      <c r="AD108" s="2"/>
      <c r="AE108" s="2"/>
      <c r="AF108" s="2"/>
      <c r="AG108" s="2"/>
      <c r="AH108" s="2" t="s">
        <v>234</v>
      </c>
      <c r="AI108" s="17"/>
      <c r="AJ108" s="17"/>
      <c r="AK108" s="17"/>
      <c r="AL108" s="17"/>
      <c r="AM108" s="8"/>
      <c r="AN108" s="18"/>
      <c r="AO108" s="2" t="s">
        <v>234</v>
      </c>
      <c r="AP108" s="2"/>
      <c r="AQ108" s="6"/>
      <c r="AR108" s="6"/>
      <c r="AS108" s="7"/>
      <c r="AT108" s="7"/>
      <c r="AV108" s="2" t="s">
        <v>234</v>
      </c>
    </row>
    <row r="109" spans="1:48" x14ac:dyDescent="0.2">
      <c r="A109" s="194">
        <v>105</v>
      </c>
      <c r="B109" s="106"/>
      <c r="C109" s="2" t="s">
        <v>244</v>
      </c>
      <c r="D109" s="57"/>
      <c r="E109" s="193">
        <v>23</v>
      </c>
      <c r="F109" s="43" t="str">
        <f t="shared" si="14"/>
        <v>Exam 223</v>
      </c>
      <c r="G109" s="18" t="s">
        <v>0</v>
      </c>
      <c r="H109" s="2"/>
      <c r="I109" s="193">
        <v>32</v>
      </c>
      <c r="J109" s="41">
        <f t="shared" si="10"/>
        <v>3.7037037037037035E-4</v>
      </c>
      <c r="K109" s="41">
        <f t="shared" si="15"/>
        <v>3.4722222222222224E-4</v>
      </c>
      <c r="L109" s="41">
        <f t="shared" si="16"/>
        <v>8.6805555555555551E-4</v>
      </c>
      <c r="M109" s="41">
        <f t="shared" si="17"/>
        <v>1.3888888888888889E-3</v>
      </c>
      <c r="N109" s="41" t="str">
        <f t="shared" si="11"/>
        <v>Perfect Timing</v>
      </c>
      <c r="O109" s="41">
        <f t="shared" si="13"/>
        <v>3.9317129629629625E-2</v>
      </c>
      <c r="P109" s="41">
        <f t="shared" si="18"/>
        <v>2.9109374999999996E-2</v>
      </c>
      <c r="Q109" s="41">
        <f t="shared" si="12"/>
        <v>1.0207754629629629E-2</v>
      </c>
      <c r="R109" s="42" t="str">
        <f t="shared" si="19"/>
        <v>Behind on time</v>
      </c>
      <c r="S109" s="2"/>
      <c r="T109" s="2"/>
      <c r="U109" s="2" t="s">
        <v>8</v>
      </c>
      <c r="V109" s="2"/>
      <c r="W109" s="2" t="s">
        <v>314</v>
      </c>
      <c r="X109" s="2"/>
      <c r="Y109" s="54" t="s">
        <v>383</v>
      </c>
      <c r="Z109" s="54" t="s">
        <v>392</v>
      </c>
      <c r="AA109" s="2"/>
      <c r="AB109" s="2"/>
      <c r="AC109" s="2"/>
      <c r="AD109" s="2"/>
      <c r="AE109" s="2"/>
      <c r="AF109" s="2"/>
      <c r="AG109" s="2"/>
      <c r="AH109" s="2" t="s">
        <v>234</v>
      </c>
      <c r="AI109" s="17"/>
      <c r="AJ109" s="17"/>
      <c r="AK109" s="17"/>
      <c r="AL109" s="17"/>
      <c r="AM109" s="8"/>
      <c r="AN109" s="18"/>
      <c r="AO109" s="2" t="s">
        <v>234</v>
      </c>
      <c r="AP109" s="2"/>
      <c r="AQ109" s="6"/>
      <c r="AR109" s="6"/>
      <c r="AS109" s="7"/>
      <c r="AT109" s="7"/>
      <c r="AV109" s="2" t="s">
        <v>234</v>
      </c>
    </row>
    <row r="110" spans="1:48" x14ac:dyDescent="0.2">
      <c r="A110" s="194">
        <v>106</v>
      </c>
      <c r="B110" s="106"/>
      <c r="C110" s="2" t="s">
        <v>244</v>
      </c>
      <c r="D110" s="57"/>
      <c r="E110" s="193">
        <v>24</v>
      </c>
      <c r="F110" s="43" t="str">
        <f t="shared" si="14"/>
        <v>Exam 224</v>
      </c>
      <c r="G110" s="18" t="s">
        <v>11</v>
      </c>
      <c r="H110" s="2"/>
      <c r="I110" s="193">
        <v>27</v>
      </c>
      <c r="J110" s="41">
        <f t="shared" ref="J110:J168" si="20">I110/(24*60*60)</f>
        <v>3.1250000000000001E-4</v>
      </c>
      <c r="K110" s="41">
        <f t="shared" si="15"/>
        <v>3.4722222222222224E-4</v>
      </c>
      <c r="L110" s="41">
        <f t="shared" si="16"/>
        <v>8.6805555555555551E-4</v>
      </c>
      <c r="M110" s="41">
        <f t="shared" si="17"/>
        <v>1.3888888888888889E-3</v>
      </c>
      <c r="N110" s="41" t="str">
        <f t="shared" ref="N110:N168" si="21">IF(J110&lt;K110,"Too Fast",IF(AND(J110&gt;=K110,J110&lt;L110),"Perfect Timing",IF(AND(J110&gt;=L110,J110&lt;M110),"Warning Track","Way Too Slow")))</f>
        <v>Too Fast</v>
      </c>
      <c r="O110" s="41">
        <f t="shared" ref="O110:O168" si="22">J110+O109</f>
        <v>3.9629629629629626E-2</v>
      </c>
      <c r="P110" s="41">
        <f t="shared" si="18"/>
        <v>3.0374999999999996E-2</v>
      </c>
      <c r="Q110" s="41">
        <f t="shared" ref="Q110:Q168" si="23">ABS((P110-O110))</f>
        <v>9.25462962962963E-3</v>
      </c>
      <c r="R110" s="42" t="str">
        <f t="shared" si="19"/>
        <v>Behind on time</v>
      </c>
      <c r="S110" s="2"/>
      <c r="T110" s="2"/>
      <c r="U110" s="2" t="s">
        <v>8</v>
      </c>
      <c r="V110" s="2"/>
      <c r="W110" s="2" t="s">
        <v>314</v>
      </c>
      <c r="X110" s="2"/>
      <c r="Y110" s="54" t="s">
        <v>360</v>
      </c>
      <c r="Z110" s="54" t="s">
        <v>361</v>
      </c>
      <c r="AA110" s="2"/>
      <c r="AB110" s="2"/>
      <c r="AC110" s="2"/>
      <c r="AD110" s="2"/>
      <c r="AE110" s="2"/>
      <c r="AF110" s="2"/>
      <c r="AG110" s="2"/>
      <c r="AH110" s="2" t="s">
        <v>234</v>
      </c>
      <c r="AI110" s="17"/>
      <c r="AJ110" s="17"/>
      <c r="AK110" s="17"/>
      <c r="AL110" s="17"/>
      <c r="AM110" s="8"/>
      <c r="AN110" s="18"/>
      <c r="AO110" s="2" t="s">
        <v>234</v>
      </c>
      <c r="AP110" s="2"/>
      <c r="AQ110" s="6"/>
      <c r="AR110" s="6"/>
      <c r="AS110" s="7"/>
      <c r="AT110" s="7"/>
      <c r="AV110" s="2" t="s">
        <v>234</v>
      </c>
    </row>
    <row r="111" spans="1:48" x14ac:dyDescent="0.2">
      <c r="A111" s="194">
        <v>107</v>
      </c>
      <c r="B111" s="106"/>
      <c r="C111" s="2" t="s">
        <v>244</v>
      </c>
      <c r="D111" s="57"/>
      <c r="E111" s="193">
        <v>25</v>
      </c>
      <c r="F111" s="43" t="str">
        <f t="shared" si="14"/>
        <v>Exam 225</v>
      </c>
      <c r="G111" s="18" t="s">
        <v>0</v>
      </c>
      <c r="H111" s="2"/>
      <c r="I111" s="193">
        <v>54</v>
      </c>
      <c r="J111" s="41">
        <f t="shared" si="20"/>
        <v>6.2500000000000001E-4</v>
      </c>
      <c r="K111" s="41">
        <f t="shared" si="15"/>
        <v>3.4722222222222224E-4</v>
      </c>
      <c r="L111" s="41">
        <f t="shared" si="16"/>
        <v>8.6805555555555551E-4</v>
      </c>
      <c r="M111" s="41">
        <f t="shared" si="17"/>
        <v>1.3888888888888889E-3</v>
      </c>
      <c r="N111" s="41" t="str">
        <f t="shared" si="21"/>
        <v>Perfect Timing</v>
      </c>
      <c r="O111" s="41">
        <f t="shared" si="22"/>
        <v>4.0254629629629626E-2</v>
      </c>
      <c r="P111" s="41">
        <f t="shared" si="18"/>
        <v>3.1640624999999999E-2</v>
      </c>
      <c r="Q111" s="41">
        <f t="shared" si="23"/>
        <v>8.6140046296296277E-3</v>
      </c>
      <c r="R111" s="42" t="str">
        <f t="shared" si="19"/>
        <v>Behind on time</v>
      </c>
      <c r="S111" s="2"/>
      <c r="T111" s="2"/>
      <c r="U111" s="2" t="s">
        <v>8</v>
      </c>
      <c r="V111" s="2"/>
      <c r="W111" s="2" t="s">
        <v>314</v>
      </c>
      <c r="X111" s="2"/>
      <c r="Y111" s="54" t="s">
        <v>380</v>
      </c>
      <c r="Z111" s="54" t="s">
        <v>348</v>
      </c>
      <c r="AA111" s="2"/>
      <c r="AB111" s="2"/>
      <c r="AC111" s="2"/>
      <c r="AD111" s="2"/>
      <c r="AE111" s="2"/>
      <c r="AF111" s="2"/>
      <c r="AG111" s="2"/>
      <c r="AH111" s="2" t="s">
        <v>234</v>
      </c>
      <c r="AI111" s="17"/>
      <c r="AJ111" s="17"/>
      <c r="AK111" s="17"/>
      <c r="AL111" s="17"/>
      <c r="AM111" s="8"/>
      <c r="AN111" s="18"/>
      <c r="AO111" s="2" t="s">
        <v>234</v>
      </c>
      <c r="AP111" s="2"/>
      <c r="AQ111" s="6"/>
      <c r="AR111" s="6"/>
      <c r="AS111" s="7"/>
      <c r="AT111" s="7"/>
      <c r="AV111" s="2" t="s">
        <v>234</v>
      </c>
    </row>
    <row r="112" spans="1:48" x14ac:dyDescent="0.2">
      <c r="A112" s="194">
        <v>108</v>
      </c>
      <c r="B112" s="106"/>
      <c r="C112" s="2" t="s">
        <v>244</v>
      </c>
      <c r="D112" s="57"/>
      <c r="E112" s="193">
        <v>26</v>
      </c>
      <c r="F112" s="43" t="str">
        <f t="shared" si="14"/>
        <v>Exam 226</v>
      </c>
      <c r="G112" s="18" t="s">
        <v>0</v>
      </c>
      <c r="H112" s="2"/>
      <c r="I112" s="193">
        <v>120</v>
      </c>
      <c r="J112" s="41">
        <f t="shared" si="20"/>
        <v>1.3888888888888889E-3</v>
      </c>
      <c r="K112" s="41">
        <f t="shared" si="15"/>
        <v>3.4722222222222224E-4</v>
      </c>
      <c r="L112" s="41">
        <f t="shared" si="16"/>
        <v>8.6805555555555551E-4</v>
      </c>
      <c r="M112" s="41">
        <f t="shared" si="17"/>
        <v>1.3888888888888889E-3</v>
      </c>
      <c r="N112" s="41" t="str">
        <f t="shared" si="21"/>
        <v>Way Too Slow</v>
      </c>
      <c r="O112" s="41">
        <f t="shared" si="22"/>
        <v>4.1643518518518517E-2</v>
      </c>
      <c r="P112" s="41">
        <f t="shared" si="18"/>
        <v>3.2906249999999998E-2</v>
      </c>
      <c r="Q112" s="41">
        <f t="shared" si="23"/>
        <v>8.7372685185185192E-3</v>
      </c>
      <c r="R112" s="42" t="str">
        <f t="shared" si="19"/>
        <v>Behind on time</v>
      </c>
      <c r="S112" s="2"/>
      <c r="T112" s="2"/>
      <c r="U112" s="2" t="s">
        <v>10</v>
      </c>
      <c r="V112" s="2"/>
      <c r="W112" s="2" t="s">
        <v>314</v>
      </c>
      <c r="X112" s="2"/>
      <c r="Y112" s="54" t="s">
        <v>383</v>
      </c>
      <c r="Z112" s="54" t="s">
        <v>410</v>
      </c>
      <c r="AA112" s="2"/>
      <c r="AB112" s="2"/>
      <c r="AC112" s="2"/>
      <c r="AD112" s="2"/>
      <c r="AE112" s="2"/>
      <c r="AF112" s="2"/>
      <c r="AG112" s="2"/>
      <c r="AH112" s="2" t="s">
        <v>234</v>
      </c>
      <c r="AI112" s="17"/>
      <c r="AJ112" s="17"/>
      <c r="AK112" s="17"/>
      <c r="AL112" s="17"/>
      <c r="AM112" s="8"/>
      <c r="AN112" s="18"/>
      <c r="AO112" s="2" t="s">
        <v>234</v>
      </c>
      <c r="AP112" s="2"/>
      <c r="AQ112" s="6"/>
      <c r="AR112" s="6"/>
      <c r="AS112" s="7"/>
      <c r="AT112" s="7"/>
      <c r="AV112" s="2" t="s">
        <v>234</v>
      </c>
    </row>
    <row r="113" spans="1:48" x14ac:dyDescent="0.2">
      <c r="A113" s="194">
        <v>109</v>
      </c>
      <c r="B113" s="106"/>
      <c r="C113" s="2" t="s">
        <v>244</v>
      </c>
      <c r="D113" s="57"/>
      <c r="E113" s="193">
        <v>27</v>
      </c>
      <c r="F113" s="43" t="str">
        <f t="shared" si="14"/>
        <v>Exam 227</v>
      </c>
      <c r="G113" s="18" t="s">
        <v>0</v>
      </c>
      <c r="H113" s="2"/>
      <c r="I113" s="193">
        <v>59</v>
      </c>
      <c r="J113" s="41">
        <f t="shared" si="20"/>
        <v>6.8287037037037036E-4</v>
      </c>
      <c r="K113" s="41">
        <f t="shared" si="15"/>
        <v>3.4722222222222224E-4</v>
      </c>
      <c r="L113" s="41">
        <f t="shared" si="16"/>
        <v>8.6805555555555551E-4</v>
      </c>
      <c r="M113" s="41">
        <f t="shared" si="17"/>
        <v>1.3888888888888889E-3</v>
      </c>
      <c r="N113" s="41" t="str">
        <f t="shared" si="21"/>
        <v>Perfect Timing</v>
      </c>
      <c r="O113" s="41">
        <f t="shared" si="22"/>
        <v>4.2326388888888886E-2</v>
      </c>
      <c r="P113" s="41">
        <f t="shared" si="18"/>
        <v>3.4171874999999997E-2</v>
      </c>
      <c r="Q113" s="41">
        <f t="shared" si="23"/>
        <v>8.1545138888888882E-3</v>
      </c>
      <c r="R113" s="42" t="str">
        <f t="shared" si="19"/>
        <v>Behind on time</v>
      </c>
      <c r="S113" s="2"/>
      <c r="T113" s="2"/>
      <c r="U113" s="2" t="s">
        <v>8</v>
      </c>
      <c r="V113" s="2"/>
      <c r="W113" s="2" t="s">
        <v>314</v>
      </c>
      <c r="X113" s="2"/>
      <c r="Y113" s="54" t="s">
        <v>383</v>
      </c>
      <c r="Z113" s="54" t="s">
        <v>409</v>
      </c>
      <c r="AA113" s="2"/>
      <c r="AB113" s="2"/>
      <c r="AC113" s="2"/>
      <c r="AD113" s="2"/>
      <c r="AE113" s="2"/>
      <c r="AF113" s="2"/>
      <c r="AG113" s="2"/>
      <c r="AH113" s="2" t="s">
        <v>234</v>
      </c>
      <c r="AI113" s="17"/>
      <c r="AJ113" s="17"/>
      <c r="AK113" s="17"/>
      <c r="AL113" s="17"/>
      <c r="AM113" s="8"/>
      <c r="AN113" s="18"/>
      <c r="AO113" s="2" t="s">
        <v>234</v>
      </c>
      <c r="AP113" s="2"/>
      <c r="AQ113" s="6"/>
      <c r="AR113" s="6"/>
      <c r="AS113" s="7"/>
      <c r="AT113" s="7"/>
      <c r="AV113" s="2" t="s">
        <v>234</v>
      </c>
    </row>
    <row r="114" spans="1:48" x14ac:dyDescent="0.2">
      <c r="A114" s="194">
        <v>110</v>
      </c>
      <c r="B114" s="106"/>
      <c r="C114" s="2" t="s">
        <v>244</v>
      </c>
      <c r="D114" s="57"/>
      <c r="E114" s="193">
        <v>28</v>
      </c>
      <c r="F114" s="43" t="str">
        <f t="shared" si="14"/>
        <v>Exam 228</v>
      </c>
      <c r="G114" s="18" t="s">
        <v>11</v>
      </c>
      <c r="H114" s="2"/>
      <c r="I114" s="193">
        <v>115</v>
      </c>
      <c r="J114" s="41">
        <f t="shared" si="20"/>
        <v>1.3310185185185185E-3</v>
      </c>
      <c r="K114" s="41">
        <f t="shared" si="15"/>
        <v>3.4722222222222224E-4</v>
      </c>
      <c r="L114" s="41">
        <f t="shared" si="16"/>
        <v>8.6805555555555551E-4</v>
      </c>
      <c r="M114" s="41">
        <f t="shared" si="17"/>
        <v>1.3888888888888889E-3</v>
      </c>
      <c r="N114" s="41" t="str">
        <f t="shared" si="21"/>
        <v>Warning Track</v>
      </c>
      <c r="O114" s="41">
        <f t="shared" si="22"/>
        <v>4.3657407407407402E-2</v>
      </c>
      <c r="P114" s="41">
        <f t="shared" si="18"/>
        <v>3.5437499999999997E-2</v>
      </c>
      <c r="Q114" s="41">
        <f t="shared" si="23"/>
        <v>8.2199074074074049E-3</v>
      </c>
      <c r="R114" s="42" t="str">
        <f t="shared" si="19"/>
        <v>Behind on time</v>
      </c>
      <c r="S114" s="2"/>
      <c r="T114" s="2"/>
      <c r="U114" s="2" t="s">
        <v>10</v>
      </c>
      <c r="V114" s="2"/>
      <c r="W114" s="2" t="s">
        <v>314</v>
      </c>
      <c r="X114" s="2"/>
      <c r="Y114" s="54" t="s">
        <v>383</v>
      </c>
      <c r="Z114" s="54" t="s">
        <v>410</v>
      </c>
      <c r="AA114" s="2"/>
      <c r="AB114" s="2"/>
      <c r="AC114" s="2"/>
      <c r="AD114" s="2"/>
      <c r="AE114" s="2"/>
      <c r="AF114" s="2"/>
      <c r="AG114" s="2"/>
      <c r="AH114" s="2" t="s">
        <v>234</v>
      </c>
      <c r="AI114" s="17"/>
      <c r="AJ114" s="17"/>
      <c r="AK114" s="17"/>
      <c r="AL114" s="17"/>
      <c r="AM114" s="8"/>
      <c r="AN114" s="18"/>
      <c r="AO114" s="2" t="s">
        <v>234</v>
      </c>
      <c r="AP114" s="2"/>
      <c r="AQ114" s="6"/>
      <c r="AR114" s="6"/>
      <c r="AS114" s="7"/>
      <c r="AT114" s="7"/>
      <c r="AV114" s="2" t="s">
        <v>234</v>
      </c>
    </row>
    <row r="115" spans="1:48" x14ac:dyDescent="0.2">
      <c r="A115" s="194">
        <v>111</v>
      </c>
      <c r="B115" s="106"/>
      <c r="C115" s="2" t="s">
        <v>244</v>
      </c>
      <c r="D115" s="57"/>
      <c r="E115" s="193">
        <v>29</v>
      </c>
      <c r="F115" s="43" t="str">
        <f t="shared" si="14"/>
        <v>Exam 229</v>
      </c>
      <c r="G115" s="18" t="s">
        <v>0</v>
      </c>
      <c r="H115" s="2"/>
      <c r="I115" s="193">
        <v>127</v>
      </c>
      <c r="J115" s="41">
        <f t="shared" si="20"/>
        <v>1.4699074074074074E-3</v>
      </c>
      <c r="K115" s="41">
        <f t="shared" si="15"/>
        <v>8.6805555555555551E-4</v>
      </c>
      <c r="L115" s="41">
        <f t="shared" si="16"/>
        <v>1.736111111111111E-3</v>
      </c>
      <c r="M115" s="41">
        <f t="shared" si="17"/>
        <v>2.0833333333333333E-3</v>
      </c>
      <c r="N115" s="41" t="str">
        <f t="shared" si="21"/>
        <v>Perfect Timing</v>
      </c>
      <c r="O115" s="41">
        <f t="shared" si="22"/>
        <v>4.5127314814814808E-2</v>
      </c>
      <c r="P115" s="41">
        <f t="shared" si="18"/>
        <v>3.6703124999999996E-2</v>
      </c>
      <c r="Q115" s="41">
        <f t="shared" si="23"/>
        <v>8.4241898148148114E-3</v>
      </c>
      <c r="R115" s="42" t="str">
        <f t="shared" si="19"/>
        <v>Behind on time</v>
      </c>
      <c r="S115" s="2"/>
      <c r="T115" s="2"/>
      <c r="U115" s="2" t="s">
        <v>8</v>
      </c>
      <c r="V115" s="2"/>
      <c r="W115" s="2" t="s">
        <v>313</v>
      </c>
      <c r="X115" s="2"/>
      <c r="Y115" s="54" t="s">
        <v>321</v>
      </c>
      <c r="Z115" s="54" t="s">
        <v>325</v>
      </c>
      <c r="AA115" s="2"/>
      <c r="AB115" s="2"/>
      <c r="AC115" s="2"/>
      <c r="AD115" s="2"/>
      <c r="AE115" s="2"/>
      <c r="AF115" s="2"/>
      <c r="AG115" s="2"/>
      <c r="AH115" s="2" t="s">
        <v>234</v>
      </c>
      <c r="AI115" s="17"/>
      <c r="AJ115" s="17"/>
      <c r="AK115" s="17"/>
      <c r="AL115" s="17"/>
      <c r="AM115" s="8"/>
      <c r="AN115" s="18"/>
      <c r="AO115" s="2" t="s">
        <v>234</v>
      </c>
      <c r="AP115" s="2"/>
      <c r="AQ115" s="6"/>
      <c r="AR115" s="6"/>
      <c r="AS115" s="7"/>
      <c r="AT115" s="7"/>
      <c r="AV115" s="2" t="s">
        <v>234</v>
      </c>
    </row>
    <row r="116" spans="1:48" x14ac:dyDescent="0.2">
      <c r="A116" s="194">
        <v>112</v>
      </c>
      <c r="B116" s="106"/>
      <c r="C116" s="2" t="s">
        <v>244</v>
      </c>
      <c r="D116" s="57"/>
      <c r="E116" s="193">
        <v>30</v>
      </c>
      <c r="F116" s="43" t="str">
        <f t="shared" si="14"/>
        <v>Exam 230</v>
      </c>
      <c r="G116" s="18" t="s">
        <v>0</v>
      </c>
      <c r="H116" s="2"/>
      <c r="I116" s="193">
        <v>88</v>
      </c>
      <c r="J116" s="41">
        <f t="shared" si="20"/>
        <v>1.0185185185185184E-3</v>
      </c>
      <c r="K116" s="41">
        <f t="shared" si="15"/>
        <v>1.3888888888888889E-3</v>
      </c>
      <c r="L116" s="41">
        <f t="shared" si="16"/>
        <v>3.472222222222222E-3</v>
      </c>
      <c r="M116" s="41">
        <f t="shared" si="17"/>
        <v>3.8194444444444443E-3</v>
      </c>
      <c r="N116" s="41" t="str">
        <f t="shared" si="21"/>
        <v>Too Fast</v>
      </c>
      <c r="O116" s="41">
        <f t="shared" si="22"/>
        <v>4.6145833333333323E-2</v>
      </c>
      <c r="P116" s="41">
        <f t="shared" si="18"/>
        <v>3.7968750000000002E-2</v>
      </c>
      <c r="Q116" s="41">
        <f t="shared" si="23"/>
        <v>8.1770833333333209E-3</v>
      </c>
      <c r="R116" s="42" t="str">
        <f t="shared" si="19"/>
        <v>Behind on time</v>
      </c>
      <c r="S116" s="2"/>
      <c r="T116" s="2"/>
      <c r="U116" s="2" t="s">
        <v>9</v>
      </c>
      <c r="V116" s="2"/>
      <c r="W116" s="2" t="s">
        <v>315</v>
      </c>
      <c r="X116" s="2"/>
      <c r="Y116" s="54" t="s">
        <v>426</v>
      </c>
      <c r="Z116" s="54" t="s">
        <v>435</v>
      </c>
      <c r="AA116" s="2"/>
      <c r="AB116" s="2"/>
      <c r="AC116" s="2"/>
      <c r="AD116" s="2"/>
      <c r="AE116" s="2"/>
      <c r="AF116" s="2"/>
      <c r="AG116" s="2"/>
      <c r="AH116" s="2" t="s">
        <v>234</v>
      </c>
      <c r="AI116" s="17"/>
      <c r="AJ116" s="17"/>
      <c r="AK116" s="17"/>
      <c r="AL116" s="17"/>
      <c r="AM116" s="8"/>
      <c r="AN116" s="18"/>
      <c r="AO116" s="2" t="s">
        <v>234</v>
      </c>
      <c r="AP116" s="2"/>
      <c r="AQ116" s="6"/>
      <c r="AR116" s="6"/>
      <c r="AS116" s="7"/>
      <c r="AT116" s="7"/>
      <c r="AV116" s="2" t="s">
        <v>234</v>
      </c>
    </row>
    <row r="117" spans="1:48" x14ac:dyDescent="0.2">
      <c r="A117" s="194">
        <v>113</v>
      </c>
      <c r="B117" s="106"/>
      <c r="C117" s="2" t="s">
        <v>244</v>
      </c>
      <c r="D117" s="57"/>
      <c r="E117" s="193">
        <v>31</v>
      </c>
      <c r="F117" s="43" t="str">
        <f t="shared" si="14"/>
        <v>Exam 231</v>
      </c>
      <c r="G117" s="18" t="s">
        <v>0</v>
      </c>
      <c r="H117" s="2"/>
      <c r="I117" s="193">
        <v>59</v>
      </c>
      <c r="J117" s="41">
        <f t="shared" si="20"/>
        <v>6.8287037037037036E-4</v>
      </c>
      <c r="K117" s="41">
        <f t="shared" si="15"/>
        <v>3.4722222222222224E-4</v>
      </c>
      <c r="L117" s="41">
        <f t="shared" si="16"/>
        <v>1.0416666666666667E-3</v>
      </c>
      <c r="M117" s="41">
        <f t="shared" si="17"/>
        <v>1.3888888888888889E-3</v>
      </c>
      <c r="N117" s="41" t="str">
        <f t="shared" si="21"/>
        <v>Perfect Timing</v>
      </c>
      <c r="O117" s="41">
        <f t="shared" si="22"/>
        <v>4.6828703703703692E-2</v>
      </c>
      <c r="P117" s="41">
        <f t="shared" si="18"/>
        <v>3.9234375000000002E-2</v>
      </c>
      <c r="Q117" s="41">
        <f t="shared" si="23"/>
        <v>7.59432870370369E-3</v>
      </c>
      <c r="R117" s="42" t="str">
        <f t="shared" si="19"/>
        <v>Behind on time</v>
      </c>
      <c r="S117" s="2"/>
      <c r="T117" s="2"/>
      <c r="U117" s="2" t="s">
        <v>9</v>
      </c>
      <c r="V117" s="2"/>
      <c r="W117" s="2" t="s">
        <v>316</v>
      </c>
      <c r="X117" s="2"/>
      <c r="Y117" s="54" t="s">
        <v>426</v>
      </c>
      <c r="Z117" s="54" t="s">
        <v>427</v>
      </c>
      <c r="AA117" s="2"/>
      <c r="AB117" s="2"/>
      <c r="AC117" s="2"/>
      <c r="AD117" s="2"/>
      <c r="AE117" s="2"/>
      <c r="AF117" s="2"/>
      <c r="AG117" s="2"/>
      <c r="AH117" s="2" t="s">
        <v>234</v>
      </c>
      <c r="AI117" s="17"/>
      <c r="AJ117" s="17"/>
      <c r="AK117" s="17"/>
      <c r="AL117" s="17"/>
      <c r="AM117" s="8"/>
      <c r="AN117" s="18"/>
      <c r="AO117" s="2" t="s">
        <v>234</v>
      </c>
      <c r="AP117" s="2"/>
      <c r="AQ117" s="6"/>
      <c r="AR117" s="6"/>
      <c r="AS117" s="7"/>
      <c r="AT117" s="7"/>
      <c r="AV117" s="2" t="s">
        <v>234</v>
      </c>
    </row>
    <row r="118" spans="1:48" x14ac:dyDescent="0.2">
      <c r="A118" s="194">
        <v>114</v>
      </c>
      <c r="B118" s="106"/>
      <c r="C118" s="2" t="s">
        <v>244</v>
      </c>
      <c r="D118" s="57"/>
      <c r="E118" s="193">
        <v>32</v>
      </c>
      <c r="F118" s="43" t="str">
        <f t="shared" si="14"/>
        <v>Exam 232</v>
      </c>
      <c r="G118" s="18" t="s">
        <v>11</v>
      </c>
      <c r="H118" s="2"/>
      <c r="I118" s="193">
        <v>16</v>
      </c>
      <c r="J118" s="41">
        <f t="shared" si="20"/>
        <v>1.8518518518518518E-4</v>
      </c>
      <c r="K118" s="41">
        <f t="shared" si="15"/>
        <v>6.9444444444444447E-4</v>
      </c>
      <c r="L118" s="41">
        <f t="shared" si="16"/>
        <v>1.3888888888888889E-3</v>
      </c>
      <c r="M118" s="41">
        <f t="shared" si="17"/>
        <v>1.736111111111111E-3</v>
      </c>
      <c r="N118" s="41" t="str">
        <f t="shared" si="21"/>
        <v>Too Fast</v>
      </c>
      <c r="O118" s="41">
        <f t="shared" si="22"/>
        <v>4.7013888888888876E-2</v>
      </c>
      <c r="P118" s="41">
        <f t="shared" si="18"/>
        <v>4.0500000000000001E-2</v>
      </c>
      <c r="Q118" s="41">
        <f t="shared" si="23"/>
        <v>6.5138888888888746E-3</v>
      </c>
      <c r="R118" s="42" t="str">
        <f>IF(AND(P118-O118&lt;0,Q118&gt;$R$3),"Behind on time",IF(AND(P118-O118&gt;0,Q118&gt;$R$3),"Positive","Neutral"))</f>
        <v>Behind on time</v>
      </c>
      <c r="S118" s="2"/>
      <c r="T118" s="2"/>
      <c r="U118" s="2" t="s">
        <v>9</v>
      </c>
      <c r="V118" s="2"/>
      <c r="W118" s="2" t="s">
        <v>317</v>
      </c>
      <c r="X118" s="2"/>
      <c r="Y118" s="54" t="s">
        <v>426</v>
      </c>
      <c r="Z118" s="54" t="s">
        <v>429</v>
      </c>
      <c r="AA118" s="2"/>
      <c r="AB118" s="2"/>
      <c r="AC118" s="2"/>
      <c r="AD118" s="2"/>
      <c r="AE118" s="2"/>
      <c r="AF118" s="2"/>
      <c r="AG118" s="2"/>
      <c r="AH118" s="2" t="s">
        <v>234</v>
      </c>
      <c r="AI118" s="17"/>
      <c r="AJ118" s="17"/>
      <c r="AK118" s="17"/>
      <c r="AL118" s="17"/>
      <c r="AM118" s="8"/>
      <c r="AN118" s="18"/>
      <c r="AO118" s="2" t="s">
        <v>234</v>
      </c>
      <c r="AP118" s="2"/>
      <c r="AQ118" s="6"/>
      <c r="AR118" s="6"/>
      <c r="AS118" s="7"/>
      <c r="AT118" s="7"/>
      <c r="AV118" s="2" t="s">
        <v>234</v>
      </c>
    </row>
    <row r="119" spans="1:48" x14ac:dyDescent="0.2">
      <c r="A119" s="194">
        <v>115</v>
      </c>
      <c r="B119" s="106"/>
      <c r="C119" s="2" t="s">
        <v>244</v>
      </c>
      <c r="D119" s="57"/>
      <c r="E119" s="193">
        <v>33</v>
      </c>
      <c r="F119" s="43" t="str">
        <f t="shared" si="14"/>
        <v>Exam 233</v>
      </c>
      <c r="G119" s="18" t="s">
        <v>0</v>
      </c>
      <c r="H119" s="2"/>
      <c r="I119" s="193">
        <v>70</v>
      </c>
      <c r="J119" s="41">
        <f t="shared" si="20"/>
        <v>8.1018518518518516E-4</v>
      </c>
      <c r="K119" s="41">
        <f t="shared" si="15"/>
        <v>3.4722222222222224E-4</v>
      </c>
      <c r="L119" s="41">
        <f t="shared" si="16"/>
        <v>8.6805555555555551E-4</v>
      </c>
      <c r="M119" s="41">
        <f t="shared" si="17"/>
        <v>1.3888888888888889E-3</v>
      </c>
      <c r="N119" s="41" t="str">
        <f t="shared" si="21"/>
        <v>Perfect Timing</v>
      </c>
      <c r="O119" s="41">
        <f t="shared" si="22"/>
        <v>4.7824074074074061E-2</v>
      </c>
      <c r="P119" s="41">
        <f t="shared" si="18"/>
        <v>4.1765624999999994E-2</v>
      </c>
      <c r="Q119" s="41">
        <f t="shared" si="23"/>
        <v>6.0584490740740668E-3</v>
      </c>
      <c r="R119" s="42" t="str">
        <f t="shared" si="19"/>
        <v>Behind on time</v>
      </c>
      <c r="S119" s="2"/>
      <c r="T119" s="2"/>
      <c r="U119" s="2" t="s">
        <v>9</v>
      </c>
      <c r="V119" s="2"/>
      <c r="W119" s="2" t="s">
        <v>314</v>
      </c>
      <c r="X119" s="2"/>
      <c r="Y119" s="54" t="s">
        <v>383</v>
      </c>
      <c r="Z119" s="54" t="s">
        <v>410</v>
      </c>
      <c r="AA119" s="2"/>
      <c r="AB119" s="2"/>
      <c r="AC119" s="2"/>
      <c r="AD119" s="2"/>
      <c r="AE119" s="2"/>
      <c r="AF119" s="2"/>
      <c r="AG119" s="2"/>
      <c r="AH119" s="2" t="s">
        <v>234</v>
      </c>
      <c r="AI119" s="17"/>
      <c r="AJ119" s="17"/>
      <c r="AK119" s="17"/>
      <c r="AL119" s="17"/>
      <c r="AM119" s="8"/>
      <c r="AN119" s="18"/>
      <c r="AO119" s="2" t="s">
        <v>234</v>
      </c>
      <c r="AP119" s="2"/>
      <c r="AQ119" s="6"/>
      <c r="AR119" s="6"/>
      <c r="AS119" s="7"/>
      <c r="AT119" s="7"/>
      <c r="AV119" s="2" t="s">
        <v>234</v>
      </c>
    </row>
    <row r="120" spans="1:48" x14ac:dyDescent="0.2">
      <c r="A120" s="194">
        <v>116</v>
      </c>
      <c r="B120" s="106"/>
      <c r="C120" s="2" t="s">
        <v>244</v>
      </c>
      <c r="D120" s="57"/>
      <c r="E120" s="193">
        <v>34</v>
      </c>
      <c r="F120" s="43" t="str">
        <f t="shared" si="14"/>
        <v>Exam 234</v>
      </c>
      <c r="G120" s="18" t="s">
        <v>0</v>
      </c>
      <c r="H120" s="2"/>
      <c r="I120" s="193">
        <v>66</v>
      </c>
      <c r="J120" s="41">
        <f t="shared" si="20"/>
        <v>7.6388888888888893E-4</v>
      </c>
      <c r="K120" s="41">
        <f t="shared" si="15"/>
        <v>3.4722222222222224E-4</v>
      </c>
      <c r="L120" s="41">
        <f t="shared" si="16"/>
        <v>8.6805555555555551E-4</v>
      </c>
      <c r="M120" s="41">
        <f t="shared" si="17"/>
        <v>1.3888888888888889E-3</v>
      </c>
      <c r="N120" s="41" t="str">
        <f t="shared" si="21"/>
        <v>Perfect Timing</v>
      </c>
      <c r="O120" s="41">
        <f t="shared" si="22"/>
        <v>4.8587962962962951E-2</v>
      </c>
      <c r="P120" s="41">
        <f t="shared" si="18"/>
        <v>4.3031249999999993E-2</v>
      </c>
      <c r="Q120" s="41">
        <f t="shared" si="23"/>
        <v>5.5567129629629577E-3</v>
      </c>
      <c r="R120" s="42" t="str">
        <f t="shared" si="19"/>
        <v>Behind on time</v>
      </c>
      <c r="S120" s="2"/>
      <c r="T120" s="2"/>
      <c r="U120" s="2" t="s">
        <v>9</v>
      </c>
      <c r="V120" s="2"/>
      <c r="W120" s="2" t="s">
        <v>314</v>
      </c>
      <c r="X120" s="2"/>
      <c r="Y120" s="54" t="s">
        <v>383</v>
      </c>
      <c r="Z120" s="54" t="s">
        <v>406</v>
      </c>
      <c r="AA120" s="2"/>
      <c r="AB120" s="2"/>
      <c r="AC120" s="2"/>
      <c r="AD120" s="2"/>
      <c r="AE120" s="2"/>
      <c r="AF120" s="2"/>
      <c r="AG120" s="2"/>
      <c r="AH120" s="2" t="s">
        <v>234</v>
      </c>
      <c r="AI120" s="17"/>
      <c r="AJ120" s="17"/>
      <c r="AK120" s="17"/>
      <c r="AL120" s="17"/>
      <c r="AM120" s="8"/>
      <c r="AN120" s="18"/>
      <c r="AO120" s="2" t="s">
        <v>234</v>
      </c>
      <c r="AP120" s="2"/>
      <c r="AQ120" s="6"/>
      <c r="AR120" s="6"/>
      <c r="AS120" s="7"/>
      <c r="AT120" s="7"/>
      <c r="AV120" s="2" t="s">
        <v>234</v>
      </c>
    </row>
    <row r="121" spans="1:48" x14ac:dyDescent="0.2">
      <c r="A121" s="194">
        <v>117</v>
      </c>
      <c r="B121" s="106"/>
      <c r="C121" s="2" t="s">
        <v>244</v>
      </c>
      <c r="D121" s="57"/>
      <c r="E121" s="193">
        <v>35</v>
      </c>
      <c r="F121" s="43" t="str">
        <f t="shared" si="14"/>
        <v>Exam 235</v>
      </c>
      <c r="G121" s="18" t="s">
        <v>0</v>
      </c>
      <c r="H121" s="2"/>
      <c r="I121" s="193">
        <v>9</v>
      </c>
      <c r="J121" s="41">
        <f t="shared" si="20"/>
        <v>1.0416666666666667E-4</v>
      </c>
      <c r="K121" s="41">
        <f t="shared" si="15"/>
        <v>8.6805555555555551E-4</v>
      </c>
      <c r="L121" s="41">
        <f t="shared" si="16"/>
        <v>1.736111111111111E-3</v>
      </c>
      <c r="M121" s="41">
        <f t="shared" si="17"/>
        <v>2.0833333333333333E-3</v>
      </c>
      <c r="N121" s="41" t="str">
        <f t="shared" si="21"/>
        <v>Too Fast</v>
      </c>
      <c r="O121" s="41">
        <f t="shared" si="22"/>
        <v>4.869212962962962E-2</v>
      </c>
      <c r="P121" s="41">
        <f t="shared" si="18"/>
        <v>4.4296874999999999E-2</v>
      </c>
      <c r="Q121" s="41">
        <f t="shared" si="23"/>
        <v>4.3952546296296205E-3</v>
      </c>
      <c r="R121" s="42" t="str">
        <f t="shared" si="19"/>
        <v>Behind on time</v>
      </c>
      <c r="S121" s="2"/>
      <c r="T121" s="2"/>
      <c r="U121" s="2" t="s">
        <v>8</v>
      </c>
      <c r="V121" s="2"/>
      <c r="W121" s="2" t="s">
        <v>313</v>
      </c>
      <c r="X121" s="2"/>
      <c r="Y121" s="54" t="s">
        <v>321</v>
      </c>
      <c r="Z121" s="54" t="s">
        <v>325</v>
      </c>
      <c r="AA121" s="2"/>
      <c r="AB121" s="2"/>
      <c r="AC121" s="2"/>
      <c r="AD121" s="2"/>
      <c r="AE121" s="2"/>
      <c r="AF121" s="2"/>
      <c r="AG121" s="2"/>
      <c r="AH121" s="2" t="s">
        <v>234</v>
      </c>
      <c r="AI121" s="17"/>
      <c r="AJ121" s="17"/>
      <c r="AK121" s="17"/>
      <c r="AL121" s="17"/>
      <c r="AM121" s="8"/>
      <c r="AN121" s="18"/>
      <c r="AO121" s="2" t="s">
        <v>234</v>
      </c>
      <c r="AP121" s="2"/>
      <c r="AQ121" s="6"/>
      <c r="AR121" s="6"/>
      <c r="AS121" s="7"/>
      <c r="AT121" s="7"/>
      <c r="AV121" s="2" t="s">
        <v>234</v>
      </c>
    </row>
    <row r="122" spans="1:48" x14ac:dyDescent="0.2">
      <c r="A122" s="194">
        <v>118</v>
      </c>
      <c r="B122" s="106"/>
      <c r="C122" s="2" t="s">
        <v>244</v>
      </c>
      <c r="D122" s="57"/>
      <c r="E122" s="193">
        <v>36</v>
      </c>
      <c r="F122" s="43" t="str">
        <f t="shared" si="14"/>
        <v>Exam 236</v>
      </c>
      <c r="G122" s="18" t="s">
        <v>11</v>
      </c>
      <c r="H122" s="2"/>
      <c r="I122" s="193">
        <v>64</v>
      </c>
      <c r="J122" s="41">
        <f t="shared" si="20"/>
        <v>7.407407407407407E-4</v>
      </c>
      <c r="K122" s="41">
        <f t="shared" si="15"/>
        <v>1.3888888888888889E-3</v>
      </c>
      <c r="L122" s="41">
        <f t="shared" si="16"/>
        <v>3.472222222222222E-3</v>
      </c>
      <c r="M122" s="41">
        <f t="shared" si="17"/>
        <v>3.8194444444444443E-3</v>
      </c>
      <c r="N122" s="41" t="str">
        <f t="shared" si="21"/>
        <v>Too Fast</v>
      </c>
      <c r="O122" s="41">
        <f t="shared" si="22"/>
        <v>4.9432870370370363E-2</v>
      </c>
      <c r="P122" s="41">
        <f t="shared" si="18"/>
        <v>4.5562499999999999E-2</v>
      </c>
      <c r="Q122" s="41">
        <f t="shared" si="23"/>
        <v>3.8703703703703643E-3</v>
      </c>
      <c r="R122" s="42" t="str">
        <f t="shared" si="19"/>
        <v>Behind on time</v>
      </c>
      <c r="S122" s="2"/>
      <c r="T122" s="2"/>
      <c r="U122" s="2" t="s">
        <v>10</v>
      </c>
      <c r="V122" s="2"/>
      <c r="W122" s="2" t="s">
        <v>315</v>
      </c>
      <c r="X122" s="2"/>
      <c r="Y122" s="54" t="s">
        <v>441</v>
      </c>
      <c r="Z122" s="54" t="s">
        <v>434</v>
      </c>
      <c r="AA122" s="2"/>
      <c r="AB122" s="2"/>
      <c r="AC122" s="2"/>
      <c r="AD122" s="2"/>
      <c r="AE122" s="2"/>
      <c r="AF122" s="2"/>
      <c r="AG122" s="2"/>
      <c r="AH122" s="2" t="s">
        <v>234</v>
      </c>
      <c r="AI122" s="17"/>
      <c r="AJ122" s="17"/>
      <c r="AK122" s="17"/>
      <c r="AL122" s="17"/>
      <c r="AM122" s="8"/>
      <c r="AN122" s="18"/>
      <c r="AO122" s="2" t="s">
        <v>234</v>
      </c>
      <c r="AP122" s="2"/>
      <c r="AQ122" s="6"/>
      <c r="AR122" s="6"/>
      <c r="AS122" s="7"/>
      <c r="AT122" s="7"/>
      <c r="AV122" s="2" t="s">
        <v>234</v>
      </c>
    </row>
    <row r="123" spans="1:48" x14ac:dyDescent="0.2">
      <c r="A123" s="194">
        <v>119</v>
      </c>
      <c r="B123" s="106"/>
      <c r="C123" s="2" t="s">
        <v>244</v>
      </c>
      <c r="D123" s="57"/>
      <c r="E123" s="193">
        <v>37</v>
      </c>
      <c r="F123" s="43" t="str">
        <f t="shared" si="14"/>
        <v>Exam 237</v>
      </c>
      <c r="G123" s="18" t="s">
        <v>11</v>
      </c>
      <c r="H123" s="2"/>
      <c r="I123" s="193">
        <v>32</v>
      </c>
      <c r="J123" s="41">
        <f t="shared" si="20"/>
        <v>3.7037037037037035E-4</v>
      </c>
      <c r="K123" s="41">
        <f t="shared" si="15"/>
        <v>6.9444444444444447E-4</v>
      </c>
      <c r="L123" s="41">
        <f t="shared" si="16"/>
        <v>1.3888888888888889E-3</v>
      </c>
      <c r="M123" s="41">
        <f t="shared" si="17"/>
        <v>1.736111111111111E-3</v>
      </c>
      <c r="N123" s="41" t="str">
        <f t="shared" si="21"/>
        <v>Too Fast</v>
      </c>
      <c r="O123" s="41">
        <f t="shared" si="22"/>
        <v>4.9803240740740731E-2</v>
      </c>
      <c r="P123" s="41">
        <f t="shared" si="18"/>
        <v>4.6828124999999998E-2</v>
      </c>
      <c r="Q123" s="41">
        <f t="shared" si="23"/>
        <v>2.975115740740733E-3</v>
      </c>
      <c r="R123" s="42" t="str">
        <f t="shared" si="19"/>
        <v>Behind on time</v>
      </c>
      <c r="S123" s="2"/>
      <c r="T123" s="2"/>
      <c r="U123" s="2" t="s">
        <v>10</v>
      </c>
      <c r="V123" s="2"/>
      <c r="W123" s="2" t="s">
        <v>317</v>
      </c>
      <c r="X123" s="2"/>
      <c r="Y123" s="54" t="s">
        <v>441</v>
      </c>
      <c r="Z123" s="54" t="s">
        <v>429</v>
      </c>
      <c r="AA123" s="2"/>
      <c r="AB123" s="2"/>
      <c r="AC123" s="2"/>
      <c r="AD123" s="2"/>
      <c r="AE123" s="2"/>
      <c r="AF123" s="2"/>
      <c r="AG123" s="2"/>
      <c r="AH123" s="2" t="s">
        <v>234</v>
      </c>
      <c r="AI123" s="17"/>
      <c r="AJ123" s="17"/>
      <c r="AK123" s="17"/>
      <c r="AL123" s="17"/>
      <c r="AM123" s="8"/>
      <c r="AN123" s="18"/>
      <c r="AO123" s="2" t="s">
        <v>234</v>
      </c>
      <c r="AP123" s="2"/>
      <c r="AQ123" s="6"/>
      <c r="AR123" s="6"/>
      <c r="AS123" s="7"/>
      <c r="AT123" s="7"/>
      <c r="AV123" s="2" t="s">
        <v>234</v>
      </c>
    </row>
    <row r="124" spans="1:48" x14ac:dyDescent="0.2">
      <c r="A124" s="194">
        <v>120</v>
      </c>
      <c r="B124" s="106"/>
      <c r="C124" s="2" t="s">
        <v>244</v>
      </c>
      <c r="D124" s="57"/>
      <c r="E124" s="193">
        <v>38</v>
      </c>
      <c r="F124" s="43" t="str">
        <f t="shared" si="14"/>
        <v>Exam 238</v>
      </c>
      <c r="G124" s="18" t="s">
        <v>0</v>
      </c>
      <c r="H124" s="2"/>
      <c r="I124" s="193">
        <v>23</v>
      </c>
      <c r="J124" s="41">
        <f t="shared" si="20"/>
        <v>2.6620370370370372E-4</v>
      </c>
      <c r="K124" s="41">
        <f t="shared" si="15"/>
        <v>3.4722222222222224E-4</v>
      </c>
      <c r="L124" s="41">
        <f t="shared" si="16"/>
        <v>1.0416666666666667E-3</v>
      </c>
      <c r="M124" s="41">
        <f t="shared" si="17"/>
        <v>1.3888888888888889E-3</v>
      </c>
      <c r="N124" s="41" t="str">
        <f t="shared" si="21"/>
        <v>Too Fast</v>
      </c>
      <c r="O124" s="41">
        <f t="shared" si="22"/>
        <v>5.0069444444444437E-2</v>
      </c>
      <c r="P124" s="41">
        <f t="shared" si="18"/>
        <v>4.8093750000000005E-2</v>
      </c>
      <c r="Q124" s="41">
        <f t="shared" si="23"/>
        <v>1.9756944444444327E-3</v>
      </c>
      <c r="R124" s="42" t="str">
        <f t="shared" si="19"/>
        <v>Neutral</v>
      </c>
      <c r="S124" s="2"/>
      <c r="T124" s="2"/>
      <c r="U124" s="2" t="s">
        <v>10</v>
      </c>
      <c r="V124" s="2"/>
      <c r="W124" s="2" t="s">
        <v>316</v>
      </c>
      <c r="X124" s="2"/>
      <c r="Y124" s="54" t="s">
        <v>441</v>
      </c>
      <c r="Z124" s="54" t="s">
        <v>427</v>
      </c>
      <c r="AA124" s="2"/>
      <c r="AB124" s="2"/>
      <c r="AC124" s="2"/>
      <c r="AD124" s="2"/>
      <c r="AE124" s="2"/>
      <c r="AF124" s="2"/>
      <c r="AG124" s="2"/>
      <c r="AH124" s="2" t="s">
        <v>234</v>
      </c>
      <c r="AI124" s="17"/>
      <c r="AJ124" s="17"/>
      <c r="AK124" s="17"/>
      <c r="AL124" s="17"/>
      <c r="AM124" s="8"/>
      <c r="AN124" s="18"/>
      <c r="AO124" s="2" t="s">
        <v>234</v>
      </c>
      <c r="AP124" s="2"/>
      <c r="AQ124" s="6"/>
      <c r="AR124" s="6"/>
      <c r="AS124" s="7"/>
      <c r="AT124" s="7"/>
      <c r="AV124" s="2" t="s">
        <v>234</v>
      </c>
    </row>
    <row r="125" spans="1:48" x14ac:dyDescent="0.2">
      <c r="A125" s="194">
        <v>121</v>
      </c>
      <c r="B125" s="106"/>
      <c r="C125" s="2" t="s">
        <v>244</v>
      </c>
      <c r="D125" s="57"/>
      <c r="E125" s="193">
        <v>39</v>
      </c>
      <c r="F125" s="43" t="str">
        <f t="shared" si="14"/>
        <v>Exam 239</v>
      </c>
      <c r="G125" s="18" t="s">
        <v>0</v>
      </c>
      <c r="H125" s="2"/>
      <c r="I125" s="193">
        <v>54</v>
      </c>
      <c r="J125" s="41">
        <f t="shared" si="20"/>
        <v>6.2500000000000001E-4</v>
      </c>
      <c r="K125" s="41">
        <f t="shared" si="15"/>
        <v>3.4722222222222224E-4</v>
      </c>
      <c r="L125" s="41">
        <f t="shared" si="16"/>
        <v>8.6805555555555551E-4</v>
      </c>
      <c r="M125" s="41">
        <f t="shared" si="17"/>
        <v>1.3888888888888889E-3</v>
      </c>
      <c r="N125" s="41" t="str">
        <f t="shared" si="21"/>
        <v>Perfect Timing</v>
      </c>
      <c r="O125" s="41">
        <f t="shared" si="22"/>
        <v>5.0694444444444438E-2</v>
      </c>
      <c r="P125" s="41">
        <f t="shared" si="18"/>
        <v>4.9359374999999997E-2</v>
      </c>
      <c r="Q125" s="41">
        <f t="shared" si="23"/>
        <v>1.3350694444444408E-3</v>
      </c>
      <c r="R125" s="42" t="str">
        <f t="shared" si="19"/>
        <v>Neutral</v>
      </c>
      <c r="S125" s="2"/>
      <c r="T125" s="2"/>
      <c r="U125" s="2" t="s">
        <v>8</v>
      </c>
      <c r="V125" s="2"/>
      <c r="W125" s="2" t="s">
        <v>314</v>
      </c>
      <c r="X125" s="2"/>
      <c r="Y125" s="54" t="s">
        <v>391</v>
      </c>
      <c r="Z125" s="54" t="s">
        <v>397</v>
      </c>
      <c r="AA125" s="2"/>
      <c r="AB125" s="2"/>
      <c r="AC125" s="2"/>
      <c r="AD125" s="2"/>
      <c r="AE125" s="2"/>
      <c r="AF125" s="2"/>
      <c r="AG125" s="2"/>
      <c r="AH125" s="2" t="s">
        <v>234</v>
      </c>
      <c r="AI125" s="17"/>
      <c r="AJ125" s="17"/>
      <c r="AK125" s="17"/>
      <c r="AL125" s="17"/>
      <c r="AM125" s="8"/>
      <c r="AN125" s="18"/>
      <c r="AO125" s="2" t="s">
        <v>234</v>
      </c>
      <c r="AP125" s="2"/>
      <c r="AQ125" s="6"/>
      <c r="AR125" s="6"/>
      <c r="AS125" s="7"/>
      <c r="AT125" s="7"/>
      <c r="AV125" s="2" t="s">
        <v>234</v>
      </c>
    </row>
    <row r="126" spans="1:48" x14ac:dyDescent="0.2">
      <c r="A126" s="194">
        <v>122</v>
      </c>
      <c r="B126" s="106"/>
      <c r="C126" s="2" t="s">
        <v>244</v>
      </c>
      <c r="D126" s="57"/>
      <c r="E126" s="193">
        <v>40</v>
      </c>
      <c r="F126" s="43" t="str">
        <f t="shared" si="14"/>
        <v>Exam 240</v>
      </c>
      <c r="G126" s="18" t="s">
        <v>0</v>
      </c>
      <c r="H126" s="2"/>
      <c r="I126" s="193">
        <v>81</v>
      </c>
      <c r="J126" s="41">
        <f t="shared" si="20"/>
        <v>9.3749999999999997E-4</v>
      </c>
      <c r="K126" s="41">
        <f t="shared" si="15"/>
        <v>3.4722222222222224E-4</v>
      </c>
      <c r="L126" s="41">
        <f t="shared" si="16"/>
        <v>8.6805555555555551E-4</v>
      </c>
      <c r="M126" s="41">
        <f t="shared" si="17"/>
        <v>1.3888888888888889E-3</v>
      </c>
      <c r="N126" s="41" t="str">
        <f t="shared" si="21"/>
        <v>Warning Track</v>
      </c>
      <c r="O126" s="41">
        <f t="shared" si="22"/>
        <v>5.1631944444444439E-2</v>
      </c>
      <c r="P126" s="41">
        <f t="shared" si="18"/>
        <v>5.0625000000000003E-2</v>
      </c>
      <c r="Q126" s="41">
        <f t="shared" si="23"/>
        <v>1.0069444444444353E-3</v>
      </c>
      <c r="R126" s="42" t="str">
        <f t="shared" si="19"/>
        <v>Neutral</v>
      </c>
      <c r="S126" s="2"/>
      <c r="T126" s="2"/>
      <c r="U126" s="2" t="s">
        <v>8</v>
      </c>
      <c r="V126" s="2"/>
      <c r="W126" s="2" t="s">
        <v>314</v>
      </c>
      <c r="X126" s="2"/>
      <c r="Y126" s="54" t="s">
        <v>421</v>
      </c>
      <c r="Z126" s="54" t="s">
        <v>422</v>
      </c>
      <c r="AA126" s="2"/>
      <c r="AB126" s="2"/>
      <c r="AC126" s="2"/>
      <c r="AD126" s="2"/>
      <c r="AE126" s="2"/>
      <c r="AF126" s="2"/>
      <c r="AG126" s="2"/>
      <c r="AH126" s="2" t="s">
        <v>234</v>
      </c>
      <c r="AI126" s="17"/>
      <c r="AJ126" s="17"/>
      <c r="AK126" s="17"/>
      <c r="AL126" s="17"/>
      <c r="AM126" s="8"/>
      <c r="AN126" s="18"/>
      <c r="AO126" s="2" t="s">
        <v>234</v>
      </c>
      <c r="AP126" s="2"/>
      <c r="AQ126" s="6"/>
      <c r="AR126" s="6"/>
      <c r="AS126" s="7"/>
      <c r="AT126" s="7"/>
      <c r="AV126" s="2" t="s">
        <v>234</v>
      </c>
    </row>
    <row r="127" spans="1:48" x14ac:dyDescent="0.2">
      <c r="A127" s="194">
        <v>123</v>
      </c>
      <c r="B127" s="106"/>
      <c r="C127" s="2" t="s">
        <v>244</v>
      </c>
      <c r="D127" s="57"/>
      <c r="E127" s="193">
        <v>41</v>
      </c>
      <c r="F127" s="43" t="str">
        <f t="shared" si="14"/>
        <v>Exam 241</v>
      </c>
      <c r="G127" s="18" t="s">
        <v>11</v>
      </c>
      <c r="H127" s="2"/>
      <c r="I127" s="193">
        <v>78</v>
      </c>
      <c r="J127" s="41">
        <f t="shared" si="20"/>
        <v>9.0277777777777774E-4</v>
      </c>
      <c r="K127" s="41">
        <f t="shared" si="15"/>
        <v>3.4722222222222224E-4</v>
      </c>
      <c r="L127" s="41">
        <f t="shared" si="16"/>
        <v>8.6805555555555551E-4</v>
      </c>
      <c r="M127" s="41">
        <f t="shared" si="17"/>
        <v>1.3888888888888889E-3</v>
      </c>
      <c r="N127" s="41" t="str">
        <f t="shared" si="21"/>
        <v>Warning Track</v>
      </c>
      <c r="O127" s="41">
        <f t="shared" si="22"/>
        <v>5.2534722222222219E-2</v>
      </c>
      <c r="P127" s="41">
        <f t="shared" si="18"/>
        <v>5.1890624999999996E-2</v>
      </c>
      <c r="Q127" s="41">
        <f t="shared" si="23"/>
        <v>6.4409722222222299E-4</v>
      </c>
      <c r="R127" s="42" t="str">
        <f t="shared" si="19"/>
        <v>Neutral</v>
      </c>
      <c r="S127" s="2"/>
      <c r="T127" s="2"/>
      <c r="U127" s="2" t="s">
        <v>8</v>
      </c>
      <c r="V127" s="2"/>
      <c r="W127" s="2" t="s">
        <v>314</v>
      </c>
      <c r="X127" s="2"/>
      <c r="Y127" s="54" t="s">
        <v>380</v>
      </c>
      <c r="Z127" s="54" t="s">
        <v>383</v>
      </c>
      <c r="AA127" s="2"/>
      <c r="AB127" s="2"/>
      <c r="AC127" s="2"/>
      <c r="AD127" s="2"/>
      <c r="AE127" s="2"/>
      <c r="AF127" s="2"/>
      <c r="AG127" s="2"/>
      <c r="AH127" s="2" t="s">
        <v>234</v>
      </c>
      <c r="AI127" s="17"/>
      <c r="AJ127" s="17"/>
      <c r="AK127" s="17"/>
      <c r="AL127" s="17"/>
      <c r="AM127" s="8"/>
      <c r="AN127" s="18"/>
      <c r="AO127" s="2" t="s">
        <v>234</v>
      </c>
      <c r="AP127" s="2"/>
      <c r="AQ127" s="6"/>
      <c r="AR127" s="6"/>
      <c r="AS127" s="7"/>
      <c r="AT127" s="7"/>
      <c r="AV127" s="2" t="s">
        <v>234</v>
      </c>
    </row>
    <row r="128" spans="1:48" x14ac:dyDescent="0.2">
      <c r="A128" s="194">
        <v>124</v>
      </c>
      <c r="B128" s="106"/>
      <c r="C128" s="2" t="s">
        <v>245</v>
      </c>
      <c r="D128" s="57"/>
      <c r="E128" s="200">
        <v>1</v>
      </c>
      <c r="F128" s="43" t="str">
        <f t="shared" si="14"/>
        <v>Exam 31</v>
      </c>
      <c r="G128" s="18" t="s">
        <v>0</v>
      </c>
      <c r="H128" s="2"/>
      <c r="I128" s="193">
        <v>88</v>
      </c>
      <c r="J128" s="41">
        <f t="shared" si="20"/>
        <v>1.0185185185185184E-3</v>
      </c>
      <c r="K128" s="41">
        <f t="shared" si="15"/>
        <v>3.4722222222222224E-4</v>
      </c>
      <c r="L128" s="41">
        <f t="shared" si="16"/>
        <v>8.6805555555555551E-4</v>
      </c>
      <c r="M128" s="41">
        <f t="shared" si="17"/>
        <v>1.3888888888888889E-3</v>
      </c>
      <c r="N128" s="41" t="str">
        <f t="shared" si="21"/>
        <v>Warning Track</v>
      </c>
      <c r="O128" s="56">
        <f>J128</f>
        <v>1.0185185185185184E-3</v>
      </c>
      <c r="P128" s="222">
        <f t="shared" si="18"/>
        <v>1.265625E-3</v>
      </c>
      <c r="Q128" s="41">
        <f t="shared" si="23"/>
        <v>2.4710648148148161E-4</v>
      </c>
      <c r="R128" s="42" t="str">
        <f t="shared" si="19"/>
        <v>Neutral</v>
      </c>
      <c r="S128" s="2"/>
      <c r="T128" s="2"/>
      <c r="U128" s="2" t="s">
        <v>9</v>
      </c>
      <c r="V128" s="2"/>
      <c r="W128" s="2" t="s">
        <v>314</v>
      </c>
      <c r="X128" s="2"/>
      <c r="Y128" s="54" t="s">
        <v>419</v>
      </c>
      <c r="Z128" s="54" t="s">
        <v>420</v>
      </c>
      <c r="AA128" s="2"/>
      <c r="AB128" s="54"/>
      <c r="AC128" s="54"/>
      <c r="AD128" s="2"/>
      <c r="AE128" s="54"/>
      <c r="AF128" s="54"/>
      <c r="AG128" s="2"/>
      <c r="AH128" s="2" t="s">
        <v>234</v>
      </c>
      <c r="AI128" s="17"/>
      <c r="AJ128" s="17"/>
      <c r="AK128" s="17"/>
      <c r="AL128" s="17"/>
      <c r="AM128" s="8"/>
      <c r="AN128" s="18"/>
      <c r="AO128" s="2" t="s">
        <v>234</v>
      </c>
      <c r="AP128" s="2"/>
      <c r="AQ128" s="6"/>
      <c r="AR128" s="6"/>
      <c r="AS128" s="7"/>
      <c r="AT128" s="7"/>
      <c r="AV128" s="2" t="s">
        <v>234</v>
      </c>
    </row>
    <row r="129" spans="1:48" x14ac:dyDescent="0.2">
      <c r="A129" s="194">
        <v>125</v>
      </c>
      <c r="B129" s="106"/>
      <c r="C129" s="2" t="s">
        <v>245</v>
      </c>
      <c r="D129" s="57"/>
      <c r="E129" s="200">
        <v>2</v>
      </c>
      <c r="F129" s="43" t="str">
        <f t="shared" si="14"/>
        <v>Exam 32</v>
      </c>
      <c r="G129" s="18" t="s">
        <v>11</v>
      </c>
      <c r="H129" s="2"/>
      <c r="I129" s="193">
        <v>159</v>
      </c>
      <c r="J129" s="41">
        <f t="shared" si="20"/>
        <v>1.8402777777777777E-3</v>
      </c>
      <c r="K129" s="41">
        <f t="shared" si="15"/>
        <v>8.6805555555555551E-4</v>
      </c>
      <c r="L129" s="41">
        <f t="shared" si="16"/>
        <v>1.736111111111111E-3</v>
      </c>
      <c r="M129" s="41">
        <f t="shared" si="17"/>
        <v>2.0833333333333333E-3</v>
      </c>
      <c r="N129" s="41" t="str">
        <f t="shared" si="21"/>
        <v>Warning Track</v>
      </c>
      <c r="O129" s="41">
        <f t="shared" si="22"/>
        <v>2.8587962962962959E-3</v>
      </c>
      <c r="P129" s="222">
        <f t="shared" si="18"/>
        <v>2.5312500000000001E-3</v>
      </c>
      <c r="Q129" s="41">
        <f t="shared" si="23"/>
        <v>3.2754629629629583E-4</v>
      </c>
      <c r="R129" s="42" t="str">
        <f t="shared" si="19"/>
        <v>Neutral</v>
      </c>
      <c r="S129" s="2"/>
      <c r="T129" s="2"/>
      <c r="U129" s="2" t="s">
        <v>9</v>
      </c>
      <c r="V129" s="2"/>
      <c r="W129" s="2" t="s">
        <v>313</v>
      </c>
      <c r="X129" s="2"/>
      <c r="Y129" s="54" t="s">
        <v>321</v>
      </c>
      <c r="Z129" s="54" t="s">
        <v>325</v>
      </c>
      <c r="AA129" s="2"/>
      <c r="AB129" s="54"/>
      <c r="AC129" s="54"/>
      <c r="AD129" s="2"/>
      <c r="AE129" s="54"/>
      <c r="AF129" s="54"/>
      <c r="AG129" s="2"/>
      <c r="AH129" s="2" t="s">
        <v>234</v>
      </c>
      <c r="AI129" s="17"/>
      <c r="AJ129" s="17"/>
      <c r="AK129" s="17"/>
      <c r="AL129" s="17"/>
      <c r="AM129" s="8"/>
      <c r="AN129" s="18"/>
      <c r="AO129" s="2" t="s">
        <v>234</v>
      </c>
      <c r="AP129" s="2"/>
      <c r="AQ129" s="6"/>
      <c r="AR129" s="6"/>
      <c r="AS129" s="7"/>
      <c r="AT129" s="7"/>
      <c r="AV129" s="2" t="s">
        <v>234</v>
      </c>
    </row>
    <row r="130" spans="1:48" x14ac:dyDescent="0.2">
      <c r="A130" s="194">
        <v>126</v>
      </c>
      <c r="B130" s="106"/>
      <c r="C130" s="2" t="s">
        <v>245</v>
      </c>
      <c r="D130" s="57"/>
      <c r="E130" s="200">
        <v>3</v>
      </c>
      <c r="F130" s="43" t="str">
        <f t="shared" si="14"/>
        <v>Exam 33</v>
      </c>
      <c r="G130" s="18" t="s">
        <v>0</v>
      </c>
      <c r="H130" s="2"/>
      <c r="I130" s="193">
        <v>152</v>
      </c>
      <c r="J130" s="41">
        <f t="shared" si="20"/>
        <v>1.7592592592592592E-3</v>
      </c>
      <c r="K130" s="41">
        <f t="shared" si="15"/>
        <v>3.4722222222222224E-4</v>
      </c>
      <c r="L130" s="41">
        <f t="shared" si="16"/>
        <v>8.6805555555555551E-4</v>
      </c>
      <c r="M130" s="41">
        <f t="shared" si="17"/>
        <v>1.3888888888888889E-3</v>
      </c>
      <c r="N130" s="41" t="str">
        <f t="shared" si="21"/>
        <v>Way Too Slow</v>
      </c>
      <c r="O130" s="41">
        <f t="shared" si="22"/>
        <v>4.6180555555555549E-3</v>
      </c>
      <c r="P130" s="222">
        <f t="shared" si="18"/>
        <v>3.7968749999999995E-3</v>
      </c>
      <c r="Q130" s="41">
        <f t="shared" si="23"/>
        <v>8.2118055555555547E-4</v>
      </c>
      <c r="R130" s="42" t="str">
        <f t="shared" si="19"/>
        <v>Neutral</v>
      </c>
      <c r="S130" s="2"/>
      <c r="T130" s="2"/>
      <c r="U130" s="2" t="s">
        <v>8</v>
      </c>
      <c r="V130" s="2"/>
      <c r="W130" s="2" t="s">
        <v>314</v>
      </c>
      <c r="X130" s="2"/>
      <c r="Y130" s="54" t="s">
        <v>399</v>
      </c>
      <c r="Z130" s="54" t="s">
        <v>400</v>
      </c>
      <c r="AA130" s="2"/>
      <c r="AB130" s="54"/>
      <c r="AC130" s="54"/>
      <c r="AD130" s="2"/>
      <c r="AE130" s="54"/>
      <c r="AF130" s="54"/>
      <c r="AG130" s="2"/>
      <c r="AH130" s="2" t="s">
        <v>234</v>
      </c>
      <c r="AI130" s="17"/>
      <c r="AJ130" s="17"/>
      <c r="AK130" s="17"/>
      <c r="AL130" s="17"/>
      <c r="AM130" s="8"/>
      <c r="AN130" s="18"/>
      <c r="AO130" s="2" t="s">
        <v>234</v>
      </c>
      <c r="AP130" s="2"/>
      <c r="AQ130" s="6"/>
      <c r="AR130" s="6"/>
      <c r="AS130" s="7"/>
      <c r="AT130" s="7"/>
      <c r="AV130" s="2" t="s">
        <v>234</v>
      </c>
    </row>
    <row r="131" spans="1:48" x14ac:dyDescent="0.2">
      <c r="A131" s="194">
        <v>127</v>
      </c>
      <c r="B131" s="106"/>
      <c r="C131" s="2" t="s">
        <v>245</v>
      </c>
      <c r="D131" s="57"/>
      <c r="E131" s="200">
        <v>4</v>
      </c>
      <c r="F131" s="43" t="str">
        <f t="shared" si="14"/>
        <v>Exam 34</v>
      </c>
      <c r="G131" s="18" t="s">
        <v>11</v>
      </c>
      <c r="H131" s="2"/>
      <c r="I131" s="193">
        <v>129</v>
      </c>
      <c r="J131" s="41">
        <f t="shared" si="20"/>
        <v>1.4930555555555556E-3</v>
      </c>
      <c r="K131" s="41">
        <f t="shared" si="15"/>
        <v>8.6805555555555551E-4</v>
      </c>
      <c r="L131" s="41">
        <f t="shared" si="16"/>
        <v>1.736111111111111E-3</v>
      </c>
      <c r="M131" s="41">
        <f t="shared" si="17"/>
        <v>2.0833333333333333E-3</v>
      </c>
      <c r="N131" s="41" t="str">
        <f t="shared" si="21"/>
        <v>Perfect Timing</v>
      </c>
      <c r="O131" s="41">
        <f t="shared" si="22"/>
        <v>6.1111111111111106E-3</v>
      </c>
      <c r="P131" s="222">
        <f t="shared" si="18"/>
        <v>5.0625000000000002E-3</v>
      </c>
      <c r="Q131" s="41">
        <f t="shared" si="23"/>
        <v>1.0486111111111104E-3</v>
      </c>
      <c r="R131" s="42" t="str">
        <f t="shared" si="19"/>
        <v>Neutral</v>
      </c>
      <c r="S131" s="2"/>
      <c r="T131" s="2"/>
      <c r="U131" s="2" t="s">
        <v>9</v>
      </c>
      <c r="V131" s="2"/>
      <c r="W131" s="2" t="s">
        <v>313</v>
      </c>
      <c r="X131" s="2"/>
      <c r="Y131" s="54" t="s">
        <v>321</v>
      </c>
      <c r="Z131" s="54" t="s">
        <v>322</v>
      </c>
      <c r="AA131" s="2"/>
      <c r="AB131" s="54"/>
      <c r="AC131" s="54"/>
      <c r="AD131" s="2"/>
      <c r="AE131" s="54"/>
      <c r="AF131" s="54"/>
      <c r="AG131" s="2"/>
      <c r="AH131" s="2" t="s">
        <v>234</v>
      </c>
      <c r="AI131" s="17"/>
      <c r="AJ131" s="17"/>
      <c r="AK131" s="17"/>
      <c r="AL131" s="17"/>
      <c r="AM131" s="8"/>
      <c r="AN131" s="18"/>
      <c r="AO131" s="2" t="s">
        <v>234</v>
      </c>
      <c r="AP131" s="2"/>
      <c r="AQ131" s="6"/>
      <c r="AR131" s="6"/>
      <c r="AS131" s="7"/>
      <c r="AT131" s="7"/>
      <c r="AV131" s="2" t="s">
        <v>234</v>
      </c>
    </row>
    <row r="132" spans="1:48" x14ac:dyDescent="0.2">
      <c r="A132" s="194">
        <v>128</v>
      </c>
      <c r="B132" s="106"/>
      <c r="C132" s="2" t="s">
        <v>245</v>
      </c>
      <c r="D132" s="57"/>
      <c r="E132" s="200">
        <v>5</v>
      </c>
      <c r="F132" s="43" t="str">
        <f t="shared" si="14"/>
        <v>Exam 35</v>
      </c>
      <c r="G132" s="18" t="s">
        <v>11</v>
      </c>
      <c r="H132" s="2"/>
      <c r="I132" s="193">
        <v>132</v>
      </c>
      <c r="J132" s="41">
        <f t="shared" si="20"/>
        <v>1.5277777777777779E-3</v>
      </c>
      <c r="K132" s="41">
        <f t="shared" si="15"/>
        <v>3.4722222222222224E-4</v>
      </c>
      <c r="L132" s="41">
        <f t="shared" si="16"/>
        <v>8.6805555555555551E-4</v>
      </c>
      <c r="M132" s="41">
        <f t="shared" si="17"/>
        <v>1.3888888888888889E-3</v>
      </c>
      <c r="N132" s="41" t="str">
        <f t="shared" si="21"/>
        <v>Way Too Slow</v>
      </c>
      <c r="O132" s="41">
        <f t="shared" si="22"/>
        <v>7.6388888888888886E-3</v>
      </c>
      <c r="P132" s="222">
        <f t="shared" si="18"/>
        <v>6.3281250000000004E-3</v>
      </c>
      <c r="Q132" s="41">
        <f t="shared" si="23"/>
        <v>1.3107638888888882E-3</v>
      </c>
      <c r="R132" s="42" t="str">
        <f t="shared" si="19"/>
        <v>Neutral</v>
      </c>
      <c r="S132" s="2"/>
      <c r="T132" s="2"/>
      <c r="U132" s="2" t="s">
        <v>8</v>
      </c>
      <c r="V132" s="2"/>
      <c r="W132" s="2" t="s">
        <v>314</v>
      </c>
      <c r="X132" s="2"/>
      <c r="Y132" s="54" t="s">
        <v>383</v>
      </c>
      <c r="Z132" s="54" t="s">
        <v>409</v>
      </c>
      <c r="AA132" s="2"/>
      <c r="AB132" s="54"/>
      <c r="AC132" s="54"/>
      <c r="AD132" s="2"/>
      <c r="AE132" s="54"/>
      <c r="AF132" s="54"/>
      <c r="AG132" s="2"/>
      <c r="AH132" s="2" t="s">
        <v>234</v>
      </c>
      <c r="AI132" s="17"/>
      <c r="AJ132" s="17"/>
      <c r="AK132" s="17"/>
      <c r="AL132" s="17"/>
      <c r="AM132" s="8"/>
      <c r="AN132" s="18"/>
      <c r="AO132" s="2" t="s">
        <v>234</v>
      </c>
      <c r="AP132" s="2"/>
      <c r="AQ132" s="6"/>
      <c r="AR132" s="6"/>
      <c r="AS132" s="7"/>
      <c r="AT132" s="7"/>
      <c r="AV132" s="2" t="s">
        <v>234</v>
      </c>
    </row>
    <row r="133" spans="1:48" x14ac:dyDescent="0.2">
      <c r="A133" s="194">
        <v>129</v>
      </c>
      <c r="B133" s="106"/>
      <c r="C133" s="2" t="s">
        <v>245</v>
      </c>
      <c r="D133" s="57"/>
      <c r="E133" s="200">
        <v>6</v>
      </c>
      <c r="F133" s="43" t="str">
        <f t="shared" ref="F133:F171" si="24">C133&amp;E133</f>
        <v>Exam 36</v>
      </c>
      <c r="G133" s="18" t="s">
        <v>0</v>
      </c>
      <c r="H133" s="2"/>
      <c r="I133" s="193">
        <v>227</v>
      </c>
      <c r="J133" s="41">
        <f t="shared" si="20"/>
        <v>2.627314814814815E-3</v>
      </c>
      <c r="K133" s="41">
        <f t="shared" ref="K133:K196" si="25">IF($W133="C.R.",crsecond,
IF($W133="s.c.",scsecond,
IF($W133="R.C.1º",rconesecond,
IF($W133="R.C.Gn",rcgsecond,
rcssecond))))</f>
        <v>3.4722222222222224E-4</v>
      </c>
      <c r="L133" s="41">
        <f t="shared" ref="L133:L196" si="26">IF($W133="C.R.",crthird,
IF($W133="s.c.",scthird,
IF($W133="R.C.1º",rconethird,
IF($W133="R.C.Gn",rcgthird,
rcsthird))))</f>
        <v>8.6805555555555551E-4</v>
      </c>
      <c r="M133" s="41">
        <f t="shared" ref="M133:M196" si="27">IF($W133="C.R.",crfourth,
IF($W133="s.c.",scfourth,
IF($W133="R.C.1º",rconefourth,
IF($W133="R.C.Gn",rcgfourth,
rcsfourth))))</f>
        <v>1.3888888888888889E-3</v>
      </c>
      <c r="N133" s="41" t="str">
        <f t="shared" si="21"/>
        <v>Way Too Slow</v>
      </c>
      <c r="O133" s="41">
        <f t="shared" si="22"/>
        <v>1.0266203703703704E-2</v>
      </c>
      <c r="P133" s="222">
        <f t="shared" ref="P133:P196" si="28">(109.35*(E133))/(24*60*60)</f>
        <v>7.5937499999999989E-3</v>
      </c>
      <c r="Q133" s="41">
        <f t="shared" si="23"/>
        <v>2.6724537037037055E-3</v>
      </c>
      <c r="R133" s="42" t="str">
        <f t="shared" si="19"/>
        <v>Behind on time</v>
      </c>
      <c r="S133" s="2"/>
      <c r="T133" s="2"/>
      <c r="U133" s="2" t="s">
        <v>8</v>
      </c>
      <c r="V133" s="2"/>
      <c r="W133" s="2" t="s">
        <v>314</v>
      </c>
      <c r="X133" s="2"/>
      <c r="Y133" s="54" t="s">
        <v>391</v>
      </c>
      <c r="Z133" s="54" t="s">
        <v>394</v>
      </c>
      <c r="AA133" s="2"/>
      <c r="AB133" s="54"/>
      <c r="AC133" s="54"/>
      <c r="AD133" s="2"/>
      <c r="AE133" s="54"/>
      <c r="AF133" s="54"/>
      <c r="AG133" s="2"/>
      <c r="AH133" s="2" t="s">
        <v>234</v>
      </c>
      <c r="AI133" s="17"/>
      <c r="AJ133" s="17"/>
      <c r="AK133" s="17"/>
      <c r="AL133" s="17"/>
      <c r="AM133" s="8"/>
      <c r="AN133" s="18"/>
      <c r="AO133" s="2" t="s">
        <v>234</v>
      </c>
      <c r="AP133" s="2"/>
      <c r="AQ133" s="6"/>
      <c r="AR133" s="6"/>
      <c r="AS133" s="7"/>
      <c r="AT133" s="7"/>
      <c r="AV133" s="2" t="s">
        <v>234</v>
      </c>
    </row>
    <row r="134" spans="1:48" x14ac:dyDescent="0.2">
      <c r="A134" s="194">
        <v>130</v>
      </c>
      <c r="B134" s="106"/>
      <c r="C134" s="2" t="s">
        <v>245</v>
      </c>
      <c r="D134" s="57"/>
      <c r="E134" s="200">
        <v>7</v>
      </c>
      <c r="F134" s="43" t="str">
        <f t="shared" si="24"/>
        <v>Exam 37</v>
      </c>
      <c r="G134" s="18" t="s">
        <v>11</v>
      </c>
      <c r="H134" s="2"/>
      <c r="I134" s="193">
        <v>119</v>
      </c>
      <c r="J134" s="41">
        <f t="shared" si="20"/>
        <v>1.3773148148148147E-3</v>
      </c>
      <c r="K134" s="41">
        <f t="shared" si="25"/>
        <v>8.6805555555555551E-4</v>
      </c>
      <c r="L134" s="41">
        <f t="shared" si="26"/>
        <v>1.736111111111111E-3</v>
      </c>
      <c r="M134" s="41">
        <f t="shared" si="27"/>
        <v>2.0833333333333333E-3</v>
      </c>
      <c r="N134" s="41" t="str">
        <f t="shared" si="21"/>
        <v>Perfect Timing</v>
      </c>
      <c r="O134" s="41">
        <f t="shared" si="22"/>
        <v>1.1643518518518518E-2</v>
      </c>
      <c r="P134" s="222">
        <f t="shared" si="28"/>
        <v>8.8593749999999992E-3</v>
      </c>
      <c r="Q134" s="41">
        <f t="shared" si="23"/>
        <v>2.7841435185185191E-3</v>
      </c>
      <c r="R134" s="42" t="str">
        <f t="shared" ref="R134:R168" si="29">IF(AND(P134-O134&lt;0,Q134&gt;$R$3),"Behind on time",IF(AND(P134-O134&gt;0,Q134&gt;$R$3),"Positive","Neutral"))</f>
        <v>Behind on time</v>
      </c>
      <c r="S134" s="2"/>
      <c r="T134" s="2"/>
      <c r="U134" s="2" t="s">
        <v>8</v>
      </c>
      <c r="V134" s="2"/>
      <c r="W134" s="2" t="s">
        <v>313</v>
      </c>
      <c r="X134" s="2"/>
      <c r="Y134" s="54" t="s">
        <v>321</v>
      </c>
      <c r="Z134" s="54" t="s">
        <v>325</v>
      </c>
      <c r="AA134" s="2"/>
      <c r="AB134" s="54"/>
      <c r="AC134" s="54"/>
      <c r="AD134" s="2"/>
      <c r="AE134" s="54"/>
      <c r="AF134" s="54"/>
      <c r="AG134" s="2"/>
      <c r="AH134" s="2" t="s">
        <v>234</v>
      </c>
      <c r="AI134" s="17"/>
      <c r="AJ134" s="17"/>
      <c r="AK134" s="17"/>
      <c r="AL134" s="17"/>
      <c r="AM134" s="8"/>
      <c r="AN134" s="18"/>
      <c r="AO134" s="2" t="s">
        <v>234</v>
      </c>
      <c r="AP134" s="2"/>
      <c r="AQ134" s="6"/>
      <c r="AR134" s="6"/>
      <c r="AS134" s="7"/>
      <c r="AT134" s="7"/>
      <c r="AV134" s="2" t="s">
        <v>234</v>
      </c>
    </row>
    <row r="135" spans="1:48" x14ac:dyDescent="0.2">
      <c r="A135" s="194">
        <v>131</v>
      </c>
      <c r="B135" s="106"/>
      <c r="C135" s="2" t="s">
        <v>245</v>
      </c>
      <c r="D135" s="57"/>
      <c r="E135" s="200">
        <v>8</v>
      </c>
      <c r="F135" s="43" t="str">
        <f t="shared" si="24"/>
        <v>Exam 38</v>
      </c>
      <c r="G135" s="18" t="s">
        <v>11</v>
      </c>
      <c r="H135" s="2"/>
      <c r="I135" s="193">
        <v>129</v>
      </c>
      <c r="J135" s="41">
        <f t="shared" si="20"/>
        <v>1.4930555555555556E-3</v>
      </c>
      <c r="K135" s="41">
        <f t="shared" si="25"/>
        <v>8.6805555555555551E-4</v>
      </c>
      <c r="L135" s="41">
        <f t="shared" si="26"/>
        <v>1.736111111111111E-3</v>
      </c>
      <c r="M135" s="41">
        <f t="shared" si="27"/>
        <v>2.0833333333333333E-3</v>
      </c>
      <c r="N135" s="41" t="str">
        <f t="shared" si="21"/>
        <v>Perfect Timing</v>
      </c>
      <c r="O135" s="41">
        <f t="shared" si="22"/>
        <v>1.3136574074074075E-2</v>
      </c>
      <c r="P135" s="222">
        <f t="shared" si="28"/>
        <v>1.0125E-2</v>
      </c>
      <c r="Q135" s="41">
        <f t="shared" si="23"/>
        <v>3.0115740740740745E-3</v>
      </c>
      <c r="R135" s="42" t="str">
        <f t="shared" si="29"/>
        <v>Behind on time</v>
      </c>
      <c r="S135" s="2"/>
      <c r="T135" s="2"/>
      <c r="U135" s="2" t="s">
        <v>8</v>
      </c>
      <c r="V135" s="2"/>
      <c r="W135" s="2" t="s">
        <v>313</v>
      </c>
      <c r="X135" s="2"/>
      <c r="Y135" s="54" t="s">
        <v>321</v>
      </c>
      <c r="Z135" s="54" t="s">
        <v>325</v>
      </c>
      <c r="AA135" s="2"/>
      <c r="AB135" s="54"/>
      <c r="AC135" s="54"/>
      <c r="AD135" s="2"/>
      <c r="AE135" s="54"/>
      <c r="AF135" s="54"/>
      <c r="AG135" s="2"/>
      <c r="AH135" s="2" t="s">
        <v>234</v>
      </c>
      <c r="AI135" s="17"/>
      <c r="AJ135" s="17"/>
      <c r="AK135" s="17"/>
      <c r="AL135" s="17"/>
      <c r="AM135" s="8"/>
      <c r="AN135" s="18"/>
      <c r="AO135" s="2" t="s">
        <v>234</v>
      </c>
      <c r="AP135" s="2"/>
      <c r="AQ135" s="6"/>
      <c r="AR135" s="6"/>
      <c r="AS135" s="7"/>
      <c r="AT135" s="7"/>
      <c r="AV135" s="2" t="s">
        <v>234</v>
      </c>
    </row>
    <row r="136" spans="1:48" x14ac:dyDescent="0.2">
      <c r="A136" s="194">
        <v>132</v>
      </c>
      <c r="B136" s="106"/>
      <c r="C136" s="2" t="s">
        <v>245</v>
      </c>
      <c r="D136" s="57"/>
      <c r="E136" s="200">
        <v>9</v>
      </c>
      <c r="F136" s="43" t="str">
        <f t="shared" si="24"/>
        <v>Exam 39</v>
      </c>
      <c r="G136" s="18" t="s">
        <v>11</v>
      </c>
      <c r="H136" s="2"/>
      <c r="I136" s="193">
        <v>77</v>
      </c>
      <c r="J136" s="41">
        <f t="shared" si="20"/>
        <v>8.9120370370370373E-4</v>
      </c>
      <c r="K136" s="41">
        <f t="shared" si="25"/>
        <v>3.4722222222222224E-4</v>
      </c>
      <c r="L136" s="41">
        <f t="shared" si="26"/>
        <v>8.6805555555555551E-4</v>
      </c>
      <c r="M136" s="41">
        <f t="shared" si="27"/>
        <v>1.3888888888888889E-3</v>
      </c>
      <c r="N136" s="41" t="str">
        <f t="shared" si="21"/>
        <v>Warning Track</v>
      </c>
      <c r="O136" s="41">
        <f t="shared" si="22"/>
        <v>1.4027777777777778E-2</v>
      </c>
      <c r="P136" s="222">
        <f t="shared" si="28"/>
        <v>1.1390625E-2</v>
      </c>
      <c r="Q136" s="41">
        <f t="shared" si="23"/>
        <v>2.6371527777777782E-3</v>
      </c>
      <c r="R136" s="42" t="str">
        <f t="shared" si="29"/>
        <v>Behind on time</v>
      </c>
      <c r="S136" s="2"/>
      <c r="T136" s="2"/>
      <c r="U136" s="2" t="s">
        <v>9</v>
      </c>
      <c r="V136" s="2"/>
      <c r="W136" s="2" t="s">
        <v>314</v>
      </c>
      <c r="X136" s="2"/>
      <c r="Y136" s="54" t="s">
        <v>383</v>
      </c>
      <c r="Z136" s="54" t="s">
        <v>392</v>
      </c>
      <c r="AA136" s="2"/>
      <c r="AB136" s="54"/>
      <c r="AC136" s="54"/>
      <c r="AD136" s="2"/>
      <c r="AE136" s="54"/>
      <c r="AF136" s="54"/>
      <c r="AG136" s="2"/>
      <c r="AH136" s="2" t="s">
        <v>234</v>
      </c>
      <c r="AI136" s="17"/>
      <c r="AJ136" s="17"/>
      <c r="AK136" s="17"/>
      <c r="AL136" s="17"/>
      <c r="AM136" s="8"/>
      <c r="AN136" s="18"/>
      <c r="AO136" s="2" t="s">
        <v>234</v>
      </c>
      <c r="AP136" s="2"/>
      <c r="AQ136" s="6"/>
      <c r="AR136" s="6"/>
      <c r="AS136" s="7"/>
      <c r="AT136" s="7"/>
      <c r="AV136" s="2" t="s">
        <v>234</v>
      </c>
    </row>
    <row r="137" spans="1:48" x14ac:dyDescent="0.2">
      <c r="A137" s="194">
        <v>133</v>
      </c>
      <c r="B137" s="106"/>
      <c r="C137" s="2" t="s">
        <v>245</v>
      </c>
      <c r="D137" s="57"/>
      <c r="E137" s="200">
        <v>10</v>
      </c>
      <c r="F137" s="43" t="str">
        <f t="shared" si="24"/>
        <v>Exam 310</v>
      </c>
      <c r="G137" s="18" t="s">
        <v>0</v>
      </c>
      <c r="H137" s="2"/>
      <c r="I137" s="193">
        <v>48</v>
      </c>
      <c r="J137" s="41">
        <f t="shared" si="20"/>
        <v>5.5555555555555556E-4</v>
      </c>
      <c r="K137" s="41">
        <f t="shared" si="25"/>
        <v>3.4722222222222224E-4</v>
      </c>
      <c r="L137" s="41">
        <f t="shared" si="26"/>
        <v>8.6805555555555551E-4</v>
      </c>
      <c r="M137" s="41">
        <f t="shared" si="27"/>
        <v>1.3888888888888889E-3</v>
      </c>
      <c r="N137" s="41" t="str">
        <f t="shared" si="21"/>
        <v>Perfect Timing</v>
      </c>
      <c r="O137" s="41">
        <f t="shared" si="22"/>
        <v>1.4583333333333334E-2</v>
      </c>
      <c r="P137" s="222">
        <f t="shared" si="28"/>
        <v>1.2656250000000001E-2</v>
      </c>
      <c r="Q137" s="41">
        <f t="shared" si="23"/>
        <v>1.9270833333333327E-3</v>
      </c>
      <c r="R137" s="42" t="str">
        <f t="shared" si="29"/>
        <v>Neutral</v>
      </c>
      <c r="S137" s="2"/>
      <c r="T137" s="2"/>
      <c r="U137" s="2" t="s">
        <v>8</v>
      </c>
      <c r="V137" s="2"/>
      <c r="W137" s="2" t="s">
        <v>314</v>
      </c>
      <c r="X137" s="2"/>
      <c r="Y137" s="54" t="s">
        <v>419</v>
      </c>
      <c r="Z137" s="54" t="s">
        <v>420</v>
      </c>
      <c r="AA137" s="2"/>
      <c r="AB137" s="54"/>
      <c r="AC137" s="54"/>
      <c r="AD137" s="2"/>
      <c r="AE137" s="54"/>
      <c r="AF137" s="54"/>
      <c r="AG137" s="2"/>
      <c r="AH137" s="2" t="s">
        <v>234</v>
      </c>
      <c r="AI137" s="17"/>
      <c r="AJ137" s="17"/>
      <c r="AK137" s="17"/>
      <c r="AL137" s="17"/>
      <c r="AM137" s="8"/>
      <c r="AN137" s="18"/>
      <c r="AO137" s="2" t="s">
        <v>234</v>
      </c>
      <c r="AP137" s="2"/>
      <c r="AQ137" s="6"/>
      <c r="AR137" s="6"/>
      <c r="AS137" s="7"/>
      <c r="AT137" s="7"/>
      <c r="AV137" s="2" t="s">
        <v>234</v>
      </c>
    </row>
    <row r="138" spans="1:48" x14ac:dyDescent="0.2">
      <c r="A138" s="194">
        <v>134</v>
      </c>
      <c r="B138" s="106"/>
      <c r="C138" s="2" t="s">
        <v>245</v>
      </c>
      <c r="D138" s="57"/>
      <c r="E138" s="200">
        <v>11</v>
      </c>
      <c r="F138" s="43" t="str">
        <f t="shared" si="24"/>
        <v>Exam 311</v>
      </c>
      <c r="G138" s="18" t="s">
        <v>11</v>
      </c>
      <c r="H138" s="2"/>
      <c r="I138" s="193">
        <v>128</v>
      </c>
      <c r="J138" s="41">
        <f t="shared" si="20"/>
        <v>1.4814814814814814E-3</v>
      </c>
      <c r="K138" s="41">
        <f t="shared" si="25"/>
        <v>8.6805555555555551E-4</v>
      </c>
      <c r="L138" s="41">
        <f t="shared" si="26"/>
        <v>1.736111111111111E-3</v>
      </c>
      <c r="M138" s="41">
        <f t="shared" si="27"/>
        <v>2.0833333333333333E-3</v>
      </c>
      <c r="N138" s="41" t="str">
        <f t="shared" si="21"/>
        <v>Perfect Timing</v>
      </c>
      <c r="O138" s="41">
        <f t="shared" si="22"/>
        <v>1.6064814814814816E-2</v>
      </c>
      <c r="P138" s="222">
        <f t="shared" si="28"/>
        <v>1.3921874999999998E-2</v>
      </c>
      <c r="Q138" s="41">
        <f t="shared" si="23"/>
        <v>2.142939814814818E-3</v>
      </c>
      <c r="R138" s="42" t="str">
        <f t="shared" si="29"/>
        <v>Behind on time</v>
      </c>
      <c r="S138" s="2"/>
      <c r="T138" s="2"/>
      <c r="U138" s="2" t="s">
        <v>8</v>
      </c>
      <c r="V138" s="2"/>
      <c r="W138" s="2" t="s">
        <v>313</v>
      </c>
      <c r="X138" s="2"/>
      <c r="Y138" s="54" t="s">
        <v>321</v>
      </c>
      <c r="Z138" s="54" t="s">
        <v>325</v>
      </c>
      <c r="AA138" s="2"/>
      <c r="AB138" s="54"/>
      <c r="AC138" s="54"/>
      <c r="AD138" s="2"/>
      <c r="AE138" s="54"/>
      <c r="AF138" s="54"/>
      <c r="AG138" s="2"/>
      <c r="AH138" s="2" t="s">
        <v>234</v>
      </c>
      <c r="AI138" s="17"/>
      <c r="AJ138" s="17"/>
      <c r="AK138" s="17"/>
      <c r="AL138" s="17"/>
      <c r="AM138" s="8"/>
      <c r="AN138" s="18"/>
      <c r="AO138" s="2" t="s">
        <v>234</v>
      </c>
      <c r="AP138" s="2"/>
      <c r="AQ138" s="6"/>
      <c r="AR138" s="6"/>
      <c r="AS138" s="7"/>
      <c r="AT138" s="7"/>
      <c r="AV138" s="2" t="s">
        <v>234</v>
      </c>
    </row>
    <row r="139" spans="1:48" x14ac:dyDescent="0.2">
      <c r="A139" s="194">
        <v>135</v>
      </c>
      <c r="B139" s="106"/>
      <c r="C139" s="2" t="s">
        <v>245</v>
      </c>
      <c r="D139" s="57"/>
      <c r="E139" s="200">
        <v>12</v>
      </c>
      <c r="F139" s="43" t="str">
        <f t="shared" si="24"/>
        <v>Exam 312</v>
      </c>
      <c r="G139" s="18" t="s">
        <v>0</v>
      </c>
      <c r="H139" s="2"/>
      <c r="I139" s="193">
        <v>104</v>
      </c>
      <c r="J139" s="41">
        <f t="shared" si="20"/>
        <v>1.2037037037037038E-3</v>
      </c>
      <c r="K139" s="41">
        <f t="shared" si="25"/>
        <v>8.6805555555555551E-4</v>
      </c>
      <c r="L139" s="41">
        <f t="shared" si="26"/>
        <v>1.736111111111111E-3</v>
      </c>
      <c r="M139" s="41">
        <f t="shared" si="27"/>
        <v>2.0833333333333333E-3</v>
      </c>
      <c r="N139" s="41" t="str">
        <f t="shared" si="21"/>
        <v>Perfect Timing</v>
      </c>
      <c r="O139" s="41">
        <f t="shared" si="22"/>
        <v>1.726851851851852E-2</v>
      </c>
      <c r="P139" s="222">
        <f t="shared" si="28"/>
        <v>1.5187499999999998E-2</v>
      </c>
      <c r="Q139" s="41">
        <f t="shared" si="23"/>
        <v>2.081018518518522E-3</v>
      </c>
      <c r="R139" s="42" t="str">
        <f t="shared" si="29"/>
        <v>Neutral</v>
      </c>
      <c r="S139" s="2"/>
      <c r="T139" s="2"/>
      <c r="U139" s="2" t="s">
        <v>8</v>
      </c>
      <c r="V139" s="2"/>
      <c r="W139" s="2" t="s">
        <v>313</v>
      </c>
      <c r="X139" s="2"/>
      <c r="Y139" s="54" t="s">
        <v>321</v>
      </c>
      <c r="Z139" s="54" t="s">
        <v>324</v>
      </c>
      <c r="AA139" s="2"/>
      <c r="AB139" s="54"/>
      <c r="AC139" s="54"/>
      <c r="AD139" s="2"/>
      <c r="AE139" s="54"/>
      <c r="AF139" s="54"/>
      <c r="AG139" s="2"/>
      <c r="AH139" s="2" t="s">
        <v>234</v>
      </c>
      <c r="AI139" s="17"/>
      <c r="AJ139" s="17"/>
      <c r="AK139" s="17"/>
      <c r="AL139" s="17"/>
      <c r="AM139" s="8"/>
      <c r="AN139" s="18"/>
      <c r="AO139" s="2" t="s">
        <v>234</v>
      </c>
      <c r="AP139" s="2"/>
      <c r="AQ139" s="6"/>
      <c r="AR139" s="6"/>
      <c r="AS139" s="7"/>
      <c r="AT139" s="7"/>
      <c r="AV139" s="2" t="s">
        <v>234</v>
      </c>
    </row>
    <row r="140" spans="1:48" x14ac:dyDescent="0.2">
      <c r="A140" s="194">
        <v>136</v>
      </c>
      <c r="B140" s="106"/>
      <c r="C140" s="2" t="s">
        <v>245</v>
      </c>
      <c r="D140" s="57"/>
      <c r="E140" s="200">
        <v>13</v>
      </c>
      <c r="F140" s="43" t="str">
        <f t="shared" si="24"/>
        <v>Exam 313</v>
      </c>
      <c r="G140" s="18" t="s">
        <v>0</v>
      </c>
      <c r="H140" s="2"/>
      <c r="I140" s="193">
        <v>167</v>
      </c>
      <c r="J140" s="41">
        <f t="shared" si="20"/>
        <v>1.9328703703703704E-3</v>
      </c>
      <c r="K140" s="41">
        <f t="shared" si="25"/>
        <v>8.6805555555555551E-4</v>
      </c>
      <c r="L140" s="41">
        <f t="shared" si="26"/>
        <v>1.736111111111111E-3</v>
      </c>
      <c r="M140" s="41">
        <f t="shared" si="27"/>
        <v>2.0833333333333333E-3</v>
      </c>
      <c r="N140" s="41" t="str">
        <f t="shared" si="21"/>
        <v>Warning Track</v>
      </c>
      <c r="O140" s="41">
        <f t="shared" si="22"/>
        <v>1.9201388888888889E-2</v>
      </c>
      <c r="P140" s="222">
        <f t="shared" si="28"/>
        <v>1.6453124999999999E-2</v>
      </c>
      <c r="Q140" s="41">
        <f t="shared" si="23"/>
        <v>2.7482638888888904E-3</v>
      </c>
      <c r="R140" s="42" t="str">
        <f t="shared" si="29"/>
        <v>Behind on time</v>
      </c>
      <c r="S140" s="2"/>
      <c r="T140" s="2"/>
      <c r="U140" s="2" t="s">
        <v>8</v>
      </c>
      <c r="V140" s="2"/>
      <c r="W140" s="2" t="s">
        <v>313</v>
      </c>
      <c r="X140" s="2"/>
      <c r="Y140" s="54" t="s">
        <v>321</v>
      </c>
      <c r="Z140" s="54" t="s">
        <v>322</v>
      </c>
      <c r="AA140" s="2"/>
      <c r="AB140" s="54"/>
      <c r="AC140" s="54"/>
      <c r="AD140" s="2"/>
      <c r="AE140" s="54"/>
      <c r="AF140" s="54"/>
      <c r="AG140" s="2"/>
      <c r="AH140" s="2" t="s">
        <v>234</v>
      </c>
      <c r="AI140" s="17"/>
      <c r="AJ140" s="17"/>
      <c r="AK140" s="17"/>
      <c r="AL140" s="17"/>
      <c r="AM140" s="8"/>
      <c r="AN140" s="18"/>
      <c r="AO140" s="2" t="s">
        <v>234</v>
      </c>
      <c r="AP140" s="2"/>
      <c r="AQ140" s="6"/>
      <c r="AR140" s="6"/>
      <c r="AS140" s="7"/>
      <c r="AT140" s="7"/>
      <c r="AV140" s="2" t="s">
        <v>234</v>
      </c>
    </row>
    <row r="141" spans="1:48" x14ac:dyDescent="0.2">
      <c r="A141" s="194">
        <v>137</v>
      </c>
      <c r="B141" s="106"/>
      <c r="C141" s="2" t="s">
        <v>245</v>
      </c>
      <c r="D141" s="57"/>
      <c r="E141" s="200">
        <v>14</v>
      </c>
      <c r="F141" s="43" t="str">
        <f t="shared" si="24"/>
        <v>Exam 314</v>
      </c>
      <c r="G141" s="18" t="s">
        <v>0</v>
      </c>
      <c r="H141" s="2"/>
      <c r="I141" s="193">
        <v>153</v>
      </c>
      <c r="J141" s="41">
        <f t="shared" si="20"/>
        <v>1.7708333333333332E-3</v>
      </c>
      <c r="K141" s="41">
        <f t="shared" si="25"/>
        <v>3.4722222222222224E-4</v>
      </c>
      <c r="L141" s="41">
        <f t="shared" si="26"/>
        <v>8.6805555555555551E-4</v>
      </c>
      <c r="M141" s="41">
        <f t="shared" si="27"/>
        <v>1.3888888888888889E-3</v>
      </c>
      <c r="N141" s="41" t="str">
        <f t="shared" si="21"/>
        <v>Way Too Slow</v>
      </c>
      <c r="O141" s="41">
        <f t="shared" si="22"/>
        <v>2.0972222222222222E-2</v>
      </c>
      <c r="P141" s="222">
        <f t="shared" si="28"/>
        <v>1.7718749999999998E-2</v>
      </c>
      <c r="Q141" s="41">
        <f t="shared" si="23"/>
        <v>3.2534722222222236E-3</v>
      </c>
      <c r="R141" s="42" t="str">
        <f t="shared" si="29"/>
        <v>Behind on time</v>
      </c>
      <c r="S141" s="2"/>
      <c r="T141" s="2"/>
      <c r="U141" s="2" t="s">
        <v>8</v>
      </c>
      <c r="V141" s="2"/>
      <c r="W141" s="2" t="s">
        <v>314</v>
      </c>
      <c r="X141" s="2"/>
      <c r="Y141" s="54" t="s">
        <v>391</v>
      </c>
      <c r="Z141" s="54" t="s">
        <v>370</v>
      </c>
      <c r="AA141" s="2"/>
      <c r="AB141" s="54"/>
      <c r="AC141" s="54"/>
      <c r="AD141" s="2"/>
      <c r="AE141" s="54"/>
      <c r="AF141" s="54"/>
      <c r="AG141" s="2"/>
      <c r="AH141" s="2" t="s">
        <v>234</v>
      </c>
      <c r="AI141" s="17"/>
      <c r="AJ141" s="17"/>
      <c r="AK141" s="17"/>
      <c r="AL141" s="17"/>
      <c r="AM141" s="8"/>
      <c r="AN141" s="18"/>
      <c r="AO141" s="2" t="s">
        <v>234</v>
      </c>
      <c r="AP141" s="2"/>
      <c r="AQ141" s="6"/>
      <c r="AR141" s="6"/>
      <c r="AS141" s="7"/>
      <c r="AT141" s="7"/>
      <c r="AV141" s="2" t="s">
        <v>234</v>
      </c>
    </row>
    <row r="142" spans="1:48" x14ac:dyDescent="0.2">
      <c r="A142" s="194">
        <v>138</v>
      </c>
      <c r="B142" s="106"/>
      <c r="C142" s="2" t="s">
        <v>245</v>
      </c>
      <c r="D142" s="57"/>
      <c r="E142" s="200">
        <v>15</v>
      </c>
      <c r="F142" s="43" t="str">
        <f t="shared" si="24"/>
        <v>Exam 315</v>
      </c>
      <c r="G142" s="18" t="s">
        <v>0</v>
      </c>
      <c r="H142" s="2"/>
      <c r="I142" s="193">
        <v>227</v>
      </c>
      <c r="J142" s="41">
        <f t="shared" si="20"/>
        <v>2.627314814814815E-3</v>
      </c>
      <c r="K142" s="41">
        <f t="shared" si="25"/>
        <v>8.6805555555555551E-4</v>
      </c>
      <c r="L142" s="41">
        <f t="shared" si="26"/>
        <v>1.736111111111111E-3</v>
      </c>
      <c r="M142" s="41">
        <f t="shared" si="27"/>
        <v>2.0833333333333333E-3</v>
      </c>
      <c r="N142" s="41" t="str">
        <f t="shared" si="21"/>
        <v>Way Too Slow</v>
      </c>
      <c r="O142" s="41">
        <f t="shared" si="22"/>
        <v>2.3599537037037037E-2</v>
      </c>
      <c r="P142" s="222">
        <f t="shared" si="28"/>
        <v>1.8984375000000001E-2</v>
      </c>
      <c r="Q142" s="41">
        <f t="shared" si="23"/>
        <v>4.6151620370370357E-3</v>
      </c>
      <c r="R142" s="42" t="str">
        <f t="shared" si="29"/>
        <v>Behind on time</v>
      </c>
      <c r="S142" s="2"/>
      <c r="T142" s="2"/>
      <c r="U142" s="2" t="s">
        <v>8</v>
      </c>
      <c r="V142" s="2"/>
      <c r="W142" s="2" t="s">
        <v>313</v>
      </c>
      <c r="X142" s="2"/>
      <c r="Y142" s="54" t="s">
        <v>321</v>
      </c>
      <c r="Z142" s="54" t="s">
        <v>322</v>
      </c>
      <c r="AA142" s="2"/>
      <c r="AB142" s="54"/>
      <c r="AC142" s="54"/>
      <c r="AD142" s="2"/>
      <c r="AE142" s="54"/>
      <c r="AF142" s="54"/>
      <c r="AG142" s="2"/>
      <c r="AH142" s="2" t="s">
        <v>234</v>
      </c>
      <c r="AI142" s="17"/>
      <c r="AJ142" s="17"/>
      <c r="AK142" s="17"/>
      <c r="AL142" s="17"/>
      <c r="AM142" s="8"/>
      <c r="AN142" s="18"/>
      <c r="AO142" s="2" t="s">
        <v>234</v>
      </c>
      <c r="AP142" s="2"/>
      <c r="AQ142" s="6"/>
      <c r="AR142" s="6"/>
      <c r="AS142" s="7"/>
      <c r="AT142" s="7"/>
      <c r="AV142" s="2" t="s">
        <v>234</v>
      </c>
    </row>
    <row r="143" spans="1:48" x14ac:dyDescent="0.2">
      <c r="A143" s="194">
        <v>139</v>
      </c>
      <c r="B143" s="106"/>
      <c r="C143" s="2" t="s">
        <v>245</v>
      </c>
      <c r="D143" s="57"/>
      <c r="E143" s="200">
        <v>16</v>
      </c>
      <c r="F143" s="43" t="str">
        <f t="shared" si="24"/>
        <v>Exam 316</v>
      </c>
      <c r="G143" s="18" t="s">
        <v>0</v>
      </c>
      <c r="H143" s="2"/>
      <c r="I143" s="193">
        <v>97</v>
      </c>
      <c r="J143" s="41">
        <f t="shared" si="20"/>
        <v>1.1226851851851851E-3</v>
      </c>
      <c r="K143" s="41">
        <f t="shared" si="25"/>
        <v>3.4722222222222224E-4</v>
      </c>
      <c r="L143" s="41">
        <f t="shared" si="26"/>
        <v>8.6805555555555551E-4</v>
      </c>
      <c r="M143" s="41">
        <f t="shared" si="27"/>
        <v>1.3888888888888889E-3</v>
      </c>
      <c r="N143" s="41" t="str">
        <f t="shared" si="21"/>
        <v>Warning Track</v>
      </c>
      <c r="O143" s="41">
        <f t="shared" si="22"/>
        <v>2.4722222222222222E-2</v>
      </c>
      <c r="P143" s="222">
        <f t="shared" si="28"/>
        <v>2.0250000000000001E-2</v>
      </c>
      <c r="Q143" s="41">
        <f t="shared" si="23"/>
        <v>4.4722222222222212E-3</v>
      </c>
      <c r="R143" s="42" t="str">
        <f t="shared" si="29"/>
        <v>Behind on time</v>
      </c>
      <c r="S143" s="2"/>
      <c r="T143" s="2"/>
      <c r="U143" s="2" t="s">
        <v>8</v>
      </c>
      <c r="V143" s="2"/>
      <c r="W143" s="2" t="s">
        <v>314</v>
      </c>
      <c r="X143" s="2"/>
      <c r="Y143" s="54" t="s">
        <v>391</v>
      </c>
      <c r="Z143" s="54" t="s">
        <v>395</v>
      </c>
      <c r="AA143" s="2"/>
      <c r="AB143" s="54"/>
      <c r="AC143" s="54"/>
      <c r="AD143" s="2"/>
      <c r="AE143" s="54"/>
      <c r="AF143" s="54"/>
      <c r="AG143" s="2"/>
      <c r="AH143" s="2" t="s">
        <v>234</v>
      </c>
      <c r="AI143" s="17"/>
      <c r="AJ143" s="17"/>
      <c r="AK143" s="17"/>
      <c r="AL143" s="17"/>
      <c r="AM143" s="8"/>
      <c r="AN143" s="18"/>
      <c r="AO143" s="2" t="s">
        <v>234</v>
      </c>
      <c r="AP143" s="2"/>
      <c r="AQ143" s="6"/>
      <c r="AR143" s="6"/>
      <c r="AS143" s="7"/>
      <c r="AT143" s="7"/>
      <c r="AV143" s="2" t="s">
        <v>234</v>
      </c>
    </row>
    <row r="144" spans="1:48" x14ac:dyDescent="0.2">
      <c r="A144" s="194">
        <v>140</v>
      </c>
      <c r="B144" s="106"/>
      <c r="C144" s="2" t="s">
        <v>245</v>
      </c>
      <c r="D144" s="57"/>
      <c r="E144" s="200">
        <v>17</v>
      </c>
      <c r="F144" s="43" t="str">
        <f t="shared" si="24"/>
        <v>Exam 317</v>
      </c>
      <c r="G144" s="18" t="s">
        <v>0</v>
      </c>
      <c r="H144" s="2"/>
      <c r="I144" s="193">
        <v>72</v>
      </c>
      <c r="J144" s="41">
        <f t="shared" si="20"/>
        <v>8.3333333333333339E-4</v>
      </c>
      <c r="K144" s="41">
        <f t="shared" si="25"/>
        <v>3.4722222222222224E-4</v>
      </c>
      <c r="L144" s="41">
        <f t="shared" si="26"/>
        <v>8.6805555555555551E-4</v>
      </c>
      <c r="M144" s="41">
        <f t="shared" si="27"/>
        <v>1.3888888888888889E-3</v>
      </c>
      <c r="N144" s="41" t="str">
        <f t="shared" si="21"/>
        <v>Perfect Timing</v>
      </c>
      <c r="O144" s="41">
        <f t="shared" si="22"/>
        <v>2.5555555555555554E-2</v>
      </c>
      <c r="P144" s="222">
        <f t="shared" si="28"/>
        <v>2.1515624999999997E-2</v>
      </c>
      <c r="Q144" s="41">
        <f t="shared" si="23"/>
        <v>4.039930555555557E-3</v>
      </c>
      <c r="R144" s="42" t="str">
        <f t="shared" si="29"/>
        <v>Behind on time</v>
      </c>
      <c r="S144" s="2"/>
      <c r="T144" s="2"/>
      <c r="U144" s="2" t="s">
        <v>8</v>
      </c>
      <c r="V144" s="2"/>
      <c r="W144" s="2" t="s">
        <v>314</v>
      </c>
      <c r="X144" s="2"/>
      <c r="Y144" s="54" t="s">
        <v>346</v>
      </c>
      <c r="Z144" s="54" t="s">
        <v>352</v>
      </c>
      <c r="AA144" s="2"/>
      <c r="AB144" s="54"/>
      <c r="AC144" s="54"/>
      <c r="AD144" s="2"/>
      <c r="AE144" s="54"/>
      <c r="AF144" s="54"/>
      <c r="AG144" s="2"/>
      <c r="AH144" s="2" t="s">
        <v>234</v>
      </c>
      <c r="AI144" s="17"/>
      <c r="AJ144" s="17"/>
      <c r="AK144" s="17"/>
      <c r="AL144" s="17"/>
      <c r="AM144" s="8"/>
      <c r="AN144" s="18"/>
      <c r="AO144" s="2" t="s">
        <v>234</v>
      </c>
      <c r="AP144" s="2"/>
      <c r="AQ144" s="6"/>
      <c r="AR144" s="6"/>
      <c r="AS144" s="7"/>
      <c r="AT144" s="7"/>
      <c r="AV144" s="2" t="s">
        <v>234</v>
      </c>
    </row>
    <row r="145" spans="1:48" x14ac:dyDescent="0.2">
      <c r="A145" s="194">
        <v>141</v>
      </c>
      <c r="B145" s="106"/>
      <c r="C145" s="2" t="s">
        <v>245</v>
      </c>
      <c r="D145" s="57"/>
      <c r="E145" s="200">
        <v>18</v>
      </c>
      <c r="F145" s="43" t="str">
        <f t="shared" si="24"/>
        <v>Exam 318</v>
      </c>
      <c r="G145" s="18" t="s">
        <v>0</v>
      </c>
      <c r="H145" s="2"/>
      <c r="I145" s="193">
        <v>96</v>
      </c>
      <c r="J145" s="41">
        <f t="shared" si="20"/>
        <v>1.1111111111111111E-3</v>
      </c>
      <c r="K145" s="41">
        <f t="shared" si="25"/>
        <v>8.6805555555555551E-4</v>
      </c>
      <c r="L145" s="41">
        <f t="shared" si="26"/>
        <v>1.736111111111111E-3</v>
      </c>
      <c r="M145" s="41">
        <f t="shared" si="27"/>
        <v>2.0833333333333333E-3</v>
      </c>
      <c r="N145" s="41" t="str">
        <f t="shared" si="21"/>
        <v>Perfect Timing</v>
      </c>
      <c r="O145" s="41">
        <f t="shared" si="22"/>
        <v>2.6666666666666665E-2</v>
      </c>
      <c r="P145" s="222">
        <f t="shared" si="28"/>
        <v>2.2781249999999999E-2</v>
      </c>
      <c r="Q145" s="41">
        <f t="shared" si="23"/>
        <v>3.8854166666666655E-3</v>
      </c>
      <c r="R145" s="42" t="str">
        <f t="shared" si="29"/>
        <v>Behind on time</v>
      </c>
      <c r="S145" s="2"/>
      <c r="T145" s="2"/>
      <c r="U145" s="2" t="s">
        <v>9</v>
      </c>
      <c r="V145" s="2"/>
      <c r="W145" s="2" t="s">
        <v>313</v>
      </c>
      <c r="X145" s="2"/>
      <c r="Y145" s="54" t="s">
        <v>321</v>
      </c>
      <c r="Z145" s="54" t="s">
        <v>326</v>
      </c>
      <c r="AA145" s="2"/>
      <c r="AB145" s="54"/>
      <c r="AC145" s="54"/>
      <c r="AD145" s="2"/>
      <c r="AE145" s="54"/>
      <c r="AF145" s="54"/>
      <c r="AG145" s="2"/>
      <c r="AH145" s="2" t="s">
        <v>234</v>
      </c>
      <c r="AI145" s="17"/>
      <c r="AJ145" s="17"/>
      <c r="AK145" s="17"/>
      <c r="AL145" s="17"/>
      <c r="AM145" s="8"/>
      <c r="AN145" s="18"/>
      <c r="AO145" s="2" t="s">
        <v>234</v>
      </c>
      <c r="AP145" s="2"/>
      <c r="AQ145" s="6"/>
      <c r="AR145" s="6"/>
      <c r="AS145" s="7"/>
      <c r="AT145" s="7"/>
      <c r="AV145" s="2" t="s">
        <v>234</v>
      </c>
    </row>
    <row r="146" spans="1:48" x14ac:dyDescent="0.2">
      <c r="A146" s="194">
        <v>142</v>
      </c>
      <c r="B146" s="106"/>
      <c r="C146" s="2" t="s">
        <v>245</v>
      </c>
      <c r="D146" s="57"/>
      <c r="E146" s="200">
        <v>19</v>
      </c>
      <c r="F146" s="43" t="str">
        <f t="shared" si="24"/>
        <v>Exam 319</v>
      </c>
      <c r="G146" s="18" t="s">
        <v>11</v>
      </c>
      <c r="H146" s="2"/>
      <c r="I146" s="193">
        <v>123</v>
      </c>
      <c r="J146" s="41">
        <f t="shared" si="20"/>
        <v>1.4236111111111112E-3</v>
      </c>
      <c r="K146" s="41">
        <f t="shared" si="25"/>
        <v>3.4722222222222224E-4</v>
      </c>
      <c r="L146" s="41">
        <f t="shared" si="26"/>
        <v>8.6805555555555551E-4</v>
      </c>
      <c r="M146" s="41">
        <f t="shared" si="27"/>
        <v>1.3888888888888889E-3</v>
      </c>
      <c r="N146" s="41" t="str">
        <f t="shared" si="21"/>
        <v>Way Too Slow</v>
      </c>
      <c r="O146" s="41">
        <f t="shared" si="22"/>
        <v>2.8090277777777777E-2</v>
      </c>
      <c r="P146" s="222">
        <f t="shared" si="28"/>
        <v>2.4046875000000002E-2</v>
      </c>
      <c r="Q146" s="41">
        <f t="shared" si="23"/>
        <v>4.0434027777777742E-3</v>
      </c>
      <c r="R146" s="42" t="str">
        <f t="shared" si="29"/>
        <v>Behind on time</v>
      </c>
      <c r="S146" s="2"/>
      <c r="T146" s="2"/>
      <c r="U146" s="2" t="s">
        <v>9</v>
      </c>
      <c r="V146" s="2"/>
      <c r="W146" s="2" t="s">
        <v>314</v>
      </c>
      <c r="X146" s="2"/>
      <c r="Y146" s="54" t="s">
        <v>373</v>
      </c>
      <c r="Z146" s="54" t="s">
        <v>374</v>
      </c>
      <c r="AA146" s="2"/>
      <c r="AB146" s="54"/>
      <c r="AC146" s="54"/>
      <c r="AD146" s="2"/>
      <c r="AE146" s="54"/>
      <c r="AF146" s="54"/>
      <c r="AG146" s="2"/>
      <c r="AH146" s="2" t="s">
        <v>234</v>
      </c>
      <c r="AI146" s="17"/>
      <c r="AJ146" s="17"/>
      <c r="AK146" s="17"/>
      <c r="AL146" s="17"/>
      <c r="AM146" s="8"/>
      <c r="AN146" s="18"/>
      <c r="AO146" s="2" t="s">
        <v>234</v>
      </c>
      <c r="AP146" s="2"/>
      <c r="AQ146" s="6"/>
      <c r="AR146" s="6"/>
      <c r="AS146" s="7"/>
      <c r="AT146" s="7"/>
      <c r="AV146" s="2" t="s">
        <v>234</v>
      </c>
    </row>
    <row r="147" spans="1:48" x14ac:dyDescent="0.2">
      <c r="A147" s="194">
        <v>143</v>
      </c>
      <c r="B147" s="106"/>
      <c r="C147" s="2" t="s">
        <v>245</v>
      </c>
      <c r="D147" s="57"/>
      <c r="E147" s="200">
        <v>20</v>
      </c>
      <c r="F147" s="43" t="str">
        <f t="shared" si="24"/>
        <v>Exam 320</v>
      </c>
      <c r="G147" s="18" t="s">
        <v>0</v>
      </c>
      <c r="H147" s="2"/>
      <c r="I147" s="193">
        <v>243</v>
      </c>
      <c r="J147" s="41">
        <f t="shared" si="20"/>
        <v>2.8124999999999999E-3</v>
      </c>
      <c r="K147" s="41">
        <f t="shared" si="25"/>
        <v>1.3888888888888889E-3</v>
      </c>
      <c r="L147" s="41">
        <f t="shared" si="26"/>
        <v>3.472222222222222E-3</v>
      </c>
      <c r="M147" s="41">
        <f t="shared" si="27"/>
        <v>3.8194444444444443E-3</v>
      </c>
      <c r="N147" s="41" t="str">
        <f t="shared" si="21"/>
        <v>Perfect Timing</v>
      </c>
      <c r="O147" s="41">
        <f t="shared" si="22"/>
        <v>3.0902777777777776E-2</v>
      </c>
      <c r="P147" s="222">
        <f t="shared" si="28"/>
        <v>2.5312500000000002E-2</v>
      </c>
      <c r="Q147" s="41">
        <f t="shared" si="23"/>
        <v>5.5902777777777739E-3</v>
      </c>
      <c r="R147" s="42" t="str">
        <f t="shared" si="29"/>
        <v>Behind on time</v>
      </c>
      <c r="S147" s="2"/>
      <c r="T147" s="2"/>
      <c r="U147" s="2" t="s">
        <v>9</v>
      </c>
      <c r="V147" s="2"/>
      <c r="W147" s="2" t="s">
        <v>315</v>
      </c>
      <c r="X147" s="2"/>
      <c r="Y147" s="54" t="s">
        <v>441</v>
      </c>
      <c r="Z147" s="54" t="s">
        <v>435</v>
      </c>
      <c r="AA147" s="2"/>
      <c r="AB147" s="54"/>
      <c r="AC147" s="54"/>
      <c r="AD147" s="2"/>
      <c r="AE147" s="54"/>
      <c r="AF147" s="54"/>
      <c r="AG147" s="2"/>
      <c r="AH147" s="2" t="s">
        <v>234</v>
      </c>
      <c r="AI147" s="17"/>
      <c r="AJ147" s="17"/>
      <c r="AK147" s="17"/>
      <c r="AL147" s="17"/>
      <c r="AM147" s="8"/>
      <c r="AN147" s="18"/>
      <c r="AO147" s="2" t="s">
        <v>234</v>
      </c>
      <c r="AP147" s="2"/>
      <c r="AQ147" s="6"/>
      <c r="AR147" s="6"/>
      <c r="AS147" s="7"/>
      <c r="AT147" s="7"/>
      <c r="AV147" s="2" t="s">
        <v>234</v>
      </c>
    </row>
    <row r="148" spans="1:48" x14ac:dyDescent="0.2">
      <c r="A148" s="194">
        <v>144</v>
      </c>
      <c r="B148" s="106"/>
      <c r="C148" s="2" t="s">
        <v>245</v>
      </c>
      <c r="D148" s="57"/>
      <c r="E148" s="200">
        <v>21</v>
      </c>
      <c r="F148" s="43" t="str">
        <f t="shared" si="24"/>
        <v>Exam 321</v>
      </c>
      <c r="G148" s="18" t="s">
        <v>0</v>
      </c>
      <c r="H148" s="2"/>
      <c r="I148" s="193">
        <v>61</v>
      </c>
      <c r="J148" s="41">
        <f t="shared" si="20"/>
        <v>7.0601851851851847E-4</v>
      </c>
      <c r="K148" s="41">
        <f t="shared" si="25"/>
        <v>3.4722222222222224E-4</v>
      </c>
      <c r="L148" s="41">
        <f t="shared" si="26"/>
        <v>1.0416666666666667E-3</v>
      </c>
      <c r="M148" s="41">
        <f t="shared" si="27"/>
        <v>1.3888888888888889E-3</v>
      </c>
      <c r="N148" s="41" t="str">
        <f t="shared" si="21"/>
        <v>Perfect Timing</v>
      </c>
      <c r="O148" s="41">
        <f t="shared" si="22"/>
        <v>3.1608796296296295E-2</v>
      </c>
      <c r="P148" s="222">
        <f t="shared" si="28"/>
        <v>2.6578124999999998E-2</v>
      </c>
      <c r="Q148" s="41">
        <f t="shared" si="23"/>
        <v>5.030671296296297E-3</v>
      </c>
      <c r="R148" s="42" t="str">
        <f t="shared" si="29"/>
        <v>Behind on time</v>
      </c>
      <c r="S148" s="2"/>
      <c r="T148" s="2"/>
      <c r="U148" s="2" t="s">
        <v>9</v>
      </c>
      <c r="V148" s="2"/>
      <c r="W148" s="2" t="s">
        <v>316</v>
      </c>
      <c r="X148" s="2"/>
      <c r="Y148" s="54" t="s">
        <v>441</v>
      </c>
      <c r="Z148" s="54" t="s">
        <v>433</v>
      </c>
      <c r="AA148" s="2"/>
      <c r="AB148" s="54"/>
      <c r="AC148" s="54"/>
      <c r="AD148" s="2"/>
      <c r="AE148" s="54"/>
      <c r="AF148" s="54"/>
      <c r="AG148" s="2"/>
      <c r="AH148" s="2" t="s">
        <v>234</v>
      </c>
      <c r="AI148" s="17"/>
      <c r="AJ148" s="17"/>
      <c r="AK148" s="17"/>
      <c r="AL148" s="17"/>
      <c r="AM148" s="8"/>
      <c r="AN148" s="18"/>
      <c r="AO148" s="2" t="s">
        <v>234</v>
      </c>
      <c r="AP148" s="2"/>
      <c r="AQ148" s="6"/>
      <c r="AR148" s="6"/>
      <c r="AS148" s="7"/>
      <c r="AT148" s="7"/>
      <c r="AV148" s="2" t="s">
        <v>234</v>
      </c>
    </row>
    <row r="149" spans="1:48" x14ac:dyDescent="0.2">
      <c r="A149" s="194">
        <v>145</v>
      </c>
      <c r="B149" s="106"/>
      <c r="C149" s="2" t="s">
        <v>245</v>
      </c>
      <c r="D149" s="57"/>
      <c r="E149" s="200">
        <v>22</v>
      </c>
      <c r="F149" s="43" t="str">
        <f t="shared" si="24"/>
        <v>Exam 322</v>
      </c>
      <c r="G149" s="18" t="s">
        <v>0</v>
      </c>
      <c r="H149" s="2"/>
      <c r="I149" s="193">
        <v>129</v>
      </c>
      <c r="J149" s="41">
        <f t="shared" si="20"/>
        <v>1.4930555555555556E-3</v>
      </c>
      <c r="K149" s="41">
        <f t="shared" si="25"/>
        <v>6.9444444444444447E-4</v>
      </c>
      <c r="L149" s="41">
        <f t="shared" si="26"/>
        <v>1.3888888888888889E-3</v>
      </c>
      <c r="M149" s="41">
        <f t="shared" si="27"/>
        <v>1.736111111111111E-3</v>
      </c>
      <c r="N149" s="41" t="str">
        <f t="shared" si="21"/>
        <v>Warning Track</v>
      </c>
      <c r="O149" s="41">
        <f t="shared" si="22"/>
        <v>3.3101851851851848E-2</v>
      </c>
      <c r="P149" s="222">
        <f t="shared" si="28"/>
        <v>2.7843749999999997E-2</v>
      </c>
      <c r="Q149" s="41">
        <f t="shared" si="23"/>
        <v>5.2581018518518506E-3</v>
      </c>
      <c r="R149" s="42" t="str">
        <f t="shared" si="29"/>
        <v>Behind on time</v>
      </c>
      <c r="S149" s="2"/>
      <c r="T149" s="2"/>
      <c r="U149" s="2" t="s">
        <v>9</v>
      </c>
      <c r="V149" s="2"/>
      <c r="W149" s="2" t="s">
        <v>317</v>
      </c>
      <c r="X149" s="2"/>
      <c r="Y149" s="54" t="s">
        <v>441</v>
      </c>
      <c r="Z149" s="54" t="s">
        <v>429</v>
      </c>
      <c r="AA149" s="2"/>
      <c r="AB149" s="54"/>
      <c r="AC149" s="54"/>
      <c r="AD149" s="2"/>
      <c r="AE149" s="54"/>
      <c r="AF149" s="54"/>
      <c r="AG149" s="2"/>
      <c r="AH149" s="2" t="s">
        <v>234</v>
      </c>
      <c r="AI149" s="17"/>
      <c r="AJ149" s="17"/>
      <c r="AK149" s="17"/>
      <c r="AL149" s="17"/>
      <c r="AM149" s="8"/>
      <c r="AN149" s="18"/>
      <c r="AO149" s="2" t="s">
        <v>234</v>
      </c>
      <c r="AP149" s="2"/>
      <c r="AQ149" s="6"/>
      <c r="AR149" s="6"/>
      <c r="AS149" s="7"/>
      <c r="AT149" s="7"/>
      <c r="AV149" s="2" t="s">
        <v>234</v>
      </c>
    </row>
    <row r="150" spans="1:48" x14ac:dyDescent="0.2">
      <c r="A150" s="194">
        <v>146</v>
      </c>
      <c r="B150" s="106"/>
      <c r="C150" s="2" t="s">
        <v>245</v>
      </c>
      <c r="D150" s="57"/>
      <c r="E150" s="200">
        <v>23</v>
      </c>
      <c r="F150" s="43" t="str">
        <f t="shared" si="24"/>
        <v>Exam 323</v>
      </c>
      <c r="G150" s="18" t="s">
        <v>11</v>
      </c>
      <c r="H150" s="2"/>
      <c r="I150" s="193">
        <v>55</v>
      </c>
      <c r="J150" s="41">
        <f t="shared" si="20"/>
        <v>6.3657407407407413E-4</v>
      </c>
      <c r="K150" s="41">
        <f t="shared" si="25"/>
        <v>3.4722222222222224E-4</v>
      </c>
      <c r="L150" s="41">
        <f t="shared" si="26"/>
        <v>8.6805555555555551E-4</v>
      </c>
      <c r="M150" s="41">
        <f t="shared" si="27"/>
        <v>1.3888888888888889E-3</v>
      </c>
      <c r="N150" s="41" t="str">
        <f t="shared" si="21"/>
        <v>Perfect Timing</v>
      </c>
      <c r="O150" s="41">
        <f t="shared" si="22"/>
        <v>3.3738425925925922E-2</v>
      </c>
      <c r="P150" s="222">
        <f t="shared" si="28"/>
        <v>2.9109374999999996E-2</v>
      </c>
      <c r="Q150" s="41">
        <f t="shared" si="23"/>
        <v>4.6290509259259253E-3</v>
      </c>
      <c r="R150" s="42" t="str">
        <f t="shared" si="29"/>
        <v>Behind on time</v>
      </c>
      <c r="S150" s="2"/>
      <c r="T150" s="2"/>
      <c r="U150" s="2" t="s">
        <v>8</v>
      </c>
      <c r="V150" s="2"/>
      <c r="W150" s="2" t="s">
        <v>314</v>
      </c>
      <c r="X150" s="2"/>
      <c r="Y150" s="54" t="s">
        <v>373</v>
      </c>
      <c r="Z150" s="54" t="s">
        <v>375</v>
      </c>
      <c r="AA150" s="2"/>
      <c r="AB150" s="54"/>
      <c r="AC150" s="54"/>
      <c r="AD150" s="2"/>
      <c r="AE150" s="54"/>
      <c r="AF150" s="54"/>
      <c r="AG150" s="2"/>
      <c r="AH150" s="2" t="s">
        <v>234</v>
      </c>
      <c r="AI150" s="17"/>
      <c r="AJ150" s="17"/>
      <c r="AK150" s="17"/>
      <c r="AL150" s="17"/>
      <c r="AM150" s="8"/>
      <c r="AN150" s="18"/>
      <c r="AO150" s="2" t="s">
        <v>234</v>
      </c>
      <c r="AP150" s="2"/>
      <c r="AQ150" s="6"/>
      <c r="AR150" s="6"/>
      <c r="AS150" s="7"/>
      <c r="AT150" s="7"/>
      <c r="AV150" s="2" t="s">
        <v>234</v>
      </c>
    </row>
    <row r="151" spans="1:48" x14ac:dyDescent="0.2">
      <c r="A151" s="194">
        <v>147</v>
      </c>
      <c r="B151" s="106"/>
      <c r="C151" s="2" t="s">
        <v>245</v>
      </c>
      <c r="D151" s="57"/>
      <c r="E151" s="200">
        <v>24</v>
      </c>
      <c r="F151" s="43" t="str">
        <f t="shared" si="24"/>
        <v>Exam 324</v>
      </c>
      <c r="G151" s="18" t="s">
        <v>0</v>
      </c>
      <c r="H151" s="2"/>
      <c r="I151" s="193">
        <v>191</v>
      </c>
      <c r="J151" s="41">
        <f t="shared" si="20"/>
        <v>2.2106481481481482E-3</v>
      </c>
      <c r="K151" s="41">
        <f t="shared" si="25"/>
        <v>1.3888888888888889E-3</v>
      </c>
      <c r="L151" s="41">
        <f t="shared" si="26"/>
        <v>3.472222222222222E-3</v>
      </c>
      <c r="M151" s="41">
        <f t="shared" si="27"/>
        <v>3.8194444444444443E-3</v>
      </c>
      <c r="N151" s="41" t="str">
        <f t="shared" si="21"/>
        <v>Perfect Timing</v>
      </c>
      <c r="O151" s="41">
        <f>J151+O150</f>
        <v>3.5949074074074071E-2</v>
      </c>
      <c r="P151" s="222">
        <f t="shared" si="28"/>
        <v>3.0374999999999996E-2</v>
      </c>
      <c r="Q151" s="41">
        <f t="shared" si="23"/>
        <v>5.574074074074075E-3</v>
      </c>
      <c r="R151" s="42" t="str">
        <f t="shared" si="29"/>
        <v>Behind on time</v>
      </c>
      <c r="S151" s="2"/>
      <c r="T151" s="2"/>
      <c r="U151" s="2" t="s">
        <v>9</v>
      </c>
      <c r="V151" s="2"/>
      <c r="W151" s="2" t="s">
        <v>315</v>
      </c>
      <c r="X151" s="2"/>
      <c r="Y151" s="54" t="s">
        <v>426</v>
      </c>
      <c r="Z151" s="54" t="s">
        <v>427</v>
      </c>
      <c r="AA151" s="2"/>
      <c r="AB151" s="54"/>
      <c r="AC151" s="54"/>
      <c r="AD151" s="2"/>
      <c r="AE151" s="54"/>
      <c r="AF151" s="54"/>
      <c r="AG151" s="2"/>
      <c r="AH151" s="2" t="s">
        <v>234</v>
      </c>
      <c r="AI151" s="17"/>
      <c r="AJ151" s="17"/>
      <c r="AK151" s="17"/>
      <c r="AL151" s="17"/>
      <c r="AM151" s="8"/>
      <c r="AN151" s="18"/>
      <c r="AO151" s="2" t="s">
        <v>234</v>
      </c>
      <c r="AP151" s="2"/>
      <c r="AQ151" s="6"/>
      <c r="AR151" s="6"/>
      <c r="AS151" s="7"/>
      <c r="AT151" s="7"/>
      <c r="AV151" s="2" t="s">
        <v>234</v>
      </c>
    </row>
    <row r="152" spans="1:48" x14ac:dyDescent="0.2">
      <c r="A152" s="194">
        <v>148</v>
      </c>
      <c r="B152" s="106"/>
      <c r="C152" s="2" t="s">
        <v>245</v>
      </c>
      <c r="D152" s="57"/>
      <c r="E152" s="200">
        <v>25</v>
      </c>
      <c r="F152" s="43" t="str">
        <f t="shared" si="24"/>
        <v>Exam 325</v>
      </c>
      <c r="G152" s="18" t="s">
        <v>0</v>
      </c>
      <c r="H152" s="2"/>
      <c r="I152" s="193">
        <v>149</v>
      </c>
      <c r="J152" s="41">
        <f t="shared" si="20"/>
        <v>1.724537037037037E-3</v>
      </c>
      <c r="K152" s="41">
        <f t="shared" si="25"/>
        <v>6.9444444444444447E-4</v>
      </c>
      <c r="L152" s="41">
        <f t="shared" si="26"/>
        <v>1.3888888888888889E-3</v>
      </c>
      <c r="M152" s="41">
        <f t="shared" si="27"/>
        <v>1.736111111111111E-3</v>
      </c>
      <c r="N152" s="41" t="str">
        <f t="shared" si="21"/>
        <v>Warning Track</v>
      </c>
      <c r="O152" s="41">
        <f t="shared" si="22"/>
        <v>3.7673611111111109E-2</v>
      </c>
      <c r="P152" s="222">
        <f t="shared" si="28"/>
        <v>3.1640624999999999E-2</v>
      </c>
      <c r="Q152" s="41">
        <f t="shared" si="23"/>
        <v>6.0329861111111105E-3</v>
      </c>
      <c r="R152" s="42" t="str">
        <f t="shared" si="29"/>
        <v>Behind on time</v>
      </c>
      <c r="S152" s="2"/>
      <c r="T152" s="2"/>
      <c r="U152" s="2" t="s">
        <v>9</v>
      </c>
      <c r="V152" s="2"/>
      <c r="W152" s="2" t="s">
        <v>317</v>
      </c>
      <c r="X152" s="2"/>
      <c r="Y152" s="54" t="s">
        <v>426</v>
      </c>
      <c r="Z152" s="54" t="s">
        <v>429</v>
      </c>
      <c r="AA152" s="2"/>
      <c r="AB152" s="54"/>
      <c r="AC152" s="54"/>
      <c r="AD152" s="2"/>
      <c r="AE152" s="54"/>
      <c r="AF152" s="54"/>
      <c r="AG152" s="2"/>
      <c r="AH152" s="2" t="s">
        <v>234</v>
      </c>
      <c r="AI152" s="17"/>
      <c r="AJ152" s="17"/>
      <c r="AK152" s="17"/>
      <c r="AL152" s="17"/>
      <c r="AM152" s="8"/>
      <c r="AN152" s="18"/>
      <c r="AO152" s="2" t="s">
        <v>234</v>
      </c>
      <c r="AP152" s="2"/>
      <c r="AQ152" s="6"/>
      <c r="AR152" s="6"/>
      <c r="AS152" s="7"/>
      <c r="AT152" s="7"/>
      <c r="AV152" s="2" t="s">
        <v>234</v>
      </c>
    </row>
    <row r="153" spans="1:48" x14ac:dyDescent="0.2">
      <c r="A153" s="194">
        <v>149</v>
      </c>
      <c r="B153" s="106"/>
      <c r="C153" s="2" t="s">
        <v>245</v>
      </c>
      <c r="D153" s="57"/>
      <c r="E153" s="200">
        <v>26</v>
      </c>
      <c r="F153" s="43" t="str">
        <f t="shared" si="24"/>
        <v>Exam 326</v>
      </c>
      <c r="G153" s="18" t="s">
        <v>11</v>
      </c>
      <c r="H153" s="2"/>
      <c r="I153" s="193">
        <v>48</v>
      </c>
      <c r="J153" s="41">
        <f t="shared" si="20"/>
        <v>5.5555555555555556E-4</v>
      </c>
      <c r="K153" s="41">
        <f t="shared" si="25"/>
        <v>3.4722222222222224E-4</v>
      </c>
      <c r="L153" s="41">
        <f t="shared" si="26"/>
        <v>1.0416666666666667E-3</v>
      </c>
      <c r="M153" s="41">
        <f t="shared" si="27"/>
        <v>1.3888888888888889E-3</v>
      </c>
      <c r="N153" s="41" t="str">
        <f t="shared" si="21"/>
        <v>Perfect Timing</v>
      </c>
      <c r="O153" s="41">
        <f t="shared" si="22"/>
        <v>3.8229166666666661E-2</v>
      </c>
      <c r="P153" s="222">
        <f t="shared" si="28"/>
        <v>3.2906249999999998E-2</v>
      </c>
      <c r="Q153" s="41">
        <f t="shared" si="23"/>
        <v>5.3229166666666633E-3</v>
      </c>
      <c r="R153" s="42" t="str">
        <f t="shared" si="29"/>
        <v>Behind on time</v>
      </c>
      <c r="S153" s="2"/>
      <c r="T153" s="2"/>
      <c r="U153" s="2" t="s">
        <v>9</v>
      </c>
      <c r="V153" s="2"/>
      <c r="W153" s="2" t="s">
        <v>316</v>
      </c>
      <c r="X153" s="2"/>
      <c r="Y153" s="54" t="s">
        <v>426</v>
      </c>
      <c r="Z153" s="54" t="s">
        <v>433</v>
      </c>
      <c r="AA153" s="2"/>
      <c r="AB153" s="54"/>
      <c r="AC153" s="54"/>
      <c r="AD153" s="2"/>
      <c r="AE153" s="54"/>
      <c r="AF153" s="54"/>
      <c r="AG153" s="2"/>
      <c r="AH153" s="2" t="s">
        <v>234</v>
      </c>
      <c r="AI153" s="17"/>
      <c r="AJ153" s="17"/>
      <c r="AK153" s="17"/>
      <c r="AL153" s="17"/>
      <c r="AM153" s="8"/>
      <c r="AN153" s="18"/>
      <c r="AO153" s="2" t="s">
        <v>234</v>
      </c>
      <c r="AP153" s="2"/>
      <c r="AQ153" s="6"/>
      <c r="AR153" s="6"/>
      <c r="AS153" s="7"/>
      <c r="AT153" s="7"/>
      <c r="AV153" s="2" t="s">
        <v>234</v>
      </c>
    </row>
    <row r="154" spans="1:48" x14ac:dyDescent="0.2">
      <c r="A154" s="194">
        <v>150</v>
      </c>
      <c r="B154" s="106"/>
      <c r="C154" s="2" t="s">
        <v>245</v>
      </c>
      <c r="D154" s="57"/>
      <c r="E154" s="200">
        <v>27</v>
      </c>
      <c r="F154" s="43" t="str">
        <f t="shared" si="24"/>
        <v>Exam 327</v>
      </c>
      <c r="G154" s="18" t="s">
        <v>0</v>
      </c>
      <c r="H154" s="2"/>
      <c r="I154" s="193">
        <v>49</v>
      </c>
      <c r="J154" s="41">
        <f t="shared" si="20"/>
        <v>5.6712962962962967E-4</v>
      </c>
      <c r="K154" s="41">
        <f t="shared" si="25"/>
        <v>3.4722222222222224E-4</v>
      </c>
      <c r="L154" s="41">
        <f t="shared" si="26"/>
        <v>8.6805555555555551E-4</v>
      </c>
      <c r="M154" s="41">
        <f t="shared" si="27"/>
        <v>1.3888888888888889E-3</v>
      </c>
      <c r="N154" s="41" t="str">
        <f t="shared" si="21"/>
        <v>Perfect Timing</v>
      </c>
      <c r="O154" s="41">
        <f>J154+O153</f>
        <v>3.8796296296296294E-2</v>
      </c>
      <c r="P154" s="222">
        <f t="shared" si="28"/>
        <v>3.4171874999999997E-2</v>
      </c>
      <c r="Q154" s="41">
        <f t="shared" si="23"/>
        <v>4.6244212962962966E-3</v>
      </c>
      <c r="R154" s="42" t="str">
        <f t="shared" si="29"/>
        <v>Behind on time</v>
      </c>
      <c r="S154" s="2"/>
      <c r="T154" s="2"/>
      <c r="U154" s="2" t="s">
        <v>8</v>
      </c>
      <c r="V154" s="2"/>
      <c r="W154" s="2" t="s">
        <v>314</v>
      </c>
      <c r="X154" s="2"/>
      <c r="Y154" s="54" t="s">
        <v>383</v>
      </c>
      <c r="Z154" s="54" t="s">
        <v>406</v>
      </c>
      <c r="AA154" s="2"/>
      <c r="AB154" s="54"/>
      <c r="AC154" s="54"/>
      <c r="AD154" s="2"/>
      <c r="AE154" s="54"/>
      <c r="AF154" s="54"/>
      <c r="AG154" s="2"/>
      <c r="AH154" s="2" t="s">
        <v>234</v>
      </c>
      <c r="AI154" s="17"/>
      <c r="AJ154" s="17"/>
      <c r="AK154" s="17"/>
      <c r="AL154" s="17"/>
      <c r="AM154" s="8"/>
      <c r="AN154" s="18"/>
      <c r="AO154" s="2" t="s">
        <v>234</v>
      </c>
      <c r="AP154" s="2"/>
      <c r="AQ154" s="6"/>
      <c r="AR154" s="6"/>
      <c r="AS154" s="7"/>
      <c r="AT154" s="7"/>
      <c r="AV154" s="2" t="s">
        <v>234</v>
      </c>
    </row>
    <row r="155" spans="1:48" x14ac:dyDescent="0.2">
      <c r="A155" s="194">
        <v>151</v>
      </c>
      <c r="B155" s="106"/>
      <c r="C155" s="2" t="s">
        <v>245</v>
      </c>
      <c r="D155" s="57"/>
      <c r="E155" s="200">
        <v>28</v>
      </c>
      <c r="F155" s="43" t="str">
        <f t="shared" si="24"/>
        <v>Exam 328</v>
      </c>
      <c r="G155" s="18" t="s">
        <v>11</v>
      </c>
      <c r="H155" s="2"/>
      <c r="I155" s="193">
        <v>302</v>
      </c>
      <c r="J155" s="41">
        <f t="shared" si="20"/>
        <v>3.4953703703703705E-3</v>
      </c>
      <c r="K155" s="41">
        <f t="shared" si="25"/>
        <v>1.3888888888888889E-3</v>
      </c>
      <c r="L155" s="41">
        <f t="shared" si="26"/>
        <v>3.472222222222222E-3</v>
      </c>
      <c r="M155" s="41">
        <f t="shared" si="27"/>
        <v>3.8194444444444443E-3</v>
      </c>
      <c r="N155" s="41" t="str">
        <f t="shared" si="21"/>
        <v>Warning Track</v>
      </c>
      <c r="O155" s="222">
        <f t="shared" si="22"/>
        <v>4.2291666666666665E-2</v>
      </c>
      <c r="P155" s="222">
        <f t="shared" si="28"/>
        <v>3.5437499999999997E-2</v>
      </c>
      <c r="Q155" s="41">
        <f t="shared" si="23"/>
        <v>6.8541666666666681E-3</v>
      </c>
      <c r="R155" s="42" t="str">
        <f t="shared" si="29"/>
        <v>Behind on time</v>
      </c>
      <c r="S155" s="2"/>
      <c r="T155" s="2"/>
      <c r="U155" s="2" t="s">
        <v>10</v>
      </c>
      <c r="V155" s="2"/>
      <c r="W155" s="2" t="s">
        <v>315</v>
      </c>
      <c r="X155" s="2"/>
      <c r="Y155" s="54" t="s">
        <v>440</v>
      </c>
      <c r="Z155" s="54" t="s">
        <v>427</v>
      </c>
      <c r="AA155" s="2"/>
      <c r="AB155" s="54"/>
      <c r="AC155" s="54"/>
      <c r="AD155" s="2"/>
      <c r="AE155" s="54"/>
      <c r="AF155" s="54"/>
      <c r="AG155" s="2"/>
      <c r="AH155" s="2" t="s">
        <v>234</v>
      </c>
      <c r="AI155" s="17"/>
      <c r="AJ155" s="17"/>
      <c r="AK155" s="17"/>
      <c r="AL155" s="17"/>
      <c r="AM155" s="8"/>
      <c r="AN155" s="18"/>
      <c r="AO155" s="2" t="s">
        <v>234</v>
      </c>
      <c r="AP155" s="2"/>
      <c r="AQ155" s="6"/>
      <c r="AR155" s="6"/>
      <c r="AS155" s="7"/>
      <c r="AT155" s="7"/>
      <c r="AV155" s="2" t="s">
        <v>234</v>
      </c>
    </row>
    <row r="156" spans="1:48" x14ac:dyDescent="0.2">
      <c r="A156" s="194">
        <v>152</v>
      </c>
      <c r="B156" s="106"/>
      <c r="C156" s="2" t="s">
        <v>245</v>
      </c>
      <c r="D156" s="57"/>
      <c r="E156" s="200">
        <v>29</v>
      </c>
      <c r="F156" s="43" t="str">
        <f t="shared" si="24"/>
        <v>Exam 329</v>
      </c>
      <c r="G156" s="18" t="s">
        <v>11</v>
      </c>
      <c r="H156" s="2"/>
      <c r="I156" s="193">
        <v>62</v>
      </c>
      <c r="J156" s="41">
        <f t="shared" si="20"/>
        <v>7.1759259259259259E-4</v>
      </c>
      <c r="K156" s="41">
        <f t="shared" si="25"/>
        <v>6.9444444444444447E-4</v>
      </c>
      <c r="L156" s="41">
        <f t="shared" si="26"/>
        <v>1.3888888888888889E-3</v>
      </c>
      <c r="M156" s="41">
        <f t="shared" si="27"/>
        <v>1.736111111111111E-3</v>
      </c>
      <c r="N156" s="41" t="str">
        <f t="shared" si="21"/>
        <v>Perfect Timing</v>
      </c>
      <c r="O156" s="222">
        <f t="shared" si="22"/>
        <v>4.3009259259259261E-2</v>
      </c>
      <c r="P156" s="222">
        <f t="shared" si="28"/>
        <v>3.6703124999999996E-2</v>
      </c>
      <c r="Q156" s="41">
        <f t="shared" si="23"/>
        <v>6.3061342592592648E-3</v>
      </c>
      <c r="R156" s="42" t="str">
        <f t="shared" si="29"/>
        <v>Behind on time</v>
      </c>
      <c r="S156" s="2"/>
      <c r="T156" s="2"/>
      <c r="U156" s="2" t="s">
        <v>10</v>
      </c>
      <c r="V156" s="2"/>
      <c r="W156" s="2" t="s">
        <v>317</v>
      </c>
      <c r="X156" s="2"/>
      <c r="Y156" s="54" t="s">
        <v>440</v>
      </c>
      <c r="Z156" s="54" t="s">
        <v>429</v>
      </c>
      <c r="AA156" s="2"/>
      <c r="AB156" s="54"/>
      <c r="AC156" s="54"/>
      <c r="AD156" s="2"/>
      <c r="AE156" s="54"/>
      <c r="AF156" s="54"/>
      <c r="AG156" s="2"/>
      <c r="AH156" s="2" t="s">
        <v>234</v>
      </c>
      <c r="AI156" s="17"/>
      <c r="AJ156" s="17"/>
      <c r="AK156" s="17"/>
      <c r="AL156" s="17"/>
      <c r="AM156" s="8"/>
      <c r="AN156" s="18"/>
      <c r="AO156" s="2" t="s">
        <v>234</v>
      </c>
      <c r="AP156" s="2"/>
      <c r="AQ156" s="6"/>
      <c r="AR156" s="6"/>
      <c r="AS156" s="7"/>
      <c r="AT156" s="7"/>
      <c r="AV156" s="2" t="s">
        <v>234</v>
      </c>
    </row>
    <row r="157" spans="1:48" x14ac:dyDescent="0.2">
      <c r="A157" s="194">
        <v>153</v>
      </c>
      <c r="B157" s="106"/>
      <c r="C157" s="2" t="s">
        <v>245</v>
      </c>
      <c r="D157" s="57"/>
      <c r="E157" s="200">
        <v>30</v>
      </c>
      <c r="F157" s="43" t="str">
        <f t="shared" si="24"/>
        <v>Exam 330</v>
      </c>
      <c r="G157" s="18" t="s">
        <v>11</v>
      </c>
      <c r="H157" s="2"/>
      <c r="I157" s="193">
        <v>53</v>
      </c>
      <c r="J157" s="41">
        <f t="shared" si="20"/>
        <v>6.134259259259259E-4</v>
      </c>
      <c r="K157" s="41">
        <f t="shared" si="25"/>
        <v>6.9444444444444447E-4</v>
      </c>
      <c r="L157" s="41">
        <f t="shared" si="26"/>
        <v>1.3888888888888889E-3</v>
      </c>
      <c r="M157" s="41">
        <f t="shared" si="27"/>
        <v>1.736111111111111E-3</v>
      </c>
      <c r="N157" s="41" t="str">
        <f t="shared" si="21"/>
        <v>Too Fast</v>
      </c>
      <c r="O157" s="222">
        <f t="shared" ref="O157:O163" si="30">J157+O156</f>
        <v>4.3622685185185188E-2</v>
      </c>
      <c r="P157" s="222">
        <f t="shared" si="28"/>
        <v>3.7968750000000002E-2</v>
      </c>
      <c r="Q157" s="41">
        <f t="shared" si="23"/>
        <v>5.6539351851851855E-3</v>
      </c>
      <c r="R157" s="42" t="str">
        <f t="shared" si="29"/>
        <v>Behind on time</v>
      </c>
      <c r="S157" s="2"/>
      <c r="T157" s="2"/>
      <c r="U157" s="2" t="s">
        <v>10</v>
      </c>
      <c r="V157" s="2"/>
      <c r="W157" s="2" t="s">
        <v>317</v>
      </c>
      <c r="X157" s="2"/>
      <c r="Y157" s="54" t="s">
        <v>440</v>
      </c>
      <c r="Z157" s="54" t="s">
        <v>435</v>
      </c>
      <c r="AA157" s="2"/>
      <c r="AB157" s="54"/>
      <c r="AC157" s="54"/>
      <c r="AD157" s="2"/>
      <c r="AE157" s="54"/>
      <c r="AF157" s="54"/>
      <c r="AG157" s="2"/>
      <c r="AH157" s="2" t="s">
        <v>234</v>
      </c>
      <c r="AI157" s="17"/>
      <c r="AJ157" s="17"/>
      <c r="AK157" s="17"/>
      <c r="AL157" s="17"/>
      <c r="AM157" s="8"/>
      <c r="AN157" s="18"/>
      <c r="AO157" s="2" t="s">
        <v>234</v>
      </c>
      <c r="AP157" s="2"/>
      <c r="AQ157" s="6"/>
      <c r="AR157" s="6"/>
      <c r="AS157" s="7"/>
      <c r="AT157" s="7"/>
      <c r="AV157" s="2" t="s">
        <v>234</v>
      </c>
    </row>
    <row r="158" spans="1:48" x14ac:dyDescent="0.2">
      <c r="A158" s="194">
        <v>154</v>
      </c>
      <c r="B158" s="106"/>
      <c r="C158" s="2" t="s">
        <v>245</v>
      </c>
      <c r="D158" s="57"/>
      <c r="E158" s="200">
        <v>31</v>
      </c>
      <c r="F158" s="43" t="str">
        <f t="shared" si="24"/>
        <v>Exam 331</v>
      </c>
      <c r="G158" s="18" t="s">
        <v>11</v>
      </c>
      <c r="H158" s="2"/>
      <c r="I158" s="193">
        <v>122</v>
      </c>
      <c r="J158" s="41">
        <f t="shared" si="20"/>
        <v>1.4120370370370369E-3</v>
      </c>
      <c r="K158" s="41">
        <f t="shared" si="25"/>
        <v>6.9444444444444447E-4</v>
      </c>
      <c r="L158" s="41">
        <f t="shared" si="26"/>
        <v>1.3888888888888889E-3</v>
      </c>
      <c r="M158" s="41">
        <f t="shared" si="27"/>
        <v>1.736111111111111E-3</v>
      </c>
      <c r="N158" s="41" t="str">
        <f t="shared" si="21"/>
        <v>Warning Track</v>
      </c>
      <c r="O158" s="222">
        <f t="shared" si="30"/>
        <v>4.5034722222222226E-2</v>
      </c>
      <c r="P158" s="222">
        <f t="shared" si="28"/>
        <v>3.9234375000000002E-2</v>
      </c>
      <c r="Q158" s="41">
        <f t="shared" si="23"/>
        <v>5.8003472222222241E-3</v>
      </c>
      <c r="R158" s="42" t="str">
        <f t="shared" si="29"/>
        <v>Behind on time</v>
      </c>
      <c r="S158" s="2"/>
      <c r="T158" s="2"/>
      <c r="U158" s="2" t="s">
        <v>10</v>
      </c>
      <c r="V158" s="2"/>
      <c r="W158" s="2" t="s">
        <v>317</v>
      </c>
      <c r="X158" s="2"/>
      <c r="Y158" s="54" t="s">
        <v>440</v>
      </c>
      <c r="Z158" s="54" t="s">
        <v>435</v>
      </c>
      <c r="AA158" s="2"/>
      <c r="AB158" s="54"/>
      <c r="AC158" s="54"/>
      <c r="AD158" s="2"/>
      <c r="AE158" s="54"/>
      <c r="AF158" s="54"/>
      <c r="AG158" s="2"/>
      <c r="AH158" s="2" t="s">
        <v>234</v>
      </c>
      <c r="AI158" s="17"/>
      <c r="AJ158" s="17"/>
      <c r="AK158" s="17"/>
      <c r="AL158" s="17"/>
      <c r="AM158" s="8"/>
      <c r="AN158" s="18"/>
      <c r="AO158" s="2" t="s">
        <v>234</v>
      </c>
      <c r="AP158" s="2"/>
      <c r="AQ158" s="6"/>
      <c r="AR158" s="6"/>
      <c r="AS158" s="7"/>
      <c r="AT158" s="7"/>
      <c r="AV158" s="2" t="s">
        <v>234</v>
      </c>
    </row>
    <row r="159" spans="1:48" x14ac:dyDescent="0.2">
      <c r="A159" s="194">
        <v>155</v>
      </c>
      <c r="B159" s="106"/>
      <c r="C159" s="2" t="s">
        <v>245</v>
      </c>
      <c r="D159" s="57"/>
      <c r="E159" s="200">
        <v>32</v>
      </c>
      <c r="F159" s="43" t="str">
        <f t="shared" si="24"/>
        <v>Exam 332</v>
      </c>
      <c r="G159" s="18" t="s">
        <v>0</v>
      </c>
      <c r="H159" s="2"/>
      <c r="I159" s="193">
        <v>83</v>
      </c>
      <c r="J159" s="41">
        <f t="shared" si="20"/>
        <v>9.6064814814814819E-4</v>
      </c>
      <c r="K159" s="41">
        <f t="shared" si="25"/>
        <v>3.4722222222222224E-4</v>
      </c>
      <c r="L159" s="41">
        <f t="shared" si="26"/>
        <v>8.6805555555555551E-4</v>
      </c>
      <c r="M159" s="41">
        <f t="shared" si="27"/>
        <v>1.3888888888888889E-3</v>
      </c>
      <c r="N159" s="41" t="str">
        <f t="shared" si="21"/>
        <v>Warning Track</v>
      </c>
      <c r="O159" s="222">
        <f t="shared" si="30"/>
        <v>4.5995370370370374E-2</v>
      </c>
      <c r="P159" s="222">
        <f t="shared" si="28"/>
        <v>4.0500000000000001E-2</v>
      </c>
      <c r="Q159" s="41">
        <f t="shared" si="23"/>
        <v>5.4953703703703727E-3</v>
      </c>
      <c r="R159" s="42" t="str">
        <f t="shared" si="29"/>
        <v>Behind on time</v>
      </c>
      <c r="S159" s="2"/>
      <c r="T159" s="2"/>
      <c r="U159" s="2" t="s">
        <v>8</v>
      </c>
      <c r="V159" s="2"/>
      <c r="W159" s="2" t="s">
        <v>314</v>
      </c>
      <c r="X159" s="2"/>
      <c r="Y159" s="54" t="s">
        <v>399</v>
      </c>
      <c r="Z159" s="54" t="s">
        <v>400</v>
      </c>
      <c r="AA159" s="2"/>
      <c r="AB159" s="54"/>
      <c r="AC159" s="54"/>
      <c r="AD159" s="2"/>
      <c r="AE159" s="54"/>
      <c r="AF159" s="54"/>
      <c r="AG159" s="2"/>
      <c r="AH159" s="2" t="s">
        <v>234</v>
      </c>
      <c r="AI159" s="17"/>
      <c r="AJ159" s="17"/>
      <c r="AK159" s="17"/>
      <c r="AL159" s="17"/>
      <c r="AM159" s="8"/>
      <c r="AN159" s="18"/>
      <c r="AO159" s="2" t="s">
        <v>234</v>
      </c>
      <c r="AP159" s="2"/>
      <c r="AQ159" s="6"/>
      <c r="AR159" s="6"/>
      <c r="AS159" s="7"/>
      <c r="AT159" s="7"/>
      <c r="AV159" s="2" t="s">
        <v>234</v>
      </c>
    </row>
    <row r="160" spans="1:48" x14ac:dyDescent="0.2">
      <c r="A160" s="194">
        <v>156</v>
      </c>
      <c r="B160" s="106"/>
      <c r="C160" s="2" t="s">
        <v>245</v>
      </c>
      <c r="D160" s="57"/>
      <c r="E160" s="200">
        <v>33</v>
      </c>
      <c r="F160" s="43" t="str">
        <f t="shared" si="24"/>
        <v>Exam 333</v>
      </c>
      <c r="G160" s="18" t="s">
        <v>0</v>
      </c>
      <c r="H160" s="2"/>
      <c r="I160" s="193">
        <v>59</v>
      </c>
      <c r="J160" s="41">
        <f t="shared" si="20"/>
        <v>6.8287037037037036E-4</v>
      </c>
      <c r="K160" s="41">
        <f t="shared" si="25"/>
        <v>3.4722222222222224E-4</v>
      </c>
      <c r="L160" s="41">
        <f t="shared" si="26"/>
        <v>8.6805555555555551E-4</v>
      </c>
      <c r="M160" s="41">
        <f t="shared" si="27"/>
        <v>1.3888888888888889E-3</v>
      </c>
      <c r="N160" s="41" t="str">
        <f t="shared" si="21"/>
        <v>Perfect Timing</v>
      </c>
      <c r="O160" s="222">
        <f t="shared" si="30"/>
        <v>4.6678240740740742E-2</v>
      </c>
      <c r="P160" s="222">
        <f t="shared" si="28"/>
        <v>4.1765624999999994E-2</v>
      </c>
      <c r="Q160" s="41">
        <f t="shared" si="23"/>
        <v>4.9126157407407486E-3</v>
      </c>
      <c r="R160" s="42" t="str">
        <f t="shared" si="29"/>
        <v>Behind on time</v>
      </c>
      <c r="S160" s="2"/>
      <c r="T160" s="2"/>
      <c r="U160" s="2" t="s">
        <v>9</v>
      </c>
      <c r="V160" s="2"/>
      <c r="W160" s="2" t="s">
        <v>314</v>
      </c>
      <c r="X160" s="2"/>
      <c r="Y160" s="54" t="s">
        <v>380</v>
      </c>
      <c r="Z160" s="54" t="s">
        <v>348</v>
      </c>
      <c r="AA160" s="2"/>
      <c r="AB160" s="54" t="s">
        <v>383</v>
      </c>
      <c r="AC160" s="54" t="s">
        <v>414</v>
      </c>
      <c r="AD160" s="2"/>
      <c r="AE160" s="54"/>
      <c r="AF160" s="54"/>
      <c r="AG160" s="2"/>
      <c r="AH160" s="2"/>
      <c r="AI160" s="17"/>
      <c r="AJ160" s="17"/>
      <c r="AK160" s="17"/>
      <c r="AL160" s="17"/>
      <c r="AM160" s="8"/>
      <c r="AN160" s="18"/>
      <c r="AO160" s="2" t="s">
        <v>234</v>
      </c>
      <c r="AP160" s="2"/>
      <c r="AQ160" s="6"/>
      <c r="AR160" s="6"/>
      <c r="AS160" s="7"/>
      <c r="AT160" s="7"/>
      <c r="AV160" s="2" t="s">
        <v>234</v>
      </c>
    </row>
    <row r="161" spans="1:48" x14ac:dyDescent="0.2">
      <c r="A161" s="194">
        <v>157</v>
      </c>
      <c r="B161" s="106"/>
      <c r="C161" s="2" t="s">
        <v>245</v>
      </c>
      <c r="D161" s="57"/>
      <c r="E161" s="200">
        <v>34</v>
      </c>
      <c r="F161" s="43" t="str">
        <f t="shared" si="24"/>
        <v>Exam 334</v>
      </c>
      <c r="G161" s="18" t="s">
        <v>0</v>
      </c>
      <c r="H161" s="2"/>
      <c r="I161" s="193">
        <v>235</v>
      </c>
      <c r="J161" s="41">
        <f t="shared" si="20"/>
        <v>2.7199074074074074E-3</v>
      </c>
      <c r="K161" s="41">
        <f t="shared" si="25"/>
        <v>1.3888888888888889E-3</v>
      </c>
      <c r="L161" s="41">
        <f t="shared" si="26"/>
        <v>3.472222222222222E-3</v>
      </c>
      <c r="M161" s="41">
        <f t="shared" si="27"/>
        <v>3.8194444444444443E-3</v>
      </c>
      <c r="N161" s="41" t="str">
        <f t="shared" si="21"/>
        <v>Perfect Timing</v>
      </c>
      <c r="O161" s="222">
        <f t="shared" si="30"/>
        <v>4.9398148148148149E-2</v>
      </c>
      <c r="P161" s="222">
        <f t="shared" si="28"/>
        <v>4.3031249999999993E-2</v>
      </c>
      <c r="Q161" s="41">
        <f t="shared" si="23"/>
        <v>6.3668981481481562E-3</v>
      </c>
      <c r="R161" s="42" t="str">
        <f t="shared" si="29"/>
        <v>Behind on time</v>
      </c>
      <c r="S161" s="2"/>
      <c r="T161" s="2"/>
      <c r="U161" s="2" t="s">
        <v>9</v>
      </c>
      <c r="V161" s="2"/>
      <c r="W161" s="2" t="s">
        <v>315</v>
      </c>
      <c r="X161" s="2"/>
      <c r="Y161" s="54" t="s">
        <v>437</v>
      </c>
      <c r="Z161" s="54" t="s">
        <v>435</v>
      </c>
      <c r="AA161" s="2"/>
      <c r="AB161" s="54"/>
      <c r="AC161" s="54"/>
      <c r="AD161" s="2"/>
      <c r="AE161" s="54"/>
      <c r="AF161" s="54"/>
      <c r="AG161" s="2"/>
      <c r="AH161" s="2"/>
      <c r="AI161" s="17"/>
      <c r="AJ161" s="17"/>
      <c r="AK161" s="17"/>
      <c r="AL161" s="17"/>
      <c r="AM161" s="8"/>
      <c r="AN161" s="18"/>
      <c r="AO161" s="2" t="s">
        <v>234</v>
      </c>
      <c r="AP161" s="2"/>
      <c r="AQ161" s="6"/>
      <c r="AR161" s="6"/>
      <c r="AS161" s="7"/>
      <c r="AT161" s="7"/>
      <c r="AV161" s="2" t="s">
        <v>234</v>
      </c>
    </row>
    <row r="162" spans="1:48" x14ac:dyDescent="0.2">
      <c r="A162" s="194">
        <v>158</v>
      </c>
      <c r="B162" s="106"/>
      <c r="C162" s="2" t="s">
        <v>245</v>
      </c>
      <c r="D162" s="57"/>
      <c r="E162" s="200">
        <v>35</v>
      </c>
      <c r="F162" s="43" t="str">
        <f t="shared" si="24"/>
        <v>Exam 335</v>
      </c>
      <c r="G162" s="18" t="s">
        <v>0</v>
      </c>
      <c r="H162" s="2"/>
      <c r="I162" s="193">
        <v>25</v>
      </c>
      <c r="J162" s="41">
        <f t="shared" si="20"/>
        <v>2.8935185185185184E-4</v>
      </c>
      <c r="K162" s="41">
        <f t="shared" si="25"/>
        <v>3.4722222222222224E-4</v>
      </c>
      <c r="L162" s="41">
        <f t="shared" si="26"/>
        <v>1.0416666666666667E-3</v>
      </c>
      <c r="M162" s="41">
        <f t="shared" si="27"/>
        <v>1.3888888888888889E-3</v>
      </c>
      <c r="N162" s="41" t="str">
        <f t="shared" si="21"/>
        <v>Too Fast</v>
      </c>
      <c r="O162" s="222">
        <f t="shared" si="30"/>
        <v>4.9687500000000002E-2</v>
      </c>
      <c r="P162" s="222">
        <f t="shared" si="28"/>
        <v>4.4296874999999999E-2</v>
      </c>
      <c r="Q162" s="41">
        <f t="shared" si="23"/>
        <v>5.3906250000000031E-3</v>
      </c>
      <c r="R162" s="42" t="str">
        <f t="shared" si="29"/>
        <v>Behind on time</v>
      </c>
      <c r="S162" s="2"/>
      <c r="T162" s="2"/>
      <c r="U162" s="2" t="s">
        <v>9</v>
      </c>
      <c r="V162" s="2"/>
      <c r="W162" s="2" t="s">
        <v>316</v>
      </c>
      <c r="X162" s="2"/>
      <c r="Y162" s="54" t="s">
        <v>437</v>
      </c>
      <c r="Z162" s="54" t="s">
        <v>427</v>
      </c>
      <c r="AA162" s="2"/>
      <c r="AB162" s="54"/>
      <c r="AC162" s="54"/>
      <c r="AD162" s="2"/>
      <c r="AE162" s="54"/>
      <c r="AF162" s="54"/>
      <c r="AG162" s="2"/>
      <c r="AH162" s="2"/>
      <c r="AI162" s="17"/>
      <c r="AJ162" s="17"/>
      <c r="AK162" s="17"/>
      <c r="AL162" s="17"/>
      <c r="AM162" s="8"/>
      <c r="AN162" s="18"/>
      <c r="AO162" s="2" t="s">
        <v>234</v>
      </c>
      <c r="AP162" s="2"/>
      <c r="AQ162" s="6"/>
      <c r="AR162" s="6"/>
      <c r="AS162" s="7"/>
      <c r="AT162" s="7"/>
      <c r="AV162" s="2" t="s">
        <v>234</v>
      </c>
    </row>
    <row r="163" spans="1:48" x14ac:dyDescent="0.2">
      <c r="A163" s="194">
        <v>159</v>
      </c>
      <c r="B163" s="106"/>
      <c r="C163" s="2" t="s">
        <v>245</v>
      </c>
      <c r="D163" s="57"/>
      <c r="E163" s="200">
        <v>36</v>
      </c>
      <c r="F163" s="43" t="str">
        <f t="shared" si="24"/>
        <v>Exam 336</v>
      </c>
      <c r="G163" s="18" t="s">
        <v>0</v>
      </c>
      <c r="H163" s="2"/>
      <c r="I163" s="193">
        <v>32</v>
      </c>
      <c r="J163" s="41">
        <f t="shared" si="20"/>
        <v>3.7037037037037035E-4</v>
      </c>
      <c r="K163" s="41">
        <f t="shared" si="25"/>
        <v>6.9444444444444447E-4</v>
      </c>
      <c r="L163" s="41">
        <f t="shared" si="26"/>
        <v>1.3888888888888889E-3</v>
      </c>
      <c r="M163" s="41">
        <f t="shared" si="27"/>
        <v>1.736111111111111E-3</v>
      </c>
      <c r="N163" s="41" t="str">
        <f t="shared" si="21"/>
        <v>Too Fast</v>
      </c>
      <c r="O163" s="222">
        <f t="shared" si="30"/>
        <v>5.0057870370370371E-2</v>
      </c>
      <c r="P163" s="222">
        <f t="shared" si="28"/>
        <v>4.5562499999999999E-2</v>
      </c>
      <c r="Q163" s="41">
        <f t="shared" si="23"/>
        <v>4.4953703703703718E-3</v>
      </c>
      <c r="R163" s="42" t="str">
        <f t="shared" si="29"/>
        <v>Behind on time</v>
      </c>
      <c r="S163" s="2"/>
      <c r="T163" s="2"/>
      <c r="U163" s="2" t="s">
        <v>9</v>
      </c>
      <c r="V163" s="2"/>
      <c r="W163" s="2" t="s">
        <v>317</v>
      </c>
      <c r="X163" s="2"/>
      <c r="Y163" s="54" t="s">
        <v>437</v>
      </c>
      <c r="Z163" s="54" t="s">
        <v>429</v>
      </c>
      <c r="AA163" s="2"/>
      <c r="AB163" s="54"/>
      <c r="AC163" s="54"/>
      <c r="AD163" s="2"/>
      <c r="AE163" s="54"/>
      <c r="AF163" s="54"/>
      <c r="AG163" s="2"/>
      <c r="AH163" s="2"/>
      <c r="AI163" s="17"/>
      <c r="AJ163" s="17"/>
      <c r="AK163" s="17"/>
      <c r="AL163" s="17"/>
      <c r="AM163" s="8"/>
      <c r="AN163" s="18"/>
      <c r="AO163" s="2" t="s">
        <v>234</v>
      </c>
      <c r="AP163" s="2"/>
      <c r="AQ163" s="6"/>
      <c r="AR163" s="6"/>
      <c r="AS163" s="7"/>
      <c r="AT163" s="7"/>
      <c r="AV163" s="2" t="s">
        <v>234</v>
      </c>
    </row>
    <row r="164" spans="1:48" x14ac:dyDescent="0.2">
      <c r="A164" s="194">
        <v>160</v>
      </c>
      <c r="B164" s="106"/>
      <c r="C164" s="2" t="s">
        <v>245</v>
      </c>
      <c r="D164" s="57"/>
      <c r="E164" s="200">
        <v>37</v>
      </c>
      <c r="F164" s="43" t="str">
        <f t="shared" si="24"/>
        <v>Exam 337</v>
      </c>
      <c r="G164" s="18" t="s">
        <v>11</v>
      </c>
      <c r="H164" s="2"/>
      <c r="I164" s="193">
        <v>59</v>
      </c>
      <c r="J164" s="41">
        <f t="shared" si="20"/>
        <v>6.8287037037037036E-4</v>
      </c>
      <c r="K164" s="41">
        <f t="shared" si="25"/>
        <v>8.6805555555555551E-4</v>
      </c>
      <c r="L164" s="41">
        <f t="shared" si="26"/>
        <v>1.736111111111111E-3</v>
      </c>
      <c r="M164" s="41">
        <f t="shared" si="27"/>
        <v>2.0833333333333333E-3</v>
      </c>
      <c r="N164" s="41" t="str">
        <f t="shared" si="21"/>
        <v>Too Fast</v>
      </c>
      <c r="O164" s="222">
        <f t="shared" si="22"/>
        <v>5.0740740740740739E-2</v>
      </c>
      <c r="P164" s="222">
        <f t="shared" si="28"/>
        <v>4.6828124999999998E-2</v>
      </c>
      <c r="Q164" s="41">
        <f t="shared" si="23"/>
        <v>3.9126157407407408E-3</v>
      </c>
      <c r="R164" s="42" t="str">
        <f t="shared" si="29"/>
        <v>Behind on time</v>
      </c>
      <c r="S164" s="2"/>
      <c r="T164" s="2"/>
      <c r="U164" s="2" t="s">
        <v>9</v>
      </c>
      <c r="V164" s="2"/>
      <c r="W164" s="2" t="s">
        <v>313</v>
      </c>
      <c r="X164" s="2"/>
      <c r="Y164" s="54" t="s">
        <v>321</v>
      </c>
      <c r="Z164" s="54" t="s">
        <v>322</v>
      </c>
      <c r="AA164" s="2"/>
      <c r="AB164" s="54"/>
      <c r="AC164" s="54"/>
      <c r="AD164" s="2"/>
      <c r="AE164" s="54"/>
      <c r="AF164" s="54"/>
      <c r="AG164" s="2"/>
      <c r="AH164" s="2"/>
      <c r="AI164" s="17"/>
      <c r="AJ164" s="17"/>
      <c r="AK164" s="17"/>
      <c r="AL164" s="17"/>
      <c r="AM164" s="8"/>
      <c r="AN164" s="18"/>
      <c r="AO164" s="2" t="s">
        <v>234</v>
      </c>
      <c r="AP164" s="2"/>
      <c r="AQ164" s="6"/>
      <c r="AR164" s="6"/>
      <c r="AS164" s="7"/>
      <c r="AT164" s="7"/>
      <c r="AV164" s="2" t="s">
        <v>234</v>
      </c>
    </row>
    <row r="165" spans="1:48" x14ac:dyDescent="0.2">
      <c r="A165" s="194">
        <v>161</v>
      </c>
      <c r="B165" s="106"/>
      <c r="C165" s="2" t="s">
        <v>245</v>
      </c>
      <c r="D165" s="57"/>
      <c r="E165" s="200">
        <v>38</v>
      </c>
      <c r="F165" s="43" t="str">
        <f t="shared" si="24"/>
        <v>Exam 338</v>
      </c>
      <c r="G165" s="18" t="s">
        <v>11</v>
      </c>
      <c r="H165" s="2"/>
      <c r="I165" s="193">
        <v>40</v>
      </c>
      <c r="J165" s="41">
        <f t="shared" si="20"/>
        <v>4.6296296296296298E-4</v>
      </c>
      <c r="K165" s="41">
        <f t="shared" si="25"/>
        <v>8.6805555555555551E-4</v>
      </c>
      <c r="L165" s="41">
        <f t="shared" si="26"/>
        <v>1.736111111111111E-3</v>
      </c>
      <c r="M165" s="41">
        <f t="shared" si="27"/>
        <v>2.0833333333333333E-3</v>
      </c>
      <c r="N165" s="41" t="str">
        <f t="shared" si="21"/>
        <v>Too Fast</v>
      </c>
      <c r="O165" s="222">
        <f t="shared" si="22"/>
        <v>5.1203703703703703E-2</v>
      </c>
      <c r="P165" s="222">
        <f t="shared" si="28"/>
        <v>4.8093750000000005E-2</v>
      </c>
      <c r="Q165" s="41">
        <f t="shared" si="23"/>
        <v>3.1099537037036981E-3</v>
      </c>
      <c r="R165" s="42" t="str">
        <f t="shared" si="29"/>
        <v>Behind on time</v>
      </c>
      <c r="S165" s="2"/>
      <c r="T165" s="2"/>
      <c r="U165" s="2" t="s">
        <v>9</v>
      </c>
      <c r="V165" s="2"/>
      <c r="W165" s="2" t="s">
        <v>313</v>
      </c>
      <c r="X165" s="2"/>
      <c r="Y165" s="54" t="s">
        <v>331</v>
      </c>
      <c r="Z165" s="54" t="s">
        <v>333</v>
      </c>
      <c r="AA165" s="2"/>
      <c r="AB165" s="54"/>
      <c r="AC165" s="54"/>
      <c r="AD165" s="2"/>
      <c r="AE165" s="54"/>
      <c r="AF165" s="54"/>
      <c r="AG165" s="2"/>
      <c r="AH165" s="2"/>
      <c r="AI165" s="17"/>
      <c r="AJ165" s="17"/>
      <c r="AK165" s="17"/>
      <c r="AL165" s="17"/>
      <c r="AM165" s="8"/>
      <c r="AN165" s="18"/>
      <c r="AO165" s="2" t="s">
        <v>234</v>
      </c>
      <c r="AP165" s="2"/>
      <c r="AQ165" s="6"/>
      <c r="AR165" s="6"/>
      <c r="AS165" s="7"/>
      <c r="AT165" s="7"/>
      <c r="AV165" s="2" t="s">
        <v>234</v>
      </c>
    </row>
    <row r="166" spans="1:48" x14ac:dyDescent="0.2">
      <c r="A166" s="194">
        <v>162</v>
      </c>
      <c r="B166" s="106"/>
      <c r="C166" s="2" t="s">
        <v>245</v>
      </c>
      <c r="D166" s="57"/>
      <c r="E166" s="200">
        <v>39</v>
      </c>
      <c r="F166" s="43" t="str">
        <f t="shared" si="24"/>
        <v>Exam 339</v>
      </c>
      <c r="G166" s="18" t="s">
        <v>11</v>
      </c>
      <c r="H166" s="2"/>
      <c r="I166" s="193">
        <v>43</v>
      </c>
      <c r="J166" s="41">
        <f t="shared" si="20"/>
        <v>4.9768518518518521E-4</v>
      </c>
      <c r="K166" s="41">
        <f t="shared" si="25"/>
        <v>3.4722222222222224E-4</v>
      </c>
      <c r="L166" s="41">
        <f t="shared" si="26"/>
        <v>8.6805555555555551E-4</v>
      </c>
      <c r="M166" s="41">
        <f t="shared" si="27"/>
        <v>1.3888888888888889E-3</v>
      </c>
      <c r="N166" s="41" t="str">
        <f t="shared" si="21"/>
        <v>Perfect Timing</v>
      </c>
      <c r="O166" s="222">
        <f t="shared" si="22"/>
        <v>5.1701388888888887E-2</v>
      </c>
      <c r="P166" s="222">
        <f t="shared" si="28"/>
        <v>4.9359374999999997E-2</v>
      </c>
      <c r="Q166" s="41">
        <f t="shared" si="23"/>
        <v>2.34201388888889E-3</v>
      </c>
      <c r="R166" s="42" t="str">
        <f t="shared" si="29"/>
        <v>Behind on time</v>
      </c>
      <c r="S166" s="2"/>
      <c r="T166" s="2"/>
      <c r="U166" s="2" t="s">
        <v>10</v>
      </c>
      <c r="V166" s="2"/>
      <c r="W166" s="2" t="s">
        <v>314</v>
      </c>
      <c r="X166" s="2"/>
      <c r="Y166" s="54" t="s">
        <v>373</v>
      </c>
      <c r="Z166" s="54" t="s">
        <v>379</v>
      </c>
      <c r="AA166" s="2"/>
      <c r="AB166" s="54"/>
      <c r="AC166" s="54"/>
      <c r="AD166" s="2"/>
      <c r="AE166" s="54"/>
      <c r="AF166" s="54"/>
      <c r="AG166" s="2"/>
      <c r="AH166" s="2"/>
      <c r="AI166" s="17"/>
      <c r="AJ166" s="17"/>
      <c r="AK166" s="17"/>
      <c r="AL166" s="17"/>
      <c r="AM166" s="8"/>
      <c r="AN166" s="18"/>
      <c r="AO166" s="2" t="s">
        <v>234</v>
      </c>
      <c r="AP166" s="2"/>
      <c r="AQ166" s="6"/>
      <c r="AR166" s="6"/>
      <c r="AS166" s="7"/>
      <c r="AT166" s="7"/>
      <c r="AV166" s="2" t="s">
        <v>234</v>
      </c>
    </row>
    <row r="167" spans="1:48" x14ac:dyDescent="0.2">
      <c r="A167" s="194">
        <v>163</v>
      </c>
      <c r="B167" s="106"/>
      <c r="C167" s="2" t="s">
        <v>245</v>
      </c>
      <c r="D167" s="57"/>
      <c r="E167" s="200">
        <v>40</v>
      </c>
      <c r="F167" s="43" t="str">
        <f t="shared" si="24"/>
        <v>Exam 340</v>
      </c>
      <c r="G167" s="18" t="s">
        <v>0</v>
      </c>
      <c r="H167" s="2"/>
      <c r="I167" s="193">
        <v>7</v>
      </c>
      <c r="J167" s="41">
        <f t="shared" si="20"/>
        <v>8.1018518518518516E-5</v>
      </c>
      <c r="K167" s="41">
        <f t="shared" si="25"/>
        <v>3.4722222222222224E-4</v>
      </c>
      <c r="L167" s="41">
        <f t="shared" si="26"/>
        <v>8.6805555555555551E-4</v>
      </c>
      <c r="M167" s="41">
        <f t="shared" si="27"/>
        <v>1.3888888888888889E-3</v>
      </c>
      <c r="N167" s="41" t="str">
        <f t="shared" si="21"/>
        <v>Too Fast</v>
      </c>
      <c r="O167" s="222">
        <f>J167+O166</f>
        <v>5.1782407407407409E-2</v>
      </c>
      <c r="P167" s="222">
        <f t="shared" si="28"/>
        <v>5.0625000000000003E-2</v>
      </c>
      <c r="Q167" s="41">
        <f t="shared" si="23"/>
        <v>1.1574074074074056E-3</v>
      </c>
      <c r="R167" s="42" t="str">
        <f t="shared" si="29"/>
        <v>Neutral</v>
      </c>
      <c r="S167" s="2"/>
      <c r="T167" s="2"/>
      <c r="U167" s="2" t="s">
        <v>10</v>
      </c>
      <c r="V167" s="2"/>
      <c r="W167" s="2" t="s">
        <v>314</v>
      </c>
      <c r="X167" s="2"/>
      <c r="Y167" s="54" t="s">
        <v>383</v>
      </c>
      <c r="Z167" s="54" t="s">
        <v>392</v>
      </c>
      <c r="AA167" s="2"/>
      <c r="AB167" s="54"/>
      <c r="AC167" s="54"/>
      <c r="AD167" s="2"/>
      <c r="AE167" s="54"/>
      <c r="AF167" s="54"/>
      <c r="AG167" s="2"/>
      <c r="AH167" s="2"/>
      <c r="AI167" s="17"/>
      <c r="AJ167" s="17"/>
      <c r="AK167" s="17"/>
      <c r="AL167" s="17"/>
      <c r="AM167" s="8"/>
      <c r="AN167" s="18"/>
      <c r="AO167" s="2" t="s">
        <v>234</v>
      </c>
      <c r="AP167" s="2"/>
      <c r="AQ167" s="6"/>
      <c r="AR167" s="6"/>
      <c r="AS167" s="7"/>
      <c r="AT167" s="7"/>
      <c r="AV167" s="2" t="s">
        <v>234</v>
      </c>
    </row>
    <row r="168" spans="1:48" x14ac:dyDescent="0.2">
      <c r="A168" s="194">
        <v>164</v>
      </c>
      <c r="B168" s="106"/>
      <c r="C168" s="2" t="s">
        <v>245</v>
      </c>
      <c r="D168" s="57"/>
      <c r="E168" s="200">
        <v>41</v>
      </c>
      <c r="F168" s="43" t="str">
        <f t="shared" si="24"/>
        <v>Exam 341</v>
      </c>
      <c r="G168" s="18" t="s">
        <v>11</v>
      </c>
      <c r="H168" s="2"/>
      <c r="I168" s="193">
        <v>57</v>
      </c>
      <c r="J168" s="41">
        <f t="shared" si="20"/>
        <v>6.5972222222222224E-4</v>
      </c>
      <c r="K168" s="41">
        <f t="shared" si="25"/>
        <v>3.4722222222222224E-4</v>
      </c>
      <c r="L168" s="41">
        <f t="shared" si="26"/>
        <v>8.6805555555555551E-4</v>
      </c>
      <c r="M168" s="41">
        <f t="shared" si="27"/>
        <v>1.3888888888888889E-3</v>
      </c>
      <c r="N168" s="41" t="str">
        <f t="shared" si="21"/>
        <v>Perfect Timing</v>
      </c>
      <c r="O168" s="222">
        <f t="shared" si="22"/>
        <v>5.244212962962963E-2</v>
      </c>
      <c r="P168" s="222">
        <f t="shared" si="28"/>
        <v>5.1890624999999996E-2</v>
      </c>
      <c r="Q168" s="41">
        <f t="shared" si="23"/>
        <v>5.5150462962963442E-4</v>
      </c>
      <c r="R168" s="42" t="str">
        <f t="shared" si="29"/>
        <v>Neutral</v>
      </c>
      <c r="S168" s="2"/>
      <c r="T168" s="2"/>
      <c r="U168" s="2" t="s">
        <v>9</v>
      </c>
      <c r="V168" s="2"/>
      <c r="W168" s="2" t="s">
        <v>314</v>
      </c>
      <c r="X168" s="2"/>
      <c r="Y168" s="54" t="s">
        <v>346</v>
      </c>
      <c r="Z168" s="54" t="s">
        <v>352</v>
      </c>
      <c r="AA168" s="2"/>
      <c r="AB168" s="54"/>
      <c r="AC168" s="54"/>
      <c r="AD168" s="2"/>
      <c r="AE168" s="54"/>
      <c r="AF168" s="54"/>
      <c r="AG168" s="2"/>
      <c r="AH168" s="2"/>
      <c r="AI168" s="17"/>
      <c r="AJ168" s="17"/>
      <c r="AK168" s="17"/>
      <c r="AL168" s="17"/>
      <c r="AM168" s="8"/>
      <c r="AN168" s="18"/>
      <c r="AO168" s="2" t="s">
        <v>234</v>
      </c>
      <c r="AP168" s="2"/>
      <c r="AQ168" s="6"/>
      <c r="AR168" s="6"/>
      <c r="AS168" s="7"/>
      <c r="AT168" s="7"/>
      <c r="AV168" s="2" t="s">
        <v>234</v>
      </c>
    </row>
    <row r="169" spans="1:48" ht="12.75" customHeight="1" x14ac:dyDescent="0.2">
      <c r="A169" s="194">
        <f>A168+1</f>
        <v>165</v>
      </c>
      <c r="B169" s="106"/>
      <c r="C169" s="2" t="s">
        <v>454</v>
      </c>
      <c r="E169" s="193">
        <v>1</v>
      </c>
      <c r="F169" s="43" t="str">
        <f t="shared" si="24"/>
        <v>Exam 1-171</v>
      </c>
      <c r="G169" s="18" t="s">
        <v>0</v>
      </c>
      <c r="I169" s="193">
        <v>74</v>
      </c>
      <c r="J169" s="41">
        <f t="shared" ref="J169:J209" si="31">I169/(24*60*60)</f>
        <v>8.564814814814815E-4</v>
      </c>
      <c r="K169" s="41">
        <f t="shared" si="25"/>
        <v>3.4722222222222224E-4</v>
      </c>
      <c r="L169" s="41">
        <f t="shared" si="26"/>
        <v>8.6805555555555551E-4</v>
      </c>
      <c r="M169" s="41">
        <f t="shared" si="27"/>
        <v>1.3888888888888889E-3</v>
      </c>
      <c r="N169" s="41" t="str">
        <f>IF(J169&lt;K169,"Too Fast",IF(AND(J169&gt;=K169,J169&lt;L169),"Perfect Timing",IF(AND(J169&gt;=L169,J169&lt;M169),"Warning Track","Way Too Slow")))</f>
        <v>Perfect Timing</v>
      </c>
      <c r="O169" s="222">
        <f>J169</f>
        <v>8.564814814814815E-4</v>
      </c>
      <c r="P169" s="222">
        <f t="shared" si="28"/>
        <v>1.265625E-3</v>
      </c>
      <c r="Q169" s="41">
        <f>ABS((P169-O169))</f>
        <v>4.0914351851851854E-4</v>
      </c>
      <c r="R169" s="42" t="str">
        <f>IF(AND(P169-O169&lt;0,Q169&gt;$R$3),"Behind on time",IF(AND(P169-O169&gt;0,Q169&gt;$R$3),"Positive","Neutral"))</f>
        <v>Neutral</v>
      </c>
      <c r="W169" s="2" t="s">
        <v>314</v>
      </c>
      <c r="Y169" s="54" t="s">
        <v>360</v>
      </c>
      <c r="Z169" s="54" t="s">
        <v>362</v>
      </c>
      <c r="AB169" s="54" t="s">
        <v>373</v>
      </c>
      <c r="AC169" s="54" t="s">
        <v>378</v>
      </c>
    </row>
    <row r="170" spans="1:48" ht="12.75" customHeight="1" x14ac:dyDescent="0.2">
      <c r="A170" s="194">
        <f t="shared" ref="A170:A209" si="32">A169+1</f>
        <v>166</v>
      </c>
      <c r="B170" s="106"/>
      <c r="C170" s="2" t="s">
        <v>454</v>
      </c>
      <c r="E170" s="193">
        <v>2</v>
      </c>
      <c r="F170" s="43" t="str">
        <f t="shared" si="24"/>
        <v>Exam 1-172</v>
      </c>
      <c r="G170" s="18" t="s">
        <v>0</v>
      </c>
      <c r="I170" s="193">
        <v>99</v>
      </c>
      <c r="J170" s="41">
        <f t="shared" si="31"/>
        <v>1.1458333333333333E-3</v>
      </c>
      <c r="K170" s="41">
        <f t="shared" si="25"/>
        <v>3.4722222222222224E-4</v>
      </c>
      <c r="L170" s="41">
        <f t="shared" si="26"/>
        <v>8.6805555555555551E-4</v>
      </c>
      <c r="M170" s="41">
        <f t="shared" si="27"/>
        <v>1.3888888888888889E-3</v>
      </c>
      <c r="N170" s="221" t="str">
        <f t="shared" ref="N170:N209" si="33">IF(J170&lt;K170,"Too Fast",IF(AND(J170&gt;=K170,J170&lt;L170),"Perfect Timing",IF(AND(J170&gt;=L170,J170&lt;M170),"Warning Track","Way Too Slow")))</f>
        <v>Warning Track</v>
      </c>
      <c r="O170" s="222">
        <f t="shared" ref="O170:O209" si="34">J170+O169</f>
        <v>2.0023148148148148E-3</v>
      </c>
      <c r="P170" s="222">
        <f t="shared" si="28"/>
        <v>2.5312500000000001E-3</v>
      </c>
      <c r="Q170" s="41">
        <f t="shared" ref="Q170:Q209" si="35">ABS((P170-O170))</f>
        <v>5.2893518518518524E-4</v>
      </c>
      <c r="R170" s="42" t="str">
        <f t="shared" ref="R170:R209" si="36">IF(AND(P170-O170&lt;0,Q170&gt;$R$3),"Behind on time",IF(AND(P170-O170&gt;0,Q170&gt;$R$3),"Positive","Neutral"))</f>
        <v>Neutral</v>
      </c>
      <c r="W170" s="2" t="s">
        <v>314</v>
      </c>
      <c r="Y170" s="54" t="s">
        <v>399</v>
      </c>
      <c r="Z170" s="54" t="s">
        <v>402</v>
      </c>
      <c r="AB170" s="54"/>
      <c r="AC170" s="54"/>
    </row>
    <row r="171" spans="1:48" ht="12.75" customHeight="1" x14ac:dyDescent="0.2">
      <c r="A171" s="194">
        <f t="shared" si="32"/>
        <v>167</v>
      </c>
      <c r="B171" s="106"/>
      <c r="C171" s="2" t="s">
        <v>454</v>
      </c>
      <c r="E171" s="193">
        <v>3</v>
      </c>
      <c r="F171" s="43" t="str">
        <f t="shared" si="24"/>
        <v>Exam 1-173</v>
      </c>
      <c r="G171" s="18" t="s">
        <v>11</v>
      </c>
      <c r="I171" s="193">
        <v>113</v>
      </c>
      <c r="J171" s="41">
        <f t="shared" si="31"/>
        <v>1.3078703703703703E-3</v>
      </c>
      <c r="K171" s="41">
        <f t="shared" si="25"/>
        <v>3.4722222222222224E-4</v>
      </c>
      <c r="L171" s="41">
        <f t="shared" si="26"/>
        <v>8.6805555555555551E-4</v>
      </c>
      <c r="M171" s="41">
        <f t="shared" si="27"/>
        <v>1.3888888888888889E-3</v>
      </c>
      <c r="N171" s="41" t="str">
        <f t="shared" si="33"/>
        <v>Warning Track</v>
      </c>
      <c r="O171" s="222">
        <f t="shared" si="34"/>
        <v>3.3101851851851851E-3</v>
      </c>
      <c r="P171" s="222">
        <f t="shared" si="28"/>
        <v>3.7968749999999995E-3</v>
      </c>
      <c r="Q171" s="41">
        <f t="shared" si="35"/>
        <v>4.8668981481481436E-4</v>
      </c>
      <c r="R171" s="42" t="str">
        <f t="shared" si="36"/>
        <v>Neutral</v>
      </c>
      <c r="W171" s="2" t="s">
        <v>314</v>
      </c>
      <c r="Y171" s="54" t="s">
        <v>399</v>
      </c>
      <c r="Z171" s="54" t="s">
        <v>401</v>
      </c>
      <c r="AB171" s="54" t="s">
        <v>360</v>
      </c>
      <c r="AC171" s="54" t="s">
        <v>361</v>
      </c>
    </row>
    <row r="172" spans="1:48" ht="12.75" customHeight="1" x14ac:dyDescent="0.2">
      <c r="A172" s="194">
        <f t="shared" si="32"/>
        <v>168</v>
      </c>
      <c r="B172" s="106"/>
      <c r="C172" s="2" t="s">
        <v>454</v>
      </c>
      <c r="E172" s="193">
        <v>4</v>
      </c>
      <c r="F172" s="43" t="str">
        <f t="shared" ref="F172:F235" si="37">C172&amp;E172</f>
        <v>Exam 1-174</v>
      </c>
      <c r="G172" s="18" t="s">
        <v>0</v>
      </c>
      <c r="I172" s="193">
        <v>67</v>
      </c>
      <c r="J172" s="41">
        <f t="shared" si="31"/>
        <v>7.7546296296296293E-4</v>
      </c>
      <c r="K172" s="41">
        <f t="shared" si="25"/>
        <v>3.4722222222222224E-4</v>
      </c>
      <c r="L172" s="41">
        <f t="shared" si="26"/>
        <v>8.6805555555555551E-4</v>
      </c>
      <c r="M172" s="41">
        <f t="shared" si="27"/>
        <v>1.3888888888888889E-3</v>
      </c>
      <c r="N172" s="41" t="str">
        <f t="shared" si="33"/>
        <v>Perfect Timing</v>
      </c>
      <c r="O172" s="222">
        <f t="shared" si="34"/>
        <v>4.0856481481481481E-3</v>
      </c>
      <c r="P172" s="222">
        <f t="shared" si="28"/>
        <v>5.0625000000000002E-3</v>
      </c>
      <c r="Q172" s="41">
        <f t="shared" si="35"/>
        <v>9.7685185185185201E-4</v>
      </c>
      <c r="R172" s="42" t="str">
        <f t="shared" si="36"/>
        <v>Neutral</v>
      </c>
      <c r="W172" s="2" t="s">
        <v>314</v>
      </c>
      <c r="Y172" s="54" t="s">
        <v>383</v>
      </c>
      <c r="Z172" s="54" t="s">
        <v>409</v>
      </c>
      <c r="AB172" s="54" t="s">
        <v>346</v>
      </c>
      <c r="AC172" s="54" t="s">
        <v>348</v>
      </c>
    </row>
    <row r="173" spans="1:48" ht="12.75" customHeight="1" x14ac:dyDescent="0.2">
      <c r="A173" s="194">
        <f t="shared" si="32"/>
        <v>169</v>
      </c>
      <c r="B173" s="106"/>
      <c r="C173" s="2" t="s">
        <v>454</v>
      </c>
      <c r="E173" s="193">
        <v>5</v>
      </c>
      <c r="F173" s="43" t="str">
        <f t="shared" si="37"/>
        <v>Exam 1-175</v>
      </c>
      <c r="G173" s="18" t="s">
        <v>11</v>
      </c>
      <c r="I173" s="193">
        <v>405</v>
      </c>
      <c r="J173" s="41">
        <f t="shared" si="31"/>
        <v>4.6874999999999998E-3</v>
      </c>
      <c r="K173" s="41">
        <f t="shared" si="25"/>
        <v>8.6805555555555551E-4</v>
      </c>
      <c r="L173" s="41">
        <f t="shared" si="26"/>
        <v>1.736111111111111E-3</v>
      </c>
      <c r="M173" s="41">
        <f t="shared" si="27"/>
        <v>2.0833333333333333E-3</v>
      </c>
      <c r="N173" s="41" t="str">
        <f t="shared" si="33"/>
        <v>Way Too Slow</v>
      </c>
      <c r="O173" s="222">
        <f t="shared" si="34"/>
        <v>8.773148148148148E-3</v>
      </c>
      <c r="P173" s="222">
        <f t="shared" si="28"/>
        <v>6.3281250000000004E-3</v>
      </c>
      <c r="Q173" s="41">
        <f t="shared" si="35"/>
        <v>2.4450231481481476E-3</v>
      </c>
      <c r="R173" s="42" t="str">
        <f t="shared" si="36"/>
        <v>Behind on time</v>
      </c>
      <c r="W173" s="2" t="s">
        <v>313</v>
      </c>
      <c r="Y173" s="54" t="s">
        <v>321</v>
      </c>
      <c r="Z173" s="54" t="s">
        <v>323</v>
      </c>
      <c r="AB173" s="54"/>
      <c r="AC173" s="54"/>
    </row>
    <row r="174" spans="1:48" ht="12.75" customHeight="1" x14ac:dyDescent="0.2">
      <c r="A174" s="194">
        <f t="shared" si="32"/>
        <v>170</v>
      </c>
      <c r="B174" s="106"/>
      <c r="C174" s="2" t="s">
        <v>454</v>
      </c>
      <c r="E174" s="193">
        <v>6</v>
      </c>
      <c r="F174" s="43" t="str">
        <f t="shared" si="37"/>
        <v>Exam 1-176</v>
      </c>
      <c r="G174" s="18" t="s">
        <v>0</v>
      </c>
      <c r="I174" s="193">
        <v>219</v>
      </c>
      <c r="J174" s="41">
        <f t="shared" si="31"/>
        <v>2.5347222222222221E-3</v>
      </c>
      <c r="K174" s="41">
        <f t="shared" si="25"/>
        <v>1.3888888888888889E-3</v>
      </c>
      <c r="L174" s="41">
        <f t="shared" si="26"/>
        <v>3.472222222222222E-3</v>
      </c>
      <c r="M174" s="41">
        <f t="shared" si="27"/>
        <v>3.8194444444444443E-3</v>
      </c>
      <c r="N174" s="41" t="str">
        <f t="shared" si="33"/>
        <v>Perfect Timing</v>
      </c>
      <c r="O174" s="222">
        <f t="shared" si="34"/>
        <v>1.1307870370370371E-2</v>
      </c>
      <c r="P174" s="222">
        <f t="shared" si="28"/>
        <v>7.5937499999999989E-3</v>
      </c>
      <c r="Q174" s="41">
        <f t="shared" si="35"/>
        <v>3.714120370370372E-3</v>
      </c>
      <c r="R174" s="42" t="str">
        <f t="shared" si="36"/>
        <v>Behind on time</v>
      </c>
      <c r="W174" s="2" t="s">
        <v>315</v>
      </c>
      <c r="Y174" s="54" t="s">
        <v>436</v>
      </c>
      <c r="Z174" s="54" t="s">
        <v>427</v>
      </c>
      <c r="AB174" s="54"/>
      <c r="AC174" s="54"/>
    </row>
    <row r="175" spans="1:48" ht="12.75" customHeight="1" x14ac:dyDescent="0.2">
      <c r="A175" s="194">
        <f t="shared" si="32"/>
        <v>171</v>
      </c>
      <c r="B175" s="106"/>
      <c r="C175" s="2" t="s">
        <v>454</v>
      </c>
      <c r="E175" s="193">
        <v>7</v>
      </c>
      <c r="F175" s="43" t="str">
        <f t="shared" si="37"/>
        <v>Exam 1-177</v>
      </c>
      <c r="G175" s="18" t="s">
        <v>0</v>
      </c>
      <c r="I175" s="193">
        <v>73</v>
      </c>
      <c r="J175" s="41">
        <f t="shared" si="31"/>
        <v>8.4490740740740739E-4</v>
      </c>
      <c r="K175" s="41">
        <f t="shared" si="25"/>
        <v>6.9444444444444447E-4</v>
      </c>
      <c r="L175" s="41">
        <f t="shared" si="26"/>
        <v>1.3888888888888889E-3</v>
      </c>
      <c r="M175" s="41">
        <f t="shared" si="27"/>
        <v>1.736111111111111E-3</v>
      </c>
      <c r="N175" s="41" t="str">
        <f t="shared" si="33"/>
        <v>Perfect Timing</v>
      </c>
      <c r="O175" s="222">
        <f t="shared" si="34"/>
        <v>1.2152777777777778E-2</v>
      </c>
      <c r="P175" s="222">
        <f t="shared" si="28"/>
        <v>8.8593749999999992E-3</v>
      </c>
      <c r="Q175" s="41">
        <f t="shared" si="35"/>
        <v>3.2934027777777788E-3</v>
      </c>
      <c r="R175" s="42" t="str">
        <f t="shared" si="36"/>
        <v>Behind on time</v>
      </c>
      <c r="W175" s="2" t="s">
        <v>317</v>
      </c>
      <c r="Y175" s="54" t="s">
        <v>436</v>
      </c>
      <c r="Z175" s="54" t="s">
        <v>435</v>
      </c>
      <c r="AB175" s="54"/>
      <c r="AC175" s="54"/>
    </row>
    <row r="176" spans="1:48" ht="12.75" customHeight="1" x14ac:dyDescent="0.2">
      <c r="A176" s="194">
        <f t="shared" si="32"/>
        <v>172</v>
      </c>
      <c r="B176" s="106"/>
      <c r="C176" s="2" t="s">
        <v>454</v>
      </c>
      <c r="E176" s="193">
        <v>8</v>
      </c>
      <c r="F176" s="43" t="str">
        <f t="shared" si="37"/>
        <v>Exam 1-178</v>
      </c>
      <c r="G176" s="18" t="s">
        <v>11</v>
      </c>
      <c r="I176" s="193">
        <v>67</v>
      </c>
      <c r="J176" s="41">
        <f t="shared" si="31"/>
        <v>7.7546296296296293E-4</v>
      </c>
      <c r="K176" s="41">
        <f t="shared" si="25"/>
        <v>6.9444444444444447E-4</v>
      </c>
      <c r="L176" s="41">
        <f t="shared" si="26"/>
        <v>1.3888888888888889E-3</v>
      </c>
      <c r="M176" s="41">
        <f t="shared" si="27"/>
        <v>1.736111111111111E-3</v>
      </c>
      <c r="N176" s="41" t="str">
        <f t="shared" si="33"/>
        <v>Perfect Timing</v>
      </c>
      <c r="O176" s="222">
        <f t="shared" si="34"/>
        <v>1.292824074074074E-2</v>
      </c>
      <c r="P176" s="222">
        <f t="shared" si="28"/>
        <v>1.0125E-2</v>
      </c>
      <c r="Q176" s="41">
        <f t="shared" si="35"/>
        <v>2.8032407407407398E-3</v>
      </c>
      <c r="R176" s="42" t="str">
        <f t="shared" si="36"/>
        <v>Behind on time</v>
      </c>
      <c r="W176" s="2" t="s">
        <v>317</v>
      </c>
      <c r="Y176" s="54" t="s">
        <v>436</v>
      </c>
      <c r="Z176" s="54" t="s">
        <v>429</v>
      </c>
      <c r="AB176" s="54"/>
      <c r="AC176" s="54"/>
    </row>
    <row r="177" spans="1:29" ht="12.75" customHeight="1" x14ac:dyDescent="0.2">
      <c r="A177" s="194">
        <f t="shared" si="32"/>
        <v>173</v>
      </c>
      <c r="B177" s="106"/>
      <c r="C177" s="2" t="s">
        <v>454</v>
      </c>
      <c r="E177" s="193">
        <v>9</v>
      </c>
      <c r="F177" s="43" t="str">
        <f t="shared" si="37"/>
        <v>Exam 1-179</v>
      </c>
      <c r="G177" s="18" t="s">
        <v>0</v>
      </c>
      <c r="I177" s="193">
        <v>72</v>
      </c>
      <c r="J177" s="41">
        <f t="shared" si="31"/>
        <v>8.3333333333333339E-4</v>
      </c>
      <c r="K177" s="41">
        <f t="shared" si="25"/>
        <v>3.4722222222222224E-4</v>
      </c>
      <c r="L177" s="41">
        <f t="shared" si="26"/>
        <v>8.6805555555555551E-4</v>
      </c>
      <c r="M177" s="41">
        <f t="shared" si="27"/>
        <v>1.3888888888888889E-3</v>
      </c>
      <c r="N177" s="41" t="str">
        <f t="shared" si="33"/>
        <v>Perfect Timing</v>
      </c>
      <c r="O177" s="222">
        <f t="shared" si="34"/>
        <v>1.3761574074074074E-2</v>
      </c>
      <c r="P177" s="222">
        <f t="shared" si="28"/>
        <v>1.1390625E-2</v>
      </c>
      <c r="Q177" s="41">
        <f t="shared" si="35"/>
        <v>2.3709490740740739E-3</v>
      </c>
      <c r="R177" s="42" t="str">
        <f t="shared" si="36"/>
        <v>Behind on time</v>
      </c>
      <c r="W177" s="2" t="s">
        <v>314</v>
      </c>
      <c r="Y177" s="54" t="s">
        <v>373</v>
      </c>
      <c r="Z177" s="54" t="s">
        <v>374</v>
      </c>
      <c r="AB177" s="54"/>
      <c r="AC177" s="54"/>
    </row>
    <row r="178" spans="1:29" ht="12.75" customHeight="1" x14ac:dyDescent="0.2">
      <c r="A178" s="194">
        <f t="shared" si="32"/>
        <v>174</v>
      </c>
      <c r="B178" s="106"/>
      <c r="C178" s="2" t="s">
        <v>454</v>
      </c>
      <c r="E178" s="193">
        <v>10</v>
      </c>
      <c r="F178" s="43" t="str">
        <f t="shared" si="37"/>
        <v>Exam 1-1710</v>
      </c>
      <c r="G178" s="18" t="s">
        <v>0</v>
      </c>
      <c r="I178" s="193">
        <v>109</v>
      </c>
      <c r="J178" s="41">
        <f t="shared" si="31"/>
        <v>1.261574074074074E-3</v>
      </c>
      <c r="K178" s="41">
        <f t="shared" si="25"/>
        <v>3.4722222222222224E-4</v>
      </c>
      <c r="L178" s="41">
        <f t="shared" si="26"/>
        <v>8.6805555555555551E-4</v>
      </c>
      <c r="M178" s="41">
        <f t="shared" si="27"/>
        <v>1.3888888888888889E-3</v>
      </c>
      <c r="N178" s="41" t="str">
        <f t="shared" si="33"/>
        <v>Warning Track</v>
      </c>
      <c r="O178" s="222">
        <f t="shared" si="34"/>
        <v>1.5023148148148148E-2</v>
      </c>
      <c r="P178" s="222">
        <f t="shared" si="28"/>
        <v>1.2656250000000001E-2</v>
      </c>
      <c r="Q178" s="41">
        <f t="shared" si="35"/>
        <v>2.3668981481481475E-3</v>
      </c>
      <c r="R178" s="42" t="str">
        <f t="shared" si="36"/>
        <v>Behind on time</v>
      </c>
      <c r="W178" s="2" t="s">
        <v>314</v>
      </c>
      <c r="Y178" s="54" t="s">
        <v>391</v>
      </c>
      <c r="Z178" s="54" t="s">
        <v>360</v>
      </c>
      <c r="AB178" s="54"/>
      <c r="AC178" s="54"/>
    </row>
    <row r="179" spans="1:29" ht="12.75" customHeight="1" x14ac:dyDescent="0.2">
      <c r="A179" s="194">
        <f t="shared" si="32"/>
        <v>175</v>
      </c>
      <c r="B179" s="106"/>
      <c r="C179" s="2" t="s">
        <v>454</v>
      </c>
      <c r="E179" s="193">
        <v>11</v>
      </c>
      <c r="F179" s="43" t="str">
        <f t="shared" si="37"/>
        <v>Exam 1-1711</v>
      </c>
      <c r="G179" s="18" t="s">
        <v>11</v>
      </c>
      <c r="I179" s="193">
        <v>142</v>
      </c>
      <c r="J179" s="41">
        <f t="shared" si="31"/>
        <v>1.6435185185185185E-3</v>
      </c>
      <c r="K179" s="41">
        <f t="shared" si="25"/>
        <v>3.4722222222222224E-4</v>
      </c>
      <c r="L179" s="41">
        <f t="shared" si="26"/>
        <v>8.6805555555555551E-4</v>
      </c>
      <c r="M179" s="41">
        <f t="shared" si="27"/>
        <v>1.3888888888888889E-3</v>
      </c>
      <c r="N179" s="41" t="str">
        <f t="shared" si="33"/>
        <v>Way Too Slow</v>
      </c>
      <c r="O179" s="222">
        <f t="shared" si="34"/>
        <v>1.6666666666666666E-2</v>
      </c>
      <c r="P179" s="222">
        <f t="shared" si="28"/>
        <v>1.3921874999999998E-2</v>
      </c>
      <c r="Q179" s="41">
        <f t="shared" si="35"/>
        <v>2.7447916666666679E-3</v>
      </c>
      <c r="R179" s="42" t="str">
        <f t="shared" si="36"/>
        <v>Behind on time</v>
      </c>
      <c r="W179" s="2" t="s">
        <v>314</v>
      </c>
      <c r="Y179" s="54" t="s">
        <v>373</v>
      </c>
      <c r="Z179" s="54" t="s">
        <v>374</v>
      </c>
      <c r="AB179" s="54"/>
      <c r="AC179" s="54"/>
    </row>
    <row r="180" spans="1:29" ht="12.75" customHeight="1" x14ac:dyDescent="0.2">
      <c r="A180" s="194">
        <f t="shared" si="32"/>
        <v>176</v>
      </c>
      <c r="B180" s="106"/>
      <c r="C180" s="2" t="s">
        <v>454</v>
      </c>
      <c r="E180" s="193">
        <v>12</v>
      </c>
      <c r="F180" s="43" t="str">
        <f t="shared" si="37"/>
        <v>Exam 1-1712</v>
      </c>
      <c r="G180" s="18" t="s">
        <v>0</v>
      </c>
      <c r="I180" s="193">
        <v>192</v>
      </c>
      <c r="J180" s="41">
        <f t="shared" si="31"/>
        <v>2.2222222222222222E-3</v>
      </c>
      <c r="K180" s="41">
        <f t="shared" si="25"/>
        <v>1.3888888888888889E-3</v>
      </c>
      <c r="L180" s="41">
        <f t="shared" si="26"/>
        <v>3.472222222222222E-3</v>
      </c>
      <c r="M180" s="41">
        <f t="shared" si="27"/>
        <v>3.8194444444444443E-3</v>
      </c>
      <c r="N180" s="41" t="str">
        <f t="shared" si="33"/>
        <v>Perfect Timing</v>
      </c>
      <c r="O180" s="222">
        <f t="shared" si="34"/>
        <v>1.8888888888888889E-2</v>
      </c>
      <c r="P180" s="222">
        <f t="shared" si="28"/>
        <v>1.5187499999999998E-2</v>
      </c>
      <c r="Q180" s="41">
        <f t="shared" si="35"/>
        <v>3.7013888888888912E-3</v>
      </c>
      <c r="R180" s="42" t="str">
        <f t="shared" si="36"/>
        <v>Behind on time</v>
      </c>
      <c r="W180" s="2" t="s">
        <v>315</v>
      </c>
      <c r="Y180" s="54" t="s">
        <v>437</v>
      </c>
      <c r="Z180" s="54" t="s">
        <v>429</v>
      </c>
      <c r="AB180" s="54"/>
      <c r="AC180" s="54"/>
    </row>
    <row r="181" spans="1:29" ht="12.75" customHeight="1" x14ac:dyDescent="0.2">
      <c r="A181" s="194">
        <f t="shared" si="32"/>
        <v>177</v>
      </c>
      <c r="B181" s="106"/>
      <c r="C181" s="2" t="s">
        <v>454</v>
      </c>
      <c r="E181" s="193">
        <v>13</v>
      </c>
      <c r="F181" s="43" t="str">
        <f t="shared" si="37"/>
        <v>Exam 1-1713</v>
      </c>
      <c r="G181" s="18" t="s">
        <v>11</v>
      </c>
      <c r="I181" s="193">
        <v>58</v>
      </c>
      <c r="J181" s="41">
        <f t="shared" si="31"/>
        <v>6.7129629629629625E-4</v>
      </c>
      <c r="K181" s="41">
        <f t="shared" si="25"/>
        <v>3.4722222222222224E-4</v>
      </c>
      <c r="L181" s="41">
        <f t="shared" si="26"/>
        <v>1.0416666666666667E-3</v>
      </c>
      <c r="M181" s="41">
        <f t="shared" si="27"/>
        <v>1.3888888888888889E-3</v>
      </c>
      <c r="N181" s="41" t="str">
        <f t="shared" si="33"/>
        <v>Perfect Timing</v>
      </c>
      <c r="O181" s="222">
        <f t="shared" si="34"/>
        <v>1.9560185185185184E-2</v>
      </c>
      <c r="P181" s="222">
        <f t="shared" si="28"/>
        <v>1.6453124999999999E-2</v>
      </c>
      <c r="Q181" s="41">
        <f t="shared" si="35"/>
        <v>3.1070601851851849E-3</v>
      </c>
      <c r="R181" s="42" t="str">
        <f t="shared" si="36"/>
        <v>Behind on time</v>
      </c>
      <c r="W181" s="2" t="s">
        <v>316</v>
      </c>
      <c r="Y181" s="54" t="s">
        <v>437</v>
      </c>
      <c r="Z181" s="54" t="s">
        <v>427</v>
      </c>
      <c r="AB181" s="54"/>
      <c r="AC181" s="54"/>
    </row>
    <row r="182" spans="1:29" ht="12.75" customHeight="1" x14ac:dyDescent="0.2">
      <c r="A182" s="194">
        <f t="shared" si="32"/>
        <v>178</v>
      </c>
      <c r="B182" s="106"/>
      <c r="C182" s="2" t="s">
        <v>454</v>
      </c>
      <c r="E182" s="193">
        <v>14</v>
      </c>
      <c r="F182" s="43" t="str">
        <f t="shared" si="37"/>
        <v>Exam 1-1714</v>
      </c>
      <c r="G182" s="18" t="s">
        <v>0</v>
      </c>
      <c r="I182" s="193">
        <v>107</v>
      </c>
      <c r="J182" s="41">
        <f t="shared" si="31"/>
        <v>1.238425925925926E-3</v>
      </c>
      <c r="K182" s="41">
        <f t="shared" si="25"/>
        <v>3.4722222222222224E-4</v>
      </c>
      <c r="L182" s="41">
        <f t="shared" si="26"/>
        <v>1.0416666666666667E-3</v>
      </c>
      <c r="M182" s="41">
        <f t="shared" si="27"/>
        <v>1.3888888888888889E-3</v>
      </c>
      <c r="N182" s="41" t="str">
        <f t="shared" si="33"/>
        <v>Warning Track</v>
      </c>
      <c r="O182" s="222">
        <f t="shared" si="34"/>
        <v>2.0798611111111111E-2</v>
      </c>
      <c r="P182" s="222">
        <f t="shared" si="28"/>
        <v>1.7718749999999998E-2</v>
      </c>
      <c r="Q182" s="41">
        <f t="shared" si="35"/>
        <v>3.0798611111111131E-3</v>
      </c>
      <c r="R182" s="42" t="str">
        <f t="shared" si="36"/>
        <v>Behind on time</v>
      </c>
      <c r="W182" s="2" t="s">
        <v>316</v>
      </c>
      <c r="Y182" s="54" t="s">
        <v>437</v>
      </c>
      <c r="Z182" s="54" t="s">
        <v>434</v>
      </c>
      <c r="AB182" s="54"/>
      <c r="AC182" s="54"/>
    </row>
    <row r="183" spans="1:29" ht="12.75" customHeight="1" x14ac:dyDescent="0.2">
      <c r="A183" s="194">
        <f t="shared" si="32"/>
        <v>179</v>
      </c>
      <c r="B183" s="106"/>
      <c r="C183" s="2" t="s">
        <v>454</v>
      </c>
      <c r="E183" s="193">
        <v>15</v>
      </c>
      <c r="F183" s="43" t="str">
        <f t="shared" si="37"/>
        <v>Exam 1-1715</v>
      </c>
      <c r="G183" s="18" t="s">
        <v>0</v>
      </c>
      <c r="I183" s="193">
        <v>45</v>
      </c>
      <c r="J183" s="41">
        <f t="shared" si="31"/>
        <v>5.2083333333333333E-4</v>
      </c>
      <c r="K183" s="41">
        <f t="shared" si="25"/>
        <v>3.4722222222222224E-4</v>
      </c>
      <c r="L183" s="41">
        <f t="shared" si="26"/>
        <v>8.6805555555555551E-4</v>
      </c>
      <c r="M183" s="41">
        <f t="shared" si="27"/>
        <v>1.3888888888888889E-3</v>
      </c>
      <c r="N183" s="41" t="str">
        <f t="shared" si="33"/>
        <v>Perfect Timing</v>
      </c>
      <c r="O183" s="222">
        <f t="shared" si="34"/>
        <v>2.1319444444444446E-2</v>
      </c>
      <c r="P183" s="222">
        <f t="shared" si="28"/>
        <v>1.8984375000000001E-2</v>
      </c>
      <c r="Q183" s="41">
        <f t="shared" si="35"/>
        <v>2.3350694444444452E-3</v>
      </c>
      <c r="R183" s="42" t="str">
        <f t="shared" si="36"/>
        <v>Behind on time</v>
      </c>
      <c r="W183" s="2" t="s">
        <v>314</v>
      </c>
      <c r="Y183" s="54" t="s">
        <v>419</v>
      </c>
      <c r="Z183" s="54" t="s">
        <v>420</v>
      </c>
      <c r="AB183" s="54"/>
      <c r="AC183" s="54"/>
    </row>
    <row r="184" spans="1:29" ht="12.75" customHeight="1" x14ac:dyDescent="0.2">
      <c r="A184" s="194">
        <f t="shared" si="32"/>
        <v>180</v>
      </c>
      <c r="B184" s="106"/>
      <c r="C184" s="2" t="s">
        <v>454</v>
      </c>
      <c r="E184" s="193">
        <v>16</v>
      </c>
      <c r="F184" s="43" t="str">
        <f t="shared" si="37"/>
        <v>Exam 1-1716</v>
      </c>
      <c r="G184" s="18" t="s">
        <v>0</v>
      </c>
      <c r="I184" s="193">
        <v>591</v>
      </c>
      <c r="J184" s="41">
        <f t="shared" si="31"/>
        <v>6.8402777777777776E-3</v>
      </c>
      <c r="K184" s="41">
        <f t="shared" si="25"/>
        <v>1.3888888888888889E-3</v>
      </c>
      <c r="L184" s="41">
        <f t="shared" si="26"/>
        <v>3.472222222222222E-3</v>
      </c>
      <c r="M184" s="41">
        <f t="shared" si="27"/>
        <v>3.8194444444444443E-3</v>
      </c>
      <c r="N184" s="41" t="str">
        <f t="shared" si="33"/>
        <v>Way Too Slow</v>
      </c>
      <c r="O184" s="222">
        <f t="shared" si="34"/>
        <v>2.8159722222222225E-2</v>
      </c>
      <c r="P184" s="222">
        <f t="shared" si="28"/>
        <v>2.0250000000000001E-2</v>
      </c>
      <c r="Q184" s="41">
        <f t="shared" si="35"/>
        <v>7.9097222222222242E-3</v>
      </c>
      <c r="R184" s="42" t="str">
        <f t="shared" si="36"/>
        <v>Behind on time</v>
      </c>
      <c r="W184" s="2" t="s">
        <v>315</v>
      </c>
      <c r="Y184" s="54" t="s">
        <v>441</v>
      </c>
      <c r="Z184" s="54" t="s">
        <v>435</v>
      </c>
      <c r="AB184" s="54"/>
      <c r="AC184" s="54"/>
    </row>
    <row r="185" spans="1:29" ht="12.75" customHeight="1" x14ac:dyDescent="0.2">
      <c r="A185" s="194">
        <f t="shared" si="32"/>
        <v>181</v>
      </c>
      <c r="B185" s="106"/>
      <c r="C185" s="2" t="s">
        <v>454</v>
      </c>
      <c r="E185" s="193">
        <v>17</v>
      </c>
      <c r="F185" s="43" t="str">
        <f t="shared" si="37"/>
        <v>Exam 1-1717</v>
      </c>
      <c r="G185" s="18" t="s">
        <v>0</v>
      </c>
      <c r="I185" s="193">
        <v>137</v>
      </c>
      <c r="J185" s="41">
        <f t="shared" si="31"/>
        <v>1.5856481481481481E-3</v>
      </c>
      <c r="K185" s="41">
        <f t="shared" si="25"/>
        <v>3.4722222222222224E-4</v>
      </c>
      <c r="L185" s="41">
        <f t="shared" si="26"/>
        <v>1.0416666666666667E-3</v>
      </c>
      <c r="M185" s="41">
        <f t="shared" si="27"/>
        <v>1.3888888888888889E-3</v>
      </c>
      <c r="N185" s="41" t="str">
        <f t="shared" si="33"/>
        <v>Way Too Slow</v>
      </c>
      <c r="O185" s="222">
        <f t="shared" si="34"/>
        <v>2.9745370370370373E-2</v>
      </c>
      <c r="P185" s="222">
        <f t="shared" si="28"/>
        <v>2.1515624999999997E-2</v>
      </c>
      <c r="Q185" s="41">
        <f t="shared" si="35"/>
        <v>8.2297453703703768E-3</v>
      </c>
      <c r="R185" s="42" t="str">
        <f t="shared" si="36"/>
        <v>Behind on time</v>
      </c>
      <c r="W185" s="2" t="s">
        <v>316</v>
      </c>
      <c r="Y185" s="54" t="s">
        <v>441</v>
      </c>
      <c r="Z185" s="54" t="s">
        <v>429</v>
      </c>
      <c r="AB185" s="54"/>
      <c r="AC185" s="54"/>
    </row>
    <row r="186" spans="1:29" ht="12.75" customHeight="1" x14ac:dyDescent="0.2">
      <c r="A186" s="194">
        <f t="shared" si="32"/>
        <v>182</v>
      </c>
      <c r="B186" s="106"/>
      <c r="C186" s="2" t="s">
        <v>454</v>
      </c>
      <c r="E186" s="193">
        <v>18</v>
      </c>
      <c r="F186" s="43" t="str">
        <f t="shared" si="37"/>
        <v>Exam 1-1718</v>
      </c>
      <c r="G186" s="18" t="s">
        <v>11</v>
      </c>
      <c r="I186" s="193">
        <v>76</v>
      </c>
      <c r="J186" s="41">
        <f t="shared" si="31"/>
        <v>8.7962962962962962E-4</v>
      </c>
      <c r="K186" s="41">
        <f t="shared" si="25"/>
        <v>6.9444444444444447E-4</v>
      </c>
      <c r="L186" s="41">
        <f t="shared" si="26"/>
        <v>1.3888888888888889E-3</v>
      </c>
      <c r="M186" s="41">
        <f t="shared" si="27"/>
        <v>1.736111111111111E-3</v>
      </c>
      <c r="N186" s="41" t="str">
        <f t="shared" si="33"/>
        <v>Perfect Timing</v>
      </c>
      <c r="O186" s="222">
        <f t="shared" si="34"/>
        <v>3.0625000000000003E-2</v>
      </c>
      <c r="P186" s="222">
        <f t="shared" si="28"/>
        <v>2.2781249999999999E-2</v>
      </c>
      <c r="Q186" s="41">
        <f t="shared" si="35"/>
        <v>7.8437500000000035E-3</v>
      </c>
      <c r="R186" s="42" t="str">
        <f t="shared" si="36"/>
        <v>Behind on time</v>
      </c>
      <c r="W186" s="2" t="s">
        <v>317</v>
      </c>
      <c r="Y186" s="54" t="s">
        <v>441</v>
      </c>
      <c r="Z186" s="54" t="s">
        <v>429</v>
      </c>
      <c r="AB186" s="54"/>
      <c r="AC186" s="54"/>
    </row>
    <row r="187" spans="1:29" ht="12.75" customHeight="1" x14ac:dyDescent="0.2">
      <c r="A187" s="194">
        <f t="shared" si="32"/>
        <v>183</v>
      </c>
      <c r="B187" s="106"/>
      <c r="C187" s="2" t="s">
        <v>454</v>
      </c>
      <c r="E187" s="193">
        <v>19</v>
      </c>
      <c r="F187" s="43" t="str">
        <f t="shared" si="37"/>
        <v>Exam 1-1719</v>
      </c>
      <c r="G187" s="18" t="s">
        <v>0</v>
      </c>
      <c r="I187" s="193">
        <v>116</v>
      </c>
      <c r="J187" s="41">
        <f t="shared" si="31"/>
        <v>1.3425925925925925E-3</v>
      </c>
      <c r="K187" s="41">
        <f t="shared" si="25"/>
        <v>3.4722222222222224E-4</v>
      </c>
      <c r="L187" s="41">
        <f t="shared" si="26"/>
        <v>1.0416666666666667E-3</v>
      </c>
      <c r="M187" s="41">
        <f t="shared" si="27"/>
        <v>1.3888888888888889E-3</v>
      </c>
      <c r="N187" s="41" t="str">
        <f t="shared" si="33"/>
        <v>Warning Track</v>
      </c>
      <c r="O187" s="222">
        <f t="shared" si="34"/>
        <v>3.1967592592592596E-2</v>
      </c>
      <c r="P187" s="222">
        <f t="shared" si="28"/>
        <v>2.4046875000000002E-2</v>
      </c>
      <c r="Q187" s="41">
        <f t="shared" si="35"/>
        <v>7.9207175925925938E-3</v>
      </c>
      <c r="R187" s="42" t="str">
        <f t="shared" si="36"/>
        <v>Behind on time</v>
      </c>
      <c r="W187" s="2" t="s">
        <v>316</v>
      </c>
      <c r="Y187" s="54" t="s">
        <v>441</v>
      </c>
      <c r="Z187" s="54" t="s">
        <v>433</v>
      </c>
      <c r="AB187" s="54"/>
      <c r="AC187" s="54"/>
    </row>
    <row r="188" spans="1:29" ht="12.75" customHeight="1" x14ac:dyDescent="0.2">
      <c r="A188" s="194">
        <f t="shared" si="32"/>
        <v>184</v>
      </c>
      <c r="B188" s="106"/>
      <c r="C188" s="2" t="s">
        <v>454</v>
      </c>
      <c r="E188" s="193">
        <v>20</v>
      </c>
      <c r="F188" s="43" t="str">
        <f t="shared" si="37"/>
        <v>Exam 1-1720</v>
      </c>
      <c r="G188" s="18" t="s">
        <v>0</v>
      </c>
      <c r="I188" s="193">
        <v>62</v>
      </c>
      <c r="J188" s="41">
        <f t="shared" si="31"/>
        <v>7.1759259259259259E-4</v>
      </c>
      <c r="K188" s="41">
        <f t="shared" si="25"/>
        <v>3.4722222222222224E-4</v>
      </c>
      <c r="L188" s="41">
        <f t="shared" si="26"/>
        <v>8.6805555555555551E-4</v>
      </c>
      <c r="M188" s="41">
        <f t="shared" si="27"/>
        <v>1.3888888888888889E-3</v>
      </c>
      <c r="N188" s="41" t="str">
        <f t="shared" si="33"/>
        <v>Perfect Timing</v>
      </c>
      <c r="O188" s="222">
        <f t="shared" si="34"/>
        <v>3.2685185185185192E-2</v>
      </c>
      <c r="P188" s="222">
        <f t="shared" si="28"/>
        <v>2.5312500000000002E-2</v>
      </c>
      <c r="Q188" s="41">
        <f t="shared" si="35"/>
        <v>7.3726851851851904E-3</v>
      </c>
      <c r="R188" s="42" t="str">
        <f t="shared" si="36"/>
        <v>Behind on time</v>
      </c>
      <c r="W188" s="2" t="s">
        <v>314</v>
      </c>
      <c r="Y188" s="54" t="s">
        <v>360</v>
      </c>
      <c r="Z188" s="54" t="s">
        <v>368</v>
      </c>
      <c r="AB188" s="54"/>
      <c r="AC188" s="54"/>
    </row>
    <row r="189" spans="1:29" ht="12.75" customHeight="1" x14ac:dyDescent="0.2">
      <c r="A189" s="194">
        <f t="shared" si="32"/>
        <v>185</v>
      </c>
      <c r="B189" s="106"/>
      <c r="C189" s="2" t="s">
        <v>454</v>
      </c>
      <c r="E189" s="193">
        <v>21</v>
      </c>
      <c r="F189" s="43" t="str">
        <f t="shared" si="37"/>
        <v>Exam 1-1721</v>
      </c>
      <c r="G189" s="18" t="s">
        <v>11</v>
      </c>
      <c r="I189" s="193">
        <v>70</v>
      </c>
      <c r="J189" s="41">
        <f t="shared" si="31"/>
        <v>8.1018518518518516E-4</v>
      </c>
      <c r="K189" s="41">
        <f t="shared" si="25"/>
        <v>3.4722222222222224E-4</v>
      </c>
      <c r="L189" s="41">
        <f t="shared" si="26"/>
        <v>8.6805555555555551E-4</v>
      </c>
      <c r="M189" s="41">
        <f t="shared" si="27"/>
        <v>1.3888888888888889E-3</v>
      </c>
      <c r="N189" s="41" t="str">
        <f t="shared" si="33"/>
        <v>Perfect Timing</v>
      </c>
      <c r="O189" s="222">
        <f t="shared" si="34"/>
        <v>3.3495370370370377E-2</v>
      </c>
      <c r="P189" s="222">
        <f t="shared" si="28"/>
        <v>2.6578124999999998E-2</v>
      </c>
      <c r="Q189" s="41">
        <f t="shared" si="35"/>
        <v>6.9172453703703791E-3</v>
      </c>
      <c r="R189" s="42" t="str">
        <f t="shared" si="36"/>
        <v>Behind on time</v>
      </c>
      <c r="W189" s="2" t="s">
        <v>314</v>
      </c>
      <c r="Y189" s="54" t="s">
        <v>383</v>
      </c>
      <c r="Z189" s="54" t="s">
        <v>392</v>
      </c>
      <c r="AB189" s="54"/>
      <c r="AC189" s="54"/>
    </row>
    <row r="190" spans="1:29" ht="12.75" customHeight="1" x14ac:dyDescent="0.2">
      <c r="A190" s="194">
        <f t="shared" si="32"/>
        <v>186</v>
      </c>
      <c r="B190" s="106"/>
      <c r="C190" s="2" t="s">
        <v>454</v>
      </c>
      <c r="E190" s="193">
        <v>22</v>
      </c>
      <c r="F190" s="43" t="str">
        <f t="shared" si="37"/>
        <v>Exam 1-1722</v>
      </c>
      <c r="G190" s="18" t="s">
        <v>11</v>
      </c>
      <c r="I190" s="193">
        <v>244</v>
      </c>
      <c r="J190" s="41">
        <f t="shared" si="31"/>
        <v>2.8240740740740739E-3</v>
      </c>
      <c r="K190" s="41">
        <f t="shared" si="25"/>
        <v>8.6805555555555551E-4</v>
      </c>
      <c r="L190" s="41">
        <f t="shared" si="26"/>
        <v>1.736111111111111E-3</v>
      </c>
      <c r="M190" s="41">
        <f t="shared" si="27"/>
        <v>2.0833333333333333E-3</v>
      </c>
      <c r="N190" s="41" t="str">
        <f t="shared" si="33"/>
        <v>Way Too Slow</v>
      </c>
      <c r="O190" s="222">
        <f t="shared" si="34"/>
        <v>3.6319444444444453E-2</v>
      </c>
      <c r="P190" s="222">
        <f t="shared" si="28"/>
        <v>2.7843749999999997E-2</v>
      </c>
      <c r="Q190" s="41">
        <f t="shared" si="35"/>
        <v>8.4756944444444558E-3</v>
      </c>
      <c r="R190" s="42" t="str">
        <f t="shared" si="36"/>
        <v>Behind on time</v>
      </c>
      <c r="W190" s="2" t="s">
        <v>313</v>
      </c>
      <c r="Y190" s="54" t="s">
        <v>321</v>
      </c>
      <c r="Z190" s="54" t="s">
        <v>325</v>
      </c>
      <c r="AB190" s="54"/>
      <c r="AC190" s="54"/>
    </row>
    <row r="191" spans="1:29" ht="12.75" customHeight="1" x14ac:dyDescent="0.2">
      <c r="A191" s="194">
        <f t="shared" si="32"/>
        <v>187</v>
      </c>
      <c r="B191" s="106"/>
      <c r="C191" s="2" t="s">
        <v>454</v>
      </c>
      <c r="E191" s="193">
        <v>23</v>
      </c>
      <c r="F191" s="43" t="str">
        <f t="shared" si="37"/>
        <v>Exam 1-1723</v>
      </c>
      <c r="G191" s="18" t="s">
        <v>0</v>
      </c>
      <c r="I191" s="193">
        <v>125</v>
      </c>
      <c r="J191" s="41">
        <f t="shared" si="31"/>
        <v>1.4467592592592592E-3</v>
      </c>
      <c r="K191" s="41">
        <f t="shared" si="25"/>
        <v>8.6805555555555551E-4</v>
      </c>
      <c r="L191" s="41">
        <f t="shared" si="26"/>
        <v>1.736111111111111E-3</v>
      </c>
      <c r="M191" s="41">
        <f t="shared" si="27"/>
        <v>2.0833333333333333E-3</v>
      </c>
      <c r="N191" s="41" t="str">
        <f t="shared" si="33"/>
        <v>Perfect Timing</v>
      </c>
      <c r="O191" s="222">
        <f t="shared" si="34"/>
        <v>3.7766203703703712E-2</v>
      </c>
      <c r="P191" s="222">
        <f t="shared" si="28"/>
        <v>2.9109374999999996E-2</v>
      </c>
      <c r="Q191" s="41">
        <f t="shared" si="35"/>
        <v>8.6568287037037152E-3</v>
      </c>
      <c r="R191" s="42" t="str">
        <f t="shared" si="36"/>
        <v>Behind on time</v>
      </c>
      <c r="W191" s="2" t="s">
        <v>313</v>
      </c>
      <c r="Y191" s="54" t="s">
        <v>321</v>
      </c>
      <c r="Z191" s="54" t="s">
        <v>322</v>
      </c>
      <c r="AB191" s="54"/>
      <c r="AC191" s="54"/>
    </row>
    <row r="192" spans="1:29" ht="12.75" customHeight="1" x14ac:dyDescent="0.2">
      <c r="A192" s="194">
        <f t="shared" si="32"/>
        <v>188</v>
      </c>
      <c r="B192" s="106"/>
      <c r="C192" s="2" t="s">
        <v>454</v>
      </c>
      <c r="E192" s="193">
        <v>24</v>
      </c>
      <c r="F192" s="43" t="str">
        <f t="shared" si="37"/>
        <v>Exam 1-1724</v>
      </c>
      <c r="G192" s="18" t="s">
        <v>11</v>
      </c>
      <c r="I192" s="193">
        <v>166</v>
      </c>
      <c r="J192" s="41">
        <f t="shared" si="31"/>
        <v>1.9212962962962964E-3</v>
      </c>
      <c r="K192" s="41">
        <f t="shared" si="25"/>
        <v>8.6805555555555551E-4</v>
      </c>
      <c r="L192" s="41">
        <f t="shared" si="26"/>
        <v>1.736111111111111E-3</v>
      </c>
      <c r="M192" s="41">
        <f t="shared" si="27"/>
        <v>2.0833333333333333E-3</v>
      </c>
      <c r="N192" s="41" t="str">
        <f t="shared" si="33"/>
        <v>Warning Track</v>
      </c>
      <c r="O192" s="222">
        <f t="shared" si="34"/>
        <v>3.9687500000000007E-2</v>
      </c>
      <c r="P192" s="222">
        <f t="shared" si="28"/>
        <v>3.0374999999999996E-2</v>
      </c>
      <c r="Q192" s="41">
        <f t="shared" si="35"/>
        <v>9.3125000000000117E-3</v>
      </c>
      <c r="R192" s="42" t="str">
        <f t="shared" si="36"/>
        <v>Behind on time</v>
      </c>
      <c r="W192" s="2" t="s">
        <v>313</v>
      </c>
      <c r="Y192" s="54" t="s">
        <v>318</v>
      </c>
      <c r="Z192" s="54" t="s">
        <v>319</v>
      </c>
      <c r="AB192" s="54"/>
      <c r="AC192" s="54"/>
    </row>
    <row r="193" spans="1:29" ht="12.75" customHeight="1" x14ac:dyDescent="0.2">
      <c r="A193" s="194">
        <f t="shared" si="32"/>
        <v>189</v>
      </c>
      <c r="B193" s="106"/>
      <c r="C193" s="2" t="s">
        <v>454</v>
      </c>
      <c r="E193" s="193">
        <v>25</v>
      </c>
      <c r="F193" s="43" t="str">
        <f t="shared" si="37"/>
        <v>Exam 1-1725</v>
      </c>
      <c r="G193" s="18" t="s">
        <v>11</v>
      </c>
      <c r="I193" s="193">
        <v>115</v>
      </c>
      <c r="J193" s="41">
        <f t="shared" si="31"/>
        <v>1.3310185185185185E-3</v>
      </c>
      <c r="K193" s="41">
        <f t="shared" si="25"/>
        <v>8.6805555555555551E-4</v>
      </c>
      <c r="L193" s="41">
        <f t="shared" si="26"/>
        <v>1.736111111111111E-3</v>
      </c>
      <c r="M193" s="41">
        <f t="shared" si="27"/>
        <v>2.0833333333333333E-3</v>
      </c>
      <c r="N193" s="41" t="str">
        <f t="shared" si="33"/>
        <v>Perfect Timing</v>
      </c>
      <c r="O193" s="222">
        <f t="shared" si="34"/>
        <v>4.1018518518518524E-2</v>
      </c>
      <c r="P193" s="222">
        <f t="shared" si="28"/>
        <v>3.1640624999999999E-2</v>
      </c>
      <c r="Q193" s="41">
        <f t="shared" si="35"/>
        <v>9.377893518518525E-3</v>
      </c>
      <c r="R193" s="42" t="str">
        <f t="shared" si="36"/>
        <v>Behind on time</v>
      </c>
      <c r="W193" s="2" t="s">
        <v>313</v>
      </c>
      <c r="Y193" s="54" t="s">
        <v>321</v>
      </c>
      <c r="Z193" s="54" t="s">
        <v>324</v>
      </c>
      <c r="AB193" s="54"/>
      <c r="AC193" s="54"/>
    </row>
    <row r="194" spans="1:29" ht="12.75" customHeight="1" x14ac:dyDescent="0.2">
      <c r="A194" s="194">
        <f t="shared" si="32"/>
        <v>190</v>
      </c>
      <c r="B194" s="106"/>
      <c r="C194" s="2" t="s">
        <v>454</v>
      </c>
      <c r="E194" s="193">
        <v>26</v>
      </c>
      <c r="F194" s="43" t="str">
        <f t="shared" si="37"/>
        <v>Exam 1-1726</v>
      </c>
      <c r="G194" s="18" t="s">
        <v>0</v>
      </c>
      <c r="I194" s="193">
        <v>107</v>
      </c>
      <c r="J194" s="41">
        <f t="shared" si="31"/>
        <v>1.238425925925926E-3</v>
      </c>
      <c r="K194" s="41">
        <f t="shared" si="25"/>
        <v>8.6805555555555551E-4</v>
      </c>
      <c r="L194" s="41">
        <f t="shared" si="26"/>
        <v>1.736111111111111E-3</v>
      </c>
      <c r="M194" s="41">
        <f t="shared" si="27"/>
        <v>2.0833333333333333E-3</v>
      </c>
      <c r="N194" s="41" t="str">
        <f t="shared" si="33"/>
        <v>Perfect Timing</v>
      </c>
      <c r="O194" s="222">
        <f t="shared" si="34"/>
        <v>4.2256944444444451E-2</v>
      </c>
      <c r="P194" s="222">
        <f t="shared" si="28"/>
        <v>3.2906249999999998E-2</v>
      </c>
      <c r="Q194" s="41">
        <f t="shared" si="35"/>
        <v>9.3506944444444531E-3</v>
      </c>
      <c r="R194" s="42" t="str">
        <f t="shared" si="36"/>
        <v>Behind on time</v>
      </c>
      <c r="W194" s="2" t="s">
        <v>313</v>
      </c>
      <c r="Y194" s="54" t="s">
        <v>321</v>
      </c>
      <c r="Z194" s="54" t="s">
        <v>323</v>
      </c>
      <c r="AB194" s="54"/>
      <c r="AC194" s="54"/>
    </row>
    <row r="195" spans="1:29" ht="12.75" customHeight="1" x14ac:dyDescent="0.2">
      <c r="A195" s="194">
        <f t="shared" si="32"/>
        <v>191</v>
      </c>
      <c r="B195" s="106"/>
      <c r="C195" s="2" t="s">
        <v>454</v>
      </c>
      <c r="E195" s="193">
        <v>27</v>
      </c>
      <c r="F195" s="43" t="str">
        <f t="shared" si="37"/>
        <v>Exam 1-1727</v>
      </c>
      <c r="G195" s="18" t="s">
        <v>0</v>
      </c>
      <c r="I195" s="193">
        <v>76</v>
      </c>
      <c r="J195" s="41">
        <f t="shared" si="31"/>
        <v>8.7962962962962962E-4</v>
      </c>
      <c r="K195" s="41">
        <f t="shared" si="25"/>
        <v>3.4722222222222224E-4</v>
      </c>
      <c r="L195" s="41">
        <f t="shared" si="26"/>
        <v>8.6805555555555551E-4</v>
      </c>
      <c r="M195" s="41">
        <f t="shared" si="27"/>
        <v>1.3888888888888889E-3</v>
      </c>
      <c r="N195" s="41" t="str">
        <f t="shared" si="33"/>
        <v>Warning Track</v>
      </c>
      <c r="O195" s="222">
        <f t="shared" si="34"/>
        <v>4.3136574074074084E-2</v>
      </c>
      <c r="P195" s="222">
        <f t="shared" si="28"/>
        <v>3.4171874999999997E-2</v>
      </c>
      <c r="Q195" s="41">
        <f t="shared" si="35"/>
        <v>8.9646990740740867E-3</v>
      </c>
      <c r="R195" s="42" t="str">
        <f t="shared" si="36"/>
        <v>Behind on time</v>
      </c>
      <c r="W195" s="2" t="s">
        <v>314</v>
      </c>
      <c r="Y195" s="54" t="s">
        <v>383</v>
      </c>
      <c r="Z195" s="54" t="s">
        <v>392</v>
      </c>
      <c r="AB195" s="54"/>
      <c r="AC195" s="54"/>
    </row>
    <row r="196" spans="1:29" ht="12.75" customHeight="1" x14ac:dyDescent="0.2">
      <c r="A196" s="194">
        <f t="shared" si="32"/>
        <v>192</v>
      </c>
      <c r="B196" s="106"/>
      <c r="C196" s="2" t="s">
        <v>454</v>
      </c>
      <c r="E196" s="193">
        <v>28</v>
      </c>
      <c r="F196" s="43" t="str">
        <f t="shared" si="37"/>
        <v>Exam 1-1728</v>
      </c>
      <c r="G196" s="18" t="s">
        <v>11</v>
      </c>
      <c r="I196" s="193">
        <v>102</v>
      </c>
      <c r="J196" s="41">
        <f t="shared" si="31"/>
        <v>1.1805555555555556E-3</v>
      </c>
      <c r="K196" s="41">
        <f t="shared" si="25"/>
        <v>8.6805555555555551E-4</v>
      </c>
      <c r="L196" s="41">
        <f t="shared" si="26"/>
        <v>1.736111111111111E-3</v>
      </c>
      <c r="M196" s="41">
        <f t="shared" si="27"/>
        <v>2.0833333333333333E-3</v>
      </c>
      <c r="N196" s="41" t="str">
        <f t="shared" si="33"/>
        <v>Perfect Timing</v>
      </c>
      <c r="O196" s="222">
        <f t="shared" si="34"/>
        <v>4.4317129629629637E-2</v>
      </c>
      <c r="P196" s="222">
        <f t="shared" si="28"/>
        <v>3.5437499999999997E-2</v>
      </c>
      <c r="Q196" s="41">
        <f t="shared" si="35"/>
        <v>8.8796296296296401E-3</v>
      </c>
      <c r="R196" s="42" t="str">
        <f t="shared" si="36"/>
        <v>Behind on time</v>
      </c>
      <c r="W196" s="2" t="s">
        <v>313</v>
      </c>
      <c r="Y196" s="54" t="s">
        <v>321</v>
      </c>
      <c r="Z196" s="54" t="s">
        <v>322</v>
      </c>
      <c r="AB196" s="54"/>
      <c r="AC196" s="54"/>
    </row>
    <row r="197" spans="1:29" ht="12.75" customHeight="1" x14ac:dyDescent="0.2">
      <c r="A197" s="194">
        <f t="shared" si="32"/>
        <v>193</v>
      </c>
      <c r="B197" s="106"/>
      <c r="C197" s="2" t="s">
        <v>454</v>
      </c>
      <c r="E197" s="193">
        <v>29</v>
      </c>
      <c r="F197" s="43" t="str">
        <f t="shared" si="37"/>
        <v>Exam 1-1729</v>
      </c>
      <c r="G197" s="18" t="s">
        <v>0</v>
      </c>
      <c r="I197" s="193">
        <v>115</v>
      </c>
      <c r="J197" s="41">
        <f t="shared" si="31"/>
        <v>1.3310185185185185E-3</v>
      </c>
      <c r="K197" s="41">
        <f t="shared" ref="K197:K209" si="38">IF($W197="C.R.",crsecond,
IF($W197="s.c.",scsecond,
IF($W197="R.C.1º",rconesecond,
IF($W197="R.C.Gn",rcgsecond,
rcssecond))))</f>
        <v>8.6805555555555551E-4</v>
      </c>
      <c r="L197" s="41">
        <f t="shared" ref="L197:L209" si="39">IF($W197="C.R.",crthird,
IF($W197="s.c.",scthird,
IF($W197="R.C.1º",rconethird,
IF($W197="R.C.Gn",rcgthird,
rcsthird))))</f>
        <v>1.736111111111111E-3</v>
      </c>
      <c r="M197" s="41">
        <f t="shared" ref="M197:M209" si="40">IF($W197="C.R.",crfourth,
IF($W197="s.c.",scfourth,
IF($W197="R.C.1º",rconefourth,
IF($W197="R.C.Gn",rcgfourth,
rcsfourth))))</f>
        <v>2.0833333333333333E-3</v>
      </c>
      <c r="N197" s="41" t="str">
        <f t="shared" si="33"/>
        <v>Perfect Timing</v>
      </c>
      <c r="O197" s="222">
        <f t="shared" si="34"/>
        <v>4.5648148148148153E-2</v>
      </c>
      <c r="P197" s="222">
        <f t="shared" ref="P197:P208" si="41">(109.35*(E197))/(24*60*60)</f>
        <v>3.6703124999999996E-2</v>
      </c>
      <c r="Q197" s="41">
        <f t="shared" si="35"/>
        <v>8.9450231481481568E-3</v>
      </c>
      <c r="R197" s="42" t="str">
        <f t="shared" si="36"/>
        <v>Behind on time</v>
      </c>
      <c r="W197" s="2" t="s">
        <v>313</v>
      </c>
      <c r="Y197" s="54" t="s">
        <v>321</v>
      </c>
      <c r="Z197" s="54" t="s">
        <v>325</v>
      </c>
      <c r="AB197" s="54"/>
      <c r="AC197" s="54"/>
    </row>
    <row r="198" spans="1:29" ht="12.75" customHeight="1" x14ac:dyDescent="0.2">
      <c r="A198" s="194">
        <f t="shared" si="32"/>
        <v>194</v>
      </c>
      <c r="B198" s="106"/>
      <c r="C198" s="2" t="s">
        <v>454</v>
      </c>
      <c r="E198" s="193">
        <v>30</v>
      </c>
      <c r="F198" s="43" t="str">
        <f t="shared" si="37"/>
        <v>Exam 1-1730</v>
      </c>
      <c r="G198" s="18" t="s">
        <v>0</v>
      </c>
      <c r="I198" s="193">
        <v>14</v>
      </c>
      <c r="J198" s="41">
        <f t="shared" si="31"/>
        <v>1.6203703703703703E-4</v>
      </c>
      <c r="K198" s="41">
        <f t="shared" si="38"/>
        <v>8.6805555555555551E-4</v>
      </c>
      <c r="L198" s="41">
        <f t="shared" si="39"/>
        <v>1.736111111111111E-3</v>
      </c>
      <c r="M198" s="41">
        <f t="shared" si="40"/>
        <v>2.0833333333333333E-3</v>
      </c>
      <c r="N198" s="41" t="str">
        <f t="shared" si="33"/>
        <v>Too Fast</v>
      </c>
      <c r="O198" s="222">
        <f t="shared" si="34"/>
        <v>4.581018518518519E-2</v>
      </c>
      <c r="P198" s="222">
        <f t="shared" si="41"/>
        <v>3.7968750000000002E-2</v>
      </c>
      <c r="Q198" s="41">
        <f t="shared" si="35"/>
        <v>7.8414351851851874E-3</v>
      </c>
      <c r="R198" s="42" t="str">
        <f t="shared" si="36"/>
        <v>Behind on time</v>
      </c>
      <c r="W198" s="2" t="s">
        <v>313</v>
      </c>
      <c r="Y198" s="54" t="s">
        <v>321</v>
      </c>
      <c r="Z198" s="54" t="s">
        <v>326</v>
      </c>
      <c r="AB198" s="54"/>
      <c r="AC198" s="54"/>
    </row>
    <row r="199" spans="1:29" ht="12.75" customHeight="1" x14ac:dyDescent="0.2">
      <c r="A199" s="194">
        <f t="shared" si="32"/>
        <v>195</v>
      </c>
      <c r="B199" s="106"/>
      <c r="C199" s="2" t="s">
        <v>454</v>
      </c>
      <c r="E199" s="193">
        <v>31</v>
      </c>
      <c r="F199" s="43" t="str">
        <f t="shared" si="37"/>
        <v>Exam 1-1731</v>
      </c>
      <c r="G199" s="18" t="s">
        <v>11</v>
      </c>
      <c r="I199" s="193">
        <v>109</v>
      </c>
      <c r="J199" s="41">
        <f t="shared" si="31"/>
        <v>1.261574074074074E-3</v>
      </c>
      <c r="K199" s="41">
        <f t="shared" si="38"/>
        <v>8.6805555555555551E-4</v>
      </c>
      <c r="L199" s="41">
        <f t="shared" si="39"/>
        <v>1.736111111111111E-3</v>
      </c>
      <c r="M199" s="41">
        <f t="shared" si="40"/>
        <v>2.0833333333333333E-3</v>
      </c>
      <c r="N199" s="41" t="str">
        <f t="shared" si="33"/>
        <v>Perfect Timing</v>
      </c>
      <c r="O199" s="222">
        <f t="shared" si="34"/>
        <v>4.7071759259259265E-2</v>
      </c>
      <c r="P199" s="222">
        <f t="shared" si="41"/>
        <v>3.9234375000000002E-2</v>
      </c>
      <c r="Q199" s="41">
        <f t="shared" si="35"/>
        <v>7.8373842592592627E-3</v>
      </c>
      <c r="R199" s="42" t="str">
        <f t="shared" si="36"/>
        <v>Behind on time</v>
      </c>
      <c r="W199" s="2" t="s">
        <v>313</v>
      </c>
      <c r="Y199" s="54" t="s">
        <v>321</v>
      </c>
      <c r="Z199" s="54" t="s">
        <v>323</v>
      </c>
      <c r="AB199" s="54"/>
      <c r="AC199" s="54"/>
    </row>
    <row r="200" spans="1:29" ht="12.75" customHeight="1" x14ac:dyDescent="0.2">
      <c r="A200" s="194">
        <f t="shared" si="32"/>
        <v>196</v>
      </c>
      <c r="B200" s="106"/>
      <c r="C200" s="2" t="s">
        <v>454</v>
      </c>
      <c r="E200" s="193">
        <v>32</v>
      </c>
      <c r="F200" s="43" t="str">
        <f t="shared" si="37"/>
        <v>Exam 1-1732</v>
      </c>
      <c r="G200" s="18" t="s">
        <v>11</v>
      </c>
      <c r="I200" s="193">
        <v>149</v>
      </c>
      <c r="J200" s="41">
        <f t="shared" si="31"/>
        <v>1.724537037037037E-3</v>
      </c>
      <c r="K200" s="41">
        <f t="shared" si="38"/>
        <v>1.3888888888888889E-3</v>
      </c>
      <c r="L200" s="41">
        <f t="shared" si="39"/>
        <v>3.472222222222222E-3</v>
      </c>
      <c r="M200" s="41">
        <f t="shared" si="40"/>
        <v>3.8194444444444443E-3</v>
      </c>
      <c r="N200" s="41" t="str">
        <f t="shared" si="33"/>
        <v>Perfect Timing</v>
      </c>
      <c r="O200" s="222">
        <f t="shared" si="34"/>
        <v>4.8796296296296303E-2</v>
      </c>
      <c r="P200" s="222">
        <f t="shared" si="41"/>
        <v>4.0500000000000001E-2</v>
      </c>
      <c r="Q200" s="41">
        <f t="shared" si="35"/>
        <v>8.2962962962963016E-3</v>
      </c>
      <c r="R200" s="42" t="str">
        <f t="shared" si="36"/>
        <v>Behind on time</v>
      </c>
      <c r="W200" s="2" t="s">
        <v>315</v>
      </c>
      <c r="Y200" s="54" t="s">
        <v>438</v>
      </c>
      <c r="Z200" s="54" t="s">
        <v>435</v>
      </c>
      <c r="AB200" s="54"/>
      <c r="AC200" s="54"/>
    </row>
    <row r="201" spans="1:29" ht="12.75" customHeight="1" x14ac:dyDescent="0.2">
      <c r="A201" s="194">
        <f t="shared" si="32"/>
        <v>197</v>
      </c>
      <c r="B201" s="106"/>
      <c r="C201" s="2" t="s">
        <v>454</v>
      </c>
      <c r="E201" s="193">
        <v>33</v>
      </c>
      <c r="F201" s="43" t="str">
        <f t="shared" si="37"/>
        <v>Exam 1-1733</v>
      </c>
      <c r="G201" s="18" t="s">
        <v>0</v>
      </c>
      <c r="I201" s="193">
        <v>34</v>
      </c>
      <c r="J201" s="41">
        <f t="shared" si="31"/>
        <v>3.9351851851851852E-4</v>
      </c>
      <c r="K201" s="41">
        <f t="shared" si="38"/>
        <v>6.9444444444444447E-4</v>
      </c>
      <c r="L201" s="41">
        <f t="shared" si="39"/>
        <v>1.3888888888888889E-3</v>
      </c>
      <c r="M201" s="41">
        <f t="shared" si="40"/>
        <v>1.736111111111111E-3</v>
      </c>
      <c r="N201" s="41" t="str">
        <f t="shared" si="33"/>
        <v>Too Fast</v>
      </c>
      <c r="O201" s="222">
        <f t="shared" si="34"/>
        <v>4.9189814814814818E-2</v>
      </c>
      <c r="P201" s="222">
        <f t="shared" si="41"/>
        <v>4.1765624999999994E-2</v>
      </c>
      <c r="Q201" s="41">
        <f t="shared" si="35"/>
        <v>7.4241898148148244E-3</v>
      </c>
      <c r="R201" s="42" t="str">
        <f t="shared" si="36"/>
        <v>Behind on time</v>
      </c>
      <c r="W201" s="2" t="s">
        <v>317</v>
      </c>
      <c r="Y201" s="54" t="s">
        <v>438</v>
      </c>
      <c r="Z201" s="54" t="s">
        <v>435</v>
      </c>
      <c r="AB201" s="54"/>
      <c r="AC201" s="54"/>
    </row>
    <row r="202" spans="1:29" ht="12.75" customHeight="1" x14ac:dyDescent="0.2">
      <c r="A202" s="194">
        <f t="shared" si="32"/>
        <v>198</v>
      </c>
      <c r="B202" s="106"/>
      <c r="C202" s="2" t="s">
        <v>454</v>
      </c>
      <c r="E202" s="193">
        <v>34</v>
      </c>
      <c r="F202" s="43" t="str">
        <f t="shared" si="37"/>
        <v>Exam 1-1734</v>
      </c>
      <c r="G202" s="18" t="s">
        <v>11</v>
      </c>
      <c r="I202" s="193">
        <v>31</v>
      </c>
      <c r="J202" s="41">
        <f t="shared" si="31"/>
        <v>3.5879629629629629E-4</v>
      </c>
      <c r="K202" s="41">
        <f t="shared" si="38"/>
        <v>3.4722222222222224E-4</v>
      </c>
      <c r="L202" s="41">
        <f t="shared" si="39"/>
        <v>1.0416666666666667E-3</v>
      </c>
      <c r="M202" s="41">
        <f t="shared" si="40"/>
        <v>1.3888888888888889E-3</v>
      </c>
      <c r="N202" s="41" t="str">
        <f t="shared" si="33"/>
        <v>Perfect Timing</v>
      </c>
      <c r="O202" s="222">
        <f t="shared" si="34"/>
        <v>4.9548611111111113E-2</v>
      </c>
      <c r="P202" s="222">
        <f t="shared" si="41"/>
        <v>4.3031249999999993E-2</v>
      </c>
      <c r="Q202" s="41">
        <f t="shared" si="35"/>
        <v>6.5173611111111196E-3</v>
      </c>
      <c r="R202" s="42" t="str">
        <f t="shared" si="36"/>
        <v>Behind on time</v>
      </c>
      <c r="W202" s="2" t="s">
        <v>316</v>
      </c>
      <c r="Y202" s="54" t="s">
        <v>438</v>
      </c>
      <c r="Z202" s="54" t="s">
        <v>427</v>
      </c>
      <c r="AB202" s="54"/>
      <c r="AC202" s="54"/>
    </row>
    <row r="203" spans="1:29" ht="12.75" customHeight="1" x14ac:dyDescent="0.2">
      <c r="A203" s="194">
        <f t="shared" si="32"/>
        <v>199</v>
      </c>
      <c r="B203" s="106"/>
      <c r="C203" s="2" t="s">
        <v>454</v>
      </c>
      <c r="E203" s="193">
        <v>35</v>
      </c>
      <c r="F203" s="43" t="str">
        <f t="shared" si="37"/>
        <v>Exam 1-1735</v>
      </c>
      <c r="G203" s="18" t="s">
        <v>11</v>
      </c>
      <c r="I203" s="193">
        <v>91</v>
      </c>
      <c r="J203" s="41">
        <f t="shared" si="31"/>
        <v>1.0532407407407407E-3</v>
      </c>
      <c r="K203" s="41">
        <f t="shared" si="38"/>
        <v>8.6805555555555551E-4</v>
      </c>
      <c r="L203" s="41">
        <f t="shared" si="39"/>
        <v>1.736111111111111E-3</v>
      </c>
      <c r="M203" s="41">
        <f t="shared" si="40"/>
        <v>2.0833333333333333E-3</v>
      </c>
      <c r="N203" s="41" t="str">
        <f t="shared" si="33"/>
        <v>Perfect Timing</v>
      </c>
      <c r="O203" s="222">
        <f t="shared" si="34"/>
        <v>5.0601851851851856E-2</v>
      </c>
      <c r="P203" s="222">
        <f t="shared" si="41"/>
        <v>4.4296874999999999E-2</v>
      </c>
      <c r="Q203" s="41">
        <f t="shared" si="35"/>
        <v>6.3049768518518567E-3</v>
      </c>
      <c r="R203" s="42" t="str">
        <f t="shared" si="36"/>
        <v>Behind on time</v>
      </c>
      <c r="W203" s="2" t="s">
        <v>313</v>
      </c>
      <c r="Y203" s="54" t="s">
        <v>321</v>
      </c>
      <c r="Z203" s="54" t="s">
        <v>322</v>
      </c>
      <c r="AB203" s="54"/>
      <c r="AC203" s="54"/>
    </row>
    <row r="204" spans="1:29" ht="12.75" customHeight="1" x14ac:dyDescent="0.2">
      <c r="A204" s="194">
        <f t="shared" si="32"/>
        <v>200</v>
      </c>
      <c r="B204" s="106"/>
      <c r="C204" s="2" t="s">
        <v>454</v>
      </c>
      <c r="E204" s="193">
        <v>36</v>
      </c>
      <c r="F204" s="43" t="str">
        <f t="shared" si="37"/>
        <v>Exam 1-1736</v>
      </c>
      <c r="G204" s="18" t="s">
        <v>0</v>
      </c>
      <c r="I204" s="193">
        <v>91</v>
      </c>
      <c r="J204" s="41">
        <f t="shared" si="31"/>
        <v>1.0532407407407407E-3</v>
      </c>
      <c r="K204" s="41">
        <f t="shared" si="38"/>
        <v>3.4722222222222224E-4</v>
      </c>
      <c r="L204" s="41">
        <f t="shared" si="39"/>
        <v>8.6805555555555551E-4</v>
      </c>
      <c r="M204" s="41">
        <f t="shared" si="40"/>
        <v>1.3888888888888889E-3</v>
      </c>
      <c r="N204" s="41" t="str">
        <f t="shared" si="33"/>
        <v>Warning Track</v>
      </c>
      <c r="O204" s="222">
        <f t="shared" si="34"/>
        <v>5.16550925925926E-2</v>
      </c>
      <c r="P204" s="222">
        <f t="shared" si="41"/>
        <v>4.5562499999999999E-2</v>
      </c>
      <c r="Q204" s="41">
        <f t="shared" si="35"/>
        <v>6.0925925925926008E-3</v>
      </c>
      <c r="R204" s="42" t="str">
        <f t="shared" si="36"/>
        <v>Behind on time</v>
      </c>
      <c r="W204" s="2" t="s">
        <v>314</v>
      </c>
      <c r="Y204" s="54" t="s">
        <v>373</v>
      </c>
      <c r="Z204" s="54" t="s">
        <v>378</v>
      </c>
      <c r="AB204" s="54"/>
      <c r="AC204" s="54"/>
    </row>
    <row r="205" spans="1:29" ht="12.75" customHeight="1" x14ac:dyDescent="0.2">
      <c r="A205" s="194">
        <f t="shared" si="32"/>
        <v>201</v>
      </c>
      <c r="B205" s="106"/>
      <c r="C205" s="2" t="s">
        <v>454</v>
      </c>
      <c r="E205" s="193">
        <v>37</v>
      </c>
      <c r="F205" s="43" t="str">
        <f t="shared" si="37"/>
        <v>Exam 1-1737</v>
      </c>
      <c r="G205" s="18" t="s">
        <v>0</v>
      </c>
      <c r="I205" s="193">
        <v>29</v>
      </c>
      <c r="J205" s="41">
        <f t="shared" si="31"/>
        <v>3.3564814814814812E-4</v>
      </c>
      <c r="K205" s="41">
        <f t="shared" si="38"/>
        <v>3.4722222222222224E-4</v>
      </c>
      <c r="L205" s="41">
        <f t="shared" si="39"/>
        <v>8.6805555555555551E-4</v>
      </c>
      <c r="M205" s="41">
        <f t="shared" si="40"/>
        <v>1.3888888888888889E-3</v>
      </c>
      <c r="N205" s="41" t="str">
        <f t="shared" si="33"/>
        <v>Too Fast</v>
      </c>
      <c r="O205" s="222">
        <f t="shared" si="34"/>
        <v>5.1990740740740747E-2</v>
      </c>
      <c r="P205" s="222">
        <f t="shared" si="41"/>
        <v>4.6828124999999998E-2</v>
      </c>
      <c r="Q205" s="41">
        <f t="shared" si="35"/>
        <v>5.1626157407407489E-3</v>
      </c>
      <c r="R205" s="42" t="str">
        <f t="shared" si="36"/>
        <v>Behind on time</v>
      </c>
      <c r="W205" s="2" t="s">
        <v>314</v>
      </c>
      <c r="Y205" s="54" t="s">
        <v>419</v>
      </c>
      <c r="Z205" s="54" t="s">
        <v>420</v>
      </c>
      <c r="AB205" s="54"/>
      <c r="AC205" s="54"/>
    </row>
    <row r="206" spans="1:29" ht="12.75" customHeight="1" x14ac:dyDescent="0.2">
      <c r="A206" s="194">
        <f t="shared" si="32"/>
        <v>202</v>
      </c>
      <c r="B206" s="106"/>
      <c r="C206" s="2" t="s">
        <v>454</v>
      </c>
      <c r="E206" s="193">
        <v>38</v>
      </c>
      <c r="F206" s="43" t="str">
        <f t="shared" si="37"/>
        <v>Exam 1-1738</v>
      </c>
      <c r="G206" s="18" t="s">
        <v>11</v>
      </c>
      <c r="I206" s="193">
        <v>3</v>
      </c>
      <c r="J206" s="41">
        <f t="shared" si="31"/>
        <v>3.4722222222222222E-5</v>
      </c>
      <c r="K206" s="41">
        <f t="shared" si="38"/>
        <v>3.4722222222222224E-4</v>
      </c>
      <c r="L206" s="41">
        <f t="shared" si="39"/>
        <v>8.6805555555555551E-4</v>
      </c>
      <c r="M206" s="41">
        <f t="shared" si="40"/>
        <v>1.3888888888888889E-3</v>
      </c>
      <c r="N206" s="41" t="str">
        <f t="shared" si="33"/>
        <v>Too Fast</v>
      </c>
      <c r="O206" s="222">
        <f t="shared" si="34"/>
        <v>5.2025462962962968E-2</v>
      </c>
      <c r="P206" s="222">
        <f t="shared" si="41"/>
        <v>4.8093750000000005E-2</v>
      </c>
      <c r="Q206" s="41">
        <f t="shared" si="35"/>
        <v>3.9317129629629632E-3</v>
      </c>
      <c r="R206" s="42" t="str">
        <f t="shared" si="36"/>
        <v>Behind on time</v>
      </c>
      <c r="W206" s="2" t="s">
        <v>314</v>
      </c>
      <c r="Y206" s="54" t="s">
        <v>383</v>
      </c>
      <c r="Z206" s="54" t="s">
        <v>406</v>
      </c>
      <c r="AB206" s="54"/>
      <c r="AC206" s="54"/>
    </row>
    <row r="207" spans="1:29" ht="12.75" customHeight="1" x14ac:dyDescent="0.2">
      <c r="A207" s="194">
        <f t="shared" si="32"/>
        <v>203</v>
      </c>
      <c r="B207" s="106"/>
      <c r="C207" s="2" t="s">
        <v>454</v>
      </c>
      <c r="E207" s="193">
        <v>39</v>
      </c>
      <c r="F207" s="43" t="str">
        <f t="shared" si="37"/>
        <v>Exam 1-1739</v>
      </c>
      <c r="G207" s="18" t="s">
        <v>11</v>
      </c>
      <c r="I207" s="193">
        <v>3</v>
      </c>
      <c r="J207" s="41">
        <f t="shared" si="31"/>
        <v>3.4722222222222222E-5</v>
      </c>
      <c r="K207" s="41">
        <f t="shared" si="38"/>
        <v>3.4722222222222224E-4</v>
      </c>
      <c r="L207" s="41">
        <f t="shared" si="39"/>
        <v>8.6805555555555551E-4</v>
      </c>
      <c r="M207" s="41">
        <f t="shared" si="40"/>
        <v>1.3888888888888889E-3</v>
      </c>
      <c r="N207" s="41" t="str">
        <f t="shared" si="33"/>
        <v>Too Fast</v>
      </c>
      <c r="O207" s="222">
        <f t="shared" si="34"/>
        <v>5.2060185185185189E-2</v>
      </c>
      <c r="P207" s="222">
        <f t="shared" si="41"/>
        <v>4.9359374999999997E-2</v>
      </c>
      <c r="Q207" s="41">
        <f t="shared" si="35"/>
        <v>2.7008101851851915E-3</v>
      </c>
      <c r="R207" s="42" t="str">
        <f t="shared" si="36"/>
        <v>Behind on time</v>
      </c>
      <c r="W207" s="2" t="s">
        <v>314</v>
      </c>
      <c r="Y207" s="54" t="s">
        <v>346</v>
      </c>
      <c r="Z207" s="54" t="s">
        <v>347</v>
      </c>
      <c r="AB207" s="54"/>
      <c r="AC207" s="54"/>
    </row>
    <row r="208" spans="1:29" ht="12.75" customHeight="1" x14ac:dyDescent="0.2">
      <c r="A208" s="194">
        <f t="shared" si="32"/>
        <v>204</v>
      </c>
      <c r="B208" s="106"/>
      <c r="C208" s="2" t="s">
        <v>454</v>
      </c>
      <c r="E208" s="193">
        <v>40</v>
      </c>
      <c r="F208" s="43" t="str">
        <f t="shared" si="37"/>
        <v>Exam 1-1740</v>
      </c>
      <c r="G208" s="18" t="s">
        <v>11</v>
      </c>
      <c r="I208" s="193">
        <v>1</v>
      </c>
      <c r="J208" s="41">
        <f t="shared" si="31"/>
        <v>1.1574074074074073E-5</v>
      </c>
      <c r="K208" s="41">
        <f t="shared" si="38"/>
        <v>3.4722222222222224E-4</v>
      </c>
      <c r="L208" s="41">
        <f t="shared" si="39"/>
        <v>8.6805555555555551E-4</v>
      </c>
      <c r="M208" s="41">
        <f t="shared" si="40"/>
        <v>1.3888888888888889E-3</v>
      </c>
      <c r="N208" s="41" t="str">
        <f t="shared" si="33"/>
        <v>Too Fast</v>
      </c>
      <c r="O208" s="222">
        <f t="shared" si="34"/>
        <v>5.2071759259259262E-2</v>
      </c>
      <c r="P208" s="222">
        <f t="shared" si="41"/>
        <v>5.0625000000000003E-2</v>
      </c>
      <c r="Q208" s="41">
        <f t="shared" si="35"/>
        <v>1.4467592592592587E-3</v>
      </c>
      <c r="R208" s="42" t="str">
        <f t="shared" si="36"/>
        <v>Neutral</v>
      </c>
      <c r="W208" s="2" t="s">
        <v>314</v>
      </c>
      <c r="Y208" s="54" t="s">
        <v>391</v>
      </c>
      <c r="Z208" s="54" t="s">
        <v>360</v>
      </c>
      <c r="AB208" s="54"/>
      <c r="AC208" s="54"/>
    </row>
    <row r="209" spans="1:29" ht="12.75" customHeight="1" x14ac:dyDescent="0.2">
      <c r="A209" s="194">
        <f t="shared" si="32"/>
        <v>205</v>
      </c>
      <c r="B209" s="106"/>
      <c r="C209" s="2" t="s">
        <v>454</v>
      </c>
      <c r="E209" s="193">
        <v>41</v>
      </c>
      <c r="F209" s="43" t="str">
        <f t="shared" si="37"/>
        <v>Exam 1-1741</v>
      </c>
      <c r="G209" s="18" t="s">
        <v>11</v>
      </c>
      <c r="I209" s="193">
        <v>2</v>
      </c>
      <c r="J209" s="41">
        <f t="shared" si="31"/>
        <v>2.3148148148148147E-5</v>
      </c>
      <c r="K209" s="41">
        <f t="shared" si="38"/>
        <v>3.4722222222222224E-4</v>
      </c>
      <c r="L209" s="41">
        <f t="shared" si="39"/>
        <v>8.6805555555555551E-4</v>
      </c>
      <c r="M209" s="41">
        <f t="shared" si="40"/>
        <v>1.3888888888888889E-3</v>
      </c>
      <c r="N209" s="41" t="str">
        <f t="shared" si="33"/>
        <v>Too Fast</v>
      </c>
      <c r="O209" s="222">
        <f t="shared" si="34"/>
        <v>5.2094907407407409E-2</v>
      </c>
      <c r="P209" s="222">
        <f>(109.35*(E209))/(24*60*60)</f>
        <v>5.1890624999999996E-2</v>
      </c>
      <c r="Q209" s="41">
        <f t="shared" si="35"/>
        <v>2.0428240740741344E-4</v>
      </c>
      <c r="R209" s="42" t="str">
        <f t="shared" si="36"/>
        <v>Neutral</v>
      </c>
      <c r="W209" s="2" t="s">
        <v>314</v>
      </c>
      <c r="Y209" s="54" t="s">
        <v>419</v>
      </c>
      <c r="Z209" s="54" t="s">
        <v>420</v>
      </c>
      <c r="AB209" s="54"/>
      <c r="AC209" s="54"/>
    </row>
    <row r="210" spans="1:29" ht="12.75" customHeight="1" x14ac:dyDescent="0.2">
      <c r="B210" s="106"/>
      <c r="E210" s="193">
        <v>9</v>
      </c>
      <c r="F210" s="43" t="str">
        <f t="shared" si="37"/>
        <v>9</v>
      </c>
      <c r="G210" s="18"/>
      <c r="N210" s="41"/>
    </row>
    <row r="211" spans="1:29" ht="12.75" customHeight="1" x14ac:dyDescent="0.2">
      <c r="B211" s="106"/>
      <c r="E211" s="193">
        <v>10</v>
      </c>
      <c r="F211" s="43" t="str">
        <f t="shared" si="37"/>
        <v>10</v>
      </c>
      <c r="G211" s="18"/>
      <c r="N211" s="41"/>
    </row>
    <row r="212" spans="1:29" ht="12.75" customHeight="1" x14ac:dyDescent="0.2">
      <c r="B212" s="106"/>
      <c r="E212" s="193">
        <v>11</v>
      </c>
      <c r="F212" s="43" t="str">
        <f t="shared" si="37"/>
        <v>11</v>
      </c>
      <c r="G212" s="18"/>
      <c r="N212" s="41"/>
    </row>
    <row r="213" spans="1:29" ht="12.75" customHeight="1" x14ac:dyDescent="0.2">
      <c r="B213" s="106"/>
      <c r="E213" s="193">
        <v>12</v>
      </c>
      <c r="F213" s="43" t="str">
        <f t="shared" si="37"/>
        <v>12</v>
      </c>
      <c r="G213" s="18"/>
      <c r="N213" s="41"/>
    </row>
    <row r="214" spans="1:29" ht="12.75" customHeight="1" x14ac:dyDescent="0.2">
      <c r="B214" s="106"/>
      <c r="E214" s="193">
        <v>13</v>
      </c>
      <c r="F214" s="43" t="str">
        <f t="shared" si="37"/>
        <v>13</v>
      </c>
      <c r="G214" s="18"/>
      <c r="N214" s="41"/>
    </row>
    <row r="215" spans="1:29" ht="12.75" customHeight="1" x14ac:dyDescent="0.2">
      <c r="B215" s="106"/>
      <c r="E215" s="193">
        <v>14</v>
      </c>
      <c r="F215" s="43" t="str">
        <f t="shared" si="37"/>
        <v>14</v>
      </c>
      <c r="G215" s="18"/>
      <c r="N215" s="41"/>
    </row>
    <row r="216" spans="1:29" ht="12.75" customHeight="1" x14ac:dyDescent="0.2">
      <c r="B216" s="106"/>
      <c r="E216" s="193">
        <v>15</v>
      </c>
      <c r="F216" s="43" t="str">
        <f t="shared" si="37"/>
        <v>15</v>
      </c>
      <c r="G216" s="18"/>
      <c r="N216" s="41"/>
    </row>
    <row r="217" spans="1:29" ht="12.75" customHeight="1" x14ac:dyDescent="0.2">
      <c r="B217" s="106"/>
      <c r="E217" s="193">
        <v>16</v>
      </c>
      <c r="F217" s="43" t="str">
        <f t="shared" si="37"/>
        <v>16</v>
      </c>
      <c r="G217" s="18"/>
      <c r="N217" s="41"/>
    </row>
    <row r="218" spans="1:29" ht="12.75" customHeight="1" x14ac:dyDescent="0.2">
      <c r="B218" s="106"/>
      <c r="E218" s="193">
        <v>17</v>
      </c>
      <c r="F218" s="43" t="str">
        <f t="shared" si="37"/>
        <v>17</v>
      </c>
      <c r="G218" s="18"/>
      <c r="N218" s="41"/>
    </row>
    <row r="219" spans="1:29" ht="12.75" customHeight="1" x14ac:dyDescent="0.2">
      <c r="B219" s="106"/>
      <c r="E219" s="193">
        <v>18</v>
      </c>
      <c r="F219" s="43" t="str">
        <f t="shared" si="37"/>
        <v>18</v>
      </c>
      <c r="G219" s="18"/>
      <c r="N219" s="41"/>
    </row>
    <row r="220" spans="1:29" ht="12.75" customHeight="1" x14ac:dyDescent="0.2">
      <c r="B220" s="106"/>
      <c r="E220" s="193">
        <v>19</v>
      </c>
      <c r="F220" s="43" t="str">
        <f t="shared" si="37"/>
        <v>19</v>
      </c>
      <c r="G220" s="18"/>
      <c r="N220" s="41"/>
    </row>
    <row r="221" spans="1:29" ht="12.75" customHeight="1" x14ac:dyDescent="0.2">
      <c r="B221" s="106"/>
      <c r="E221" s="193">
        <v>20</v>
      </c>
      <c r="F221" s="43" t="str">
        <f t="shared" si="37"/>
        <v>20</v>
      </c>
      <c r="G221" s="18"/>
      <c r="N221" s="41"/>
    </row>
    <row r="222" spans="1:29" ht="12.75" customHeight="1" x14ac:dyDescent="0.2">
      <c r="B222" s="106"/>
      <c r="E222" s="193">
        <v>21</v>
      </c>
      <c r="F222" s="43" t="str">
        <f t="shared" si="37"/>
        <v>21</v>
      </c>
      <c r="G222" s="18"/>
      <c r="N222" s="41"/>
    </row>
    <row r="223" spans="1:29" ht="12.75" customHeight="1" x14ac:dyDescent="0.2">
      <c r="B223" s="106"/>
      <c r="E223" s="193">
        <v>22</v>
      </c>
      <c r="F223" s="43" t="str">
        <f t="shared" si="37"/>
        <v>22</v>
      </c>
      <c r="G223" s="18"/>
      <c r="N223" s="41"/>
    </row>
    <row r="224" spans="1:29" ht="12.75" customHeight="1" x14ac:dyDescent="0.2">
      <c r="B224" s="106"/>
      <c r="E224" s="193">
        <v>23</v>
      </c>
      <c r="F224" s="43" t="str">
        <f t="shared" si="37"/>
        <v>23</v>
      </c>
      <c r="G224" s="18"/>
      <c r="N224" s="41"/>
    </row>
    <row r="225" spans="2:14" ht="12.75" customHeight="1" x14ac:dyDescent="0.2">
      <c r="B225" s="106"/>
      <c r="E225" s="193">
        <v>24</v>
      </c>
      <c r="F225" s="43" t="str">
        <f t="shared" si="37"/>
        <v>24</v>
      </c>
      <c r="G225" s="18"/>
      <c r="N225" s="41"/>
    </row>
    <row r="226" spans="2:14" ht="12.75" customHeight="1" x14ac:dyDescent="0.2">
      <c r="B226" s="106"/>
      <c r="E226" s="193">
        <v>25</v>
      </c>
      <c r="F226" s="43" t="str">
        <f t="shared" si="37"/>
        <v>25</v>
      </c>
      <c r="G226" s="18"/>
      <c r="N226" s="41"/>
    </row>
    <row r="227" spans="2:14" ht="12.75" customHeight="1" x14ac:dyDescent="0.2">
      <c r="B227" s="106"/>
      <c r="E227" s="193">
        <v>26</v>
      </c>
      <c r="F227" s="43" t="str">
        <f t="shared" si="37"/>
        <v>26</v>
      </c>
      <c r="G227" s="18"/>
      <c r="N227" s="41"/>
    </row>
    <row r="228" spans="2:14" ht="12.75" customHeight="1" x14ac:dyDescent="0.2">
      <c r="B228" s="106"/>
      <c r="E228" s="193">
        <v>27</v>
      </c>
      <c r="F228" s="43" t="str">
        <f t="shared" si="37"/>
        <v>27</v>
      </c>
      <c r="G228" s="18"/>
      <c r="N228" s="41"/>
    </row>
    <row r="229" spans="2:14" ht="12.75" customHeight="1" x14ac:dyDescent="0.2">
      <c r="B229" s="106"/>
      <c r="E229" s="193">
        <v>28</v>
      </c>
      <c r="F229" s="43" t="str">
        <f t="shared" si="37"/>
        <v>28</v>
      </c>
      <c r="G229" s="18"/>
      <c r="N229" s="41"/>
    </row>
    <row r="230" spans="2:14" ht="12.75" customHeight="1" x14ac:dyDescent="0.2">
      <c r="B230" s="106"/>
      <c r="E230" s="193">
        <v>29</v>
      </c>
      <c r="F230" s="43" t="str">
        <f t="shared" si="37"/>
        <v>29</v>
      </c>
      <c r="G230" s="18"/>
      <c r="N230" s="41"/>
    </row>
    <row r="231" spans="2:14" ht="12.75" customHeight="1" x14ac:dyDescent="0.2">
      <c r="B231" s="106"/>
      <c r="E231" s="193">
        <v>30</v>
      </c>
      <c r="F231" s="43" t="str">
        <f t="shared" si="37"/>
        <v>30</v>
      </c>
      <c r="G231" s="18"/>
      <c r="N231" s="41"/>
    </row>
    <row r="232" spans="2:14" ht="12.75" customHeight="1" x14ac:dyDescent="0.2">
      <c r="B232" s="106"/>
      <c r="E232" s="193">
        <v>31</v>
      </c>
      <c r="F232" s="43" t="str">
        <f t="shared" si="37"/>
        <v>31</v>
      </c>
      <c r="G232" s="18"/>
      <c r="N232" s="41"/>
    </row>
    <row r="233" spans="2:14" ht="12.75" customHeight="1" x14ac:dyDescent="0.2">
      <c r="B233" s="106"/>
      <c r="E233" s="193">
        <v>32</v>
      </c>
      <c r="F233" s="43" t="str">
        <f t="shared" si="37"/>
        <v>32</v>
      </c>
      <c r="G233" s="18"/>
      <c r="N233" s="41"/>
    </row>
    <row r="234" spans="2:14" ht="12.75" customHeight="1" x14ac:dyDescent="0.2">
      <c r="B234" s="106"/>
      <c r="E234" s="193">
        <v>33</v>
      </c>
      <c r="F234" s="43" t="str">
        <f t="shared" si="37"/>
        <v>33</v>
      </c>
      <c r="G234" s="18"/>
      <c r="N234" s="41"/>
    </row>
    <row r="235" spans="2:14" ht="12.75" customHeight="1" x14ac:dyDescent="0.2">
      <c r="B235" s="106"/>
      <c r="E235" s="193">
        <v>34</v>
      </c>
      <c r="F235" s="43" t="str">
        <f t="shared" si="37"/>
        <v>34</v>
      </c>
      <c r="G235" s="18"/>
      <c r="N235" s="41"/>
    </row>
    <row r="236" spans="2:14" ht="12.75" customHeight="1" x14ac:dyDescent="0.2">
      <c r="B236" s="106"/>
      <c r="E236" s="193">
        <v>35</v>
      </c>
      <c r="F236" s="43" t="str">
        <f t="shared" ref="F236:F299" si="42">C236&amp;E236</f>
        <v>35</v>
      </c>
      <c r="G236" s="18"/>
      <c r="N236" s="41"/>
    </row>
    <row r="237" spans="2:14" ht="12.75" customHeight="1" x14ac:dyDescent="0.2">
      <c r="B237" s="106"/>
      <c r="E237" s="193">
        <v>36</v>
      </c>
      <c r="F237" s="43" t="str">
        <f t="shared" si="42"/>
        <v>36</v>
      </c>
      <c r="G237" s="18"/>
      <c r="N237" s="41"/>
    </row>
    <row r="238" spans="2:14" ht="12.75" customHeight="1" x14ac:dyDescent="0.2">
      <c r="B238" s="106"/>
      <c r="E238" s="193">
        <v>37</v>
      </c>
      <c r="F238" s="43" t="str">
        <f t="shared" si="42"/>
        <v>37</v>
      </c>
      <c r="G238" s="18"/>
      <c r="N238" s="41"/>
    </row>
    <row r="239" spans="2:14" ht="12.75" customHeight="1" x14ac:dyDescent="0.2">
      <c r="B239" s="106"/>
      <c r="E239" s="193">
        <v>38</v>
      </c>
      <c r="F239" s="43" t="str">
        <f t="shared" si="42"/>
        <v>38</v>
      </c>
      <c r="G239" s="18"/>
      <c r="N239" s="41"/>
    </row>
    <row r="240" spans="2:14" ht="12.75" customHeight="1" x14ac:dyDescent="0.2">
      <c r="B240" s="106"/>
      <c r="E240" s="193">
        <v>39</v>
      </c>
      <c r="F240" s="43" t="str">
        <f t="shared" si="42"/>
        <v>39</v>
      </c>
      <c r="G240" s="18"/>
      <c r="N240" s="41"/>
    </row>
    <row r="241" spans="2:14" ht="12.75" customHeight="1" x14ac:dyDescent="0.2">
      <c r="B241" s="106"/>
      <c r="E241" s="193">
        <v>40</v>
      </c>
      <c r="F241" s="43" t="str">
        <f t="shared" si="42"/>
        <v>40</v>
      </c>
      <c r="G241" s="18"/>
      <c r="N241" s="41"/>
    </row>
    <row r="242" spans="2:14" ht="12.75" customHeight="1" x14ac:dyDescent="0.2">
      <c r="B242" s="106"/>
      <c r="E242" s="193">
        <v>41</v>
      </c>
      <c r="F242" s="43" t="str">
        <f t="shared" si="42"/>
        <v>41</v>
      </c>
      <c r="G242" s="18"/>
      <c r="N242" s="41"/>
    </row>
    <row r="243" spans="2:14" ht="12.75" customHeight="1" x14ac:dyDescent="0.2">
      <c r="B243" s="106"/>
      <c r="E243" s="193">
        <v>42</v>
      </c>
      <c r="F243" s="43" t="str">
        <f t="shared" si="42"/>
        <v>42</v>
      </c>
      <c r="G243" s="18"/>
      <c r="N243" s="41"/>
    </row>
    <row r="244" spans="2:14" ht="12.75" customHeight="1" x14ac:dyDescent="0.2">
      <c r="B244" s="106"/>
      <c r="E244" s="193">
        <v>43</v>
      </c>
      <c r="F244" s="43" t="str">
        <f t="shared" si="42"/>
        <v>43</v>
      </c>
      <c r="G244" s="18"/>
      <c r="N244" s="41"/>
    </row>
    <row r="245" spans="2:14" ht="12.75" customHeight="1" x14ac:dyDescent="0.2">
      <c r="B245" s="106"/>
      <c r="E245" s="193">
        <v>44</v>
      </c>
      <c r="F245" s="43" t="str">
        <f t="shared" si="42"/>
        <v>44</v>
      </c>
      <c r="G245" s="18"/>
      <c r="N245" s="41"/>
    </row>
    <row r="246" spans="2:14" ht="12.75" customHeight="1" x14ac:dyDescent="0.2">
      <c r="B246" s="106"/>
      <c r="E246" s="193">
        <v>45</v>
      </c>
      <c r="F246" s="43" t="str">
        <f t="shared" si="42"/>
        <v>45</v>
      </c>
      <c r="G246" s="18"/>
      <c r="N246" s="41"/>
    </row>
    <row r="247" spans="2:14" ht="12.75" customHeight="1" x14ac:dyDescent="0.2">
      <c r="B247" s="106"/>
      <c r="E247" s="193">
        <v>46</v>
      </c>
      <c r="F247" s="43" t="str">
        <f t="shared" si="42"/>
        <v>46</v>
      </c>
      <c r="G247" s="18"/>
      <c r="N247" s="41"/>
    </row>
    <row r="248" spans="2:14" ht="12.75" customHeight="1" x14ac:dyDescent="0.2">
      <c r="B248" s="106"/>
      <c r="E248" s="193">
        <v>47</v>
      </c>
      <c r="F248" s="43" t="str">
        <f t="shared" si="42"/>
        <v>47</v>
      </c>
      <c r="G248" s="18"/>
      <c r="N248" s="41"/>
    </row>
    <row r="249" spans="2:14" ht="12.75" customHeight="1" x14ac:dyDescent="0.2">
      <c r="B249" s="106"/>
      <c r="E249" s="193">
        <v>48</v>
      </c>
      <c r="F249" s="43" t="str">
        <f t="shared" si="42"/>
        <v>48</v>
      </c>
      <c r="G249" s="18"/>
      <c r="N249" s="41"/>
    </row>
    <row r="250" spans="2:14" ht="12.75" customHeight="1" x14ac:dyDescent="0.2">
      <c r="B250" s="106"/>
      <c r="E250" s="193">
        <v>49</v>
      </c>
      <c r="F250" s="43" t="str">
        <f t="shared" si="42"/>
        <v>49</v>
      </c>
      <c r="G250" s="18"/>
      <c r="N250" s="41"/>
    </row>
    <row r="251" spans="2:14" ht="12.75" customHeight="1" x14ac:dyDescent="0.2">
      <c r="B251" s="106"/>
      <c r="E251" s="193">
        <v>50</v>
      </c>
      <c r="F251" s="43" t="str">
        <f t="shared" si="42"/>
        <v>50</v>
      </c>
      <c r="G251" s="18"/>
      <c r="N251" s="41"/>
    </row>
    <row r="252" spans="2:14" ht="12.75" customHeight="1" x14ac:dyDescent="0.2">
      <c r="B252" s="106"/>
      <c r="E252" s="193">
        <v>51</v>
      </c>
      <c r="F252" s="43" t="str">
        <f t="shared" si="42"/>
        <v>51</v>
      </c>
      <c r="G252" s="18"/>
      <c r="N252" s="41"/>
    </row>
    <row r="253" spans="2:14" ht="12.75" customHeight="1" x14ac:dyDescent="0.2">
      <c r="B253" s="106"/>
      <c r="E253" s="193">
        <v>52</v>
      </c>
      <c r="F253" s="43" t="str">
        <f t="shared" si="42"/>
        <v>52</v>
      </c>
      <c r="G253" s="18"/>
      <c r="N253" s="41"/>
    </row>
    <row r="254" spans="2:14" ht="12.75" customHeight="1" x14ac:dyDescent="0.2">
      <c r="B254" s="106"/>
      <c r="E254" s="193">
        <v>53</v>
      </c>
      <c r="F254" s="43" t="str">
        <f t="shared" si="42"/>
        <v>53</v>
      </c>
      <c r="G254" s="18"/>
      <c r="N254" s="41"/>
    </row>
    <row r="255" spans="2:14" ht="12.75" customHeight="1" x14ac:dyDescent="0.2">
      <c r="B255" s="106"/>
      <c r="E255" s="193">
        <v>54</v>
      </c>
      <c r="F255" s="43" t="str">
        <f t="shared" si="42"/>
        <v>54</v>
      </c>
      <c r="G255" s="18"/>
      <c r="N255" s="41"/>
    </row>
    <row r="256" spans="2:14" ht="12.75" customHeight="1" x14ac:dyDescent="0.2">
      <c r="B256" s="106"/>
      <c r="E256" s="193">
        <v>55</v>
      </c>
      <c r="F256" s="43" t="str">
        <f t="shared" si="42"/>
        <v>55</v>
      </c>
      <c r="G256" s="18"/>
      <c r="N256" s="41"/>
    </row>
    <row r="257" spans="2:14" ht="12.75" customHeight="1" x14ac:dyDescent="0.2">
      <c r="B257" s="106"/>
      <c r="E257" s="193">
        <v>56</v>
      </c>
      <c r="F257" s="43" t="str">
        <f t="shared" si="42"/>
        <v>56</v>
      </c>
      <c r="G257" s="18"/>
      <c r="N257" s="41"/>
    </row>
    <row r="258" spans="2:14" ht="12.75" customHeight="1" x14ac:dyDescent="0.2">
      <c r="B258" s="106"/>
      <c r="E258" s="193">
        <v>57</v>
      </c>
      <c r="F258" s="43" t="str">
        <f t="shared" si="42"/>
        <v>57</v>
      </c>
      <c r="G258" s="18"/>
      <c r="N258" s="41"/>
    </row>
    <row r="259" spans="2:14" ht="12.75" customHeight="1" x14ac:dyDescent="0.2">
      <c r="B259" s="106"/>
      <c r="E259" s="193">
        <v>58</v>
      </c>
      <c r="F259" s="43" t="str">
        <f t="shared" si="42"/>
        <v>58</v>
      </c>
      <c r="G259" s="18"/>
      <c r="N259" s="41"/>
    </row>
    <row r="260" spans="2:14" ht="12.75" customHeight="1" x14ac:dyDescent="0.2">
      <c r="B260" s="106"/>
      <c r="E260" s="193">
        <v>59</v>
      </c>
      <c r="F260" s="43" t="str">
        <f t="shared" si="42"/>
        <v>59</v>
      </c>
      <c r="G260" s="18"/>
      <c r="N260" s="41"/>
    </row>
    <row r="261" spans="2:14" ht="12.75" customHeight="1" x14ac:dyDescent="0.2">
      <c r="B261" s="106"/>
      <c r="E261" s="193">
        <v>60</v>
      </c>
      <c r="F261" s="43" t="str">
        <f t="shared" si="42"/>
        <v>60</v>
      </c>
      <c r="G261" s="18"/>
      <c r="N261" s="41"/>
    </row>
    <row r="262" spans="2:14" ht="12.75" customHeight="1" x14ac:dyDescent="0.2">
      <c r="B262" s="106"/>
      <c r="E262" s="193">
        <v>61</v>
      </c>
      <c r="F262" s="43" t="str">
        <f t="shared" si="42"/>
        <v>61</v>
      </c>
      <c r="G262" s="18"/>
      <c r="N262" s="41"/>
    </row>
    <row r="263" spans="2:14" ht="12.75" customHeight="1" x14ac:dyDescent="0.2">
      <c r="B263" s="106"/>
      <c r="E263" s="193">
        <v>62</v>
      </c>
      <c r="F263" s="43" t="str">
        <f t="shared" si="42"/>
        <v>62</v>
      </c>
      <c r="G263" s="18"/>
      <c r="N263" s="41"/>
    </row>
    <row r="264" spans="2:14" ht="12.75" customHeight="1" x14ac:dyDescent="0.2">
      <c r="B264" s="106"/>
      <c r="E264" s="193">
        <v>63</v>
      </c>
      <c r="F264" s="43" t="str">
        <f t="shared" si="42"/>
        <v>63</v>
      </c>
      <c r="G264" s="18"/>
      <c r="N264" s="41"/>
    </row>
    <row r="265" spans="2:14" ht="12.75" customHeight="1" x14ac:dyDescent="0.2">
      <c r="B265" s="106"/>
      <c r="E265" s="193">
        <v>64</v>
      </c>
      <c r="F265" s="43" t="str">
        <f t="shared" si="42"/>
        <v>64</v>
      </c>
      <c r="G265" s="18"/>
      <c r="N265" s="41"/>
    </row>
    <row r="266" spans="2:14" ht="12.75" customHeight="1" x14ac:dyDescent="0.2">
      <c r="B266" s="106"/>
      <c r="E266" s="193">
        <v>65</v>
      </c>
      <c r="F266" s="43" t="str">
        <f t="shared" si="42"/>
        <v>65</v>
      </c>
      <c r="G266" s="18"/>
      <c r="N266" s="41"/>
    </row>
    <row r="267" spans="2:14" ht="12.75" customHeight="1" x14ac:dyDescent="0.2">
      <c r="B267" s="106"/>
      <c r="E267" s="193">
        <v>66</v>
      </c>
      <c r="F267" s="43" t="str">
        <f t="shared" si="42"/>
        <v>66</v>
      </c>
      <c r="G267" s="18"/>
      <c r="N267" s="41"/>
    </row>
    <row r="268" spans="2:14" ht="12.75" customHeight="1" x14ac:dyDescent="0.2">
      <c r="B268" s="106"/>
      <c r="E268" s="193">
        <v>67</v>
      </c>
      <c r="F268" s="43" t="str">
        <f t="shared" si="42"/>
        <v>67</v>
      </c>
      <c r="G268" s="18"/>
      <c r="N268" s="41"/>
    </row>
    <row r="269" spans="2:14" ht="12.75" customHeight="1" x14ac:dyDescent="0.2">
      <c r="B269" s="106"/>
      <c r="E269" s="193">
        <v>68</v>
      </c>
      <c r="F269" s="43" t="str">
        <f t="shared" si="42"/>
        <v>68</v>
      </c>
      <c r="G269" s="18"/>
      <c r="N269" s="41"/>
    </row>
    <row r="270" spans="2:14" ht="12.75" customHeight="1" x14ac:dyDescent="0.2">
      <c r="B270" s="106"/>
      <c r="E270" s="193">
        <v>69</v>
      </c>
      <c r="F270" s="43" t="str">
        <f t="shared" si="42"/>
        <v>69</v>
      </c>
      <c r="G270" s="18"/>
      <c r="N270" s="41"/>
    </row>
    <row r="271" spans="2:14" ht="12.75" customHeight="1" x14ac:dyDescent="0.2">
      <c r="B271" s="106"/>
      <c r="E271" s="193">
        <v>70</v>
      </c>
      <c r="F271" s="43" t="str">
        <f t="shared" si="42"/>
        <v>70</v>
      </c>
      <c r="G271" s="18"/>
      <c r="N271" s="41"/>
    </row>
    <row r="272" spans="2:14" ht="12.75" customHeight="1" x14ac:dyDescent="0.2">
      <c r="B272" s="106"/>
      <c r="E272" s="193">
        <v>71</v>
      </c>
      <c r="F272" s="43" t="str">
        <f t="shared" si="42"/>
        <v>71</v>
      </c>
      <c r="G272" s="18"/>
      <c r="N272" s="41"/>
    </row>
    <row r="273" spans="2:14" ht="12.75" customHeight="1" x14ac:dyDescent="0.2">
      <c r="B273" s="106"/>
      <c r="E273" s="193">
        <v>72</v>
      </c>
      <c r="F273" s="43" t="str">
        <f t="shared" si="42"/>
        <v>72</v>
      </c>
      <c r="G273" s="18"/>
      <c r="N273" s="41"/>
    </row>
    <row r="274" spans="2:14" ht="12.75" customHeight="1" x14ac:dyDescent="0.2">
      <c r="B274" s="106"/>
      <c r="E274" s="193">
        <v>73</v>
      </c>
      <c r="F274" s="43" t="str">
        <f t="shared" si="42"/>
        <v>73</v>
      </c>
      <c r="G274" s="18"/>
      <c r="N274" s="41"/>
    </row>
    <row r="275" spans="2:14" ht="12.75" customHeight="1" x14ac:dyDescent="0.2">
      <c r="B275" s="106"/>
      <c r="E275" s="193">
        <v>74</v>
      </c>
      <c r="F275" s="43" t="str">
        <f t="shared" si="42"/>
        <v>74</v>
      </c>
      <c r="G275" s="18"/>
      <c r="N275" s="41"/>
    </row>
    <row r="276" spans="2:14" ht="12.75" customHeight="1" x14ac:dyDescent="0.2">
      <c r="B276" s="106"/>
      <c r="E276" s="193">
        <v>75</v>
      </c>
      <c r="F276" s="43" t="str">
        <f t="shared" si="42"/>
        <v>75</v>
      </c>
      <c r="G276" s="18"/>
      <c r="N276" s="41"/>
    </row>
    <row r="277" spans="2:14" ht="12.75" customHeight="1" x14ac:dyDescent="0.2">
      <c r="B277" s="106"/>
      <c r="E277" s="193">
        <v>76</v>
      </c>
      <c r="F277" s="43" t="str">
        <f t="shared" si="42"/>
        <v>76</v>
      </c>
      <c r="G277" s="18"/>
      <c r="N277" s="41"/>
    </row>
    <row r="278" spans="2:14" ht="12.75" customHeight="1" x14ac:dyDescent="0.2">
      <c r="B278" s="106"/>
      <c r="E278" s="193">
        <v>77</v>
      </c>
      <c r="F278" s="43" t="str">
        <f t="shared" si="42"/>
        <v>77</v>
      </c>
      <c r="G278" s="18"/>
      <c r="N278" s="41"/>
    </row>
    <row r="279" spans="2:14" ht="12.75" customHeight="1" x14ac:dyDescent="0.2">
      <c r="B279" s="106"/>
      <c r="E279" s="193">
        <v>78</v>
      </c>
      <c r="F279" s="43" t="str">
        <f t="shared" si="42"/>
        <v>78</v>
      </c>
      <c r="G279" s="18"/>
      <c r="N279" s="41"/>
    </row>
    <row r="280" spans="2:14" ht="12.75" customHeight="1" x14ac:dyDescent="0.2">
      <c r="B280" s="106"/>
      <c r="E280" s="193">
        <v>79</v>
      </c>
      <c r="F280" s="43" t="str">
        <f t="shared" si="42"/>
        <v>79</v>
      </c>
      <c r="G280" s="18"/>
      <c r="N280" s="41"/>
    </row>
    <row r="281" spans="2:14" ht="12.75" customHeight="1" x14ac:dyDescent="0.2">
      <c r="B281" s="106"/>
      <c r="E281" s="193">
        <v>80</v>
      </c>
      <c r="F281" s="43" t="str">
        <f t="shared" si="42"/>
        <v>80</v>
      </c>
      <c r="G281" s="18"/>
      <c r="N281" s="41"/>
    </row>
    <row r="282" spans="2:14" ht="12.75" customHeight="1" x14ac:dyDescent="0.2">
      <c r="B282" s="106"/>
      <c r="E282" s="193">
        <v>81</v>
      </c>
      <c r="F282" s="43" t="str">
        <f t="shared" si="42"/>
        <v>81</v>
      </c>
      <c r="G282" s="18"/>
      <c r="N282" s="41"/>
    </row>
    <row r="283" spans="2:14" ht="12.75" customHeight="1" x14ac:dyDescent="0.2">
      <c r="B283" s="106"/>
      <c r="E283" s="193">
        <v>82</v>
      </c>
      <c r="F283" s="43" t="str">
        <f t="shared" si="42"/>
        <v>82</v>
      </c>
      <c r="G283" s="18"/>
      <c r="N283" s="41"/>
    </row>
    <row r="284" spans="2:14" ht="12.75" customHeight="1" x14ac:dyDescent="0.2">
      <c r="B284" s="106"/>
      <c r="E284" s="193">
        <v>83</v>
      </c>
      <c r="F284" s="43" t="str">
        <f t="shared" si="42"/>
        <v>83</v>
      </c>
      <c r="G284" s="18"/>
      <c r="N284" s="41"/>
    </row>
    <row r="285" spans="2:14" ht="12.75" customHeight="1" x14ac:dyDescent="0.2">
      <c r="B285" s="106"/>
      <c r="E285" s="193">
        <v>84</v>
      </c>
      <c r="F285" s="43" t="str">
        <f t="shared" si="42"/>
        <v>84</v>
      </c>
      <c r="G285" s="18"/>
      <c r="N285" s="41"/>
    </row>
    <row r="286" spans="2:14" ht="12.75" customHeight="1" x14ac:dyDescent="0.2">
      <c r="B286" s="106"/>
      <c r="E286" s="193">
        <v>85</v>
      </c>
      <c r="F286" s="43" t="str">
        <f t="shared" si="42"/>
        <v>85</v>
      </c>
      <c r="G286" s="18"/>
      <c r="N286" s="41"/>
    </row>
    <row r="287" spans="2:14" ht="12.75" customHeight="1" x14ac:dyDescent="0.2">
      <c r="B287" s="106"/>
      <c r="E287" s="193">
        <v>86</v>
      </c>
      <c r="F287" s="43" t="str">
        <f t="shared" si="42"/>
        <v>86</v>
      </c>
      <c r="G287" s="18"/>
      <c r="N287" s="41"/>
    </row>
    <row r="288" spans="2:14" ht="12.75" customHeight="1" x14ac:dyDescent="0.2">
      <c r="B288" s="106"/>
      <c r="E288" s="193">
        <v>87</v>
      </c>
      <c r="F288" s="43" t="str">
        <f t="shared" si="42"/>
        <v>87</v>
      </c>
      <c r="G288" s="18"/>
      <c r="N288" s="41"/>
    </row>
    <row r="289" spans="2:14" ht="12.75" customHeight="1" x14ac:dyDescent="0.2">
      <c r="B289" s="106"/>
      <c r="E289" s="193">
        <v>88</v>
      </c>
      <c r="F289" s="43" t="str">
        <f t="shared" si="42"/>
        <v>88</v>
      </c>
      <c r="G289" s="18"/>
      <c r="N289" s="41"/>
    </row>
    <row r="290" spans="2:14" ht="12.75" customHeight="1" x14ac:dyDescent="0.2">
      <c r="B290" s="106"/>
      <c r="E290" s="193">
        <v>89</v>
      </c>
      <c r="F290" s="43" t="str">
        <f t="shared" si="42"/>
        <v>89</v>
      </c>
      <c r="G290" s="18"/>
      <c r="N290" s="41"/>
    </row>
    <row r="291" spans="2:14" ht="12.75" customHeight="1" x14ac:dyDescent="0.2">
      <c r="B291" s="106"/>
      <c r="E291" s="193">
        <v>90</v>
      </c>
      <c r="F291" s="43" t="str">
        <f t="shared" si="42"/>
        <v>90</v>
      </c>
      <c r="G291" s="18"/>
      <c r="N291" s="41"/>
    </row>
    <row r="292" spans="2:14" ht="12.75" customHeight="1" x14ac:dyDescent="0.2">
      <c r="B292" s="106"/>
      <c r="E292" s="193">
        <v>91</v>
      </c>
      <c r="F292" s="43" t="str">
        <f t="shared" si="42"/>
        <v>91</v>
      </c>
      <c r="G292" s="18"/>
      <c r="N292" s="41"/>
    </row>
    <row r="293" spans="2:14" ht="12.75" customHeight="1" x14ac:dyDescent="0.2">
      <c r="B293" s="106"/>
      <c r="E293" s="193">
        <v>92</v>
      </c>
      <c r="F293" s="43" t="str">
        <f t="shared" si="42"/>
        <v>92</v>
      </c>
      <c r="G293" s="18"/>
      <c r="N293" s="41"/>
    </row>
    <row r="294" spans="2:14" ht="12.75" customHeight="1" x14ac:dyDescent="0.2">
      <c r="B294" s="106"/>
      <c r="E294" s="193">
        <v>93</v>
      </c>
      <c r="F294" s="43" t="str">
        <f t="shared" si="42"/>
        <v>93</v>
      </c>
      <c r="G294" s="18"/>
      <c r="N294" s="41"/>
    </row>
    <row r="295" spans="2:14" ht="12.75" customHeight="1" x14ac:dyDescent="0.2">
      <c r="B295" s="106"/>
      <c r="E295" s="193">
        <v>94</v>
      </c>
      <c r="F295" s="43" t="str">
        <f t="shared" si="42"/>
        <v>94</v>
      </c>
      <c r="G295" s="18"/>
      <c r="N295" s="41"/>
    </row>
    <row r="296" spans="2:14" ht="12.75" customHeight="1" x14ac:dyDescent="0.2">
      <c r="B296" s="106"/>
      <c r="E296" s="193">
        <v>95</v>
      </c>
      <c r="F296" s="43" t="str">
        <f t="shared" si="42"/>
        <v>95</v>
      </c>
      <c r="G296" s="18"/>
      <c r="N296" s="41"/>
    </row>
    <row r="297" spans="2:14" ht="12.75" customHeight="1" x14ac:dyDescent="0.2">
      <c r="B297" s="106"/>
      <c r="E297" s="193">
        <v>96</v>
      </c>
      <c r="F297" s="43" t="str">
        <f t="shared" si="42"/>
        <v>96</v>
      </c>
      <c r="G297" s="18"/>
      <c r="N297" s="41"/>
    </row>
    <row r="298" spans="2:14" ht="12.75" customHeight="1" x14ac:dyDescent="0.2">
      <c r="B298" s="106"/>
      <c r="E298" s="193">
        <v>97</v>
      </c>
      <c r="F298" s="43" t="str">
        <f t="shared" si="42"/>
        <v>97</v>
      </c>
      <c r="G298" s="18"/>
      <c r="N298" s="41"/>
    </row>
    <row r="299" spans="2:14" ht="12.75" customHeight="1" x14ac:dyDescent="0.2">
      <c r="B299" s="106"/>
      <c r="E299" s="193">
        <v>98</v>
      </c>
      <c r="F299" s="43" t="str">
        <f t="shared" si="42"/>
        <v>98</v>
      </c>
      <c r="G299" s="18"/>
      <c r="N299" s="41"/>
    </row>
    <row r="300" spans="2:14" ht="12.75" customHeight="1" x14ac:dyDescent="0.2">
      <c r="B300" s="106"/>
      <c r="E300" s="193">
        <v>99</v>
      </c>
      <c r="F300" s="43" t="str">
        <f t="shared" ref="F300:F346" si="43">C300&amp;E300</f>
        <v>99</v>
      </c>
      <c r="G300" s="18"/>
      <c r="N300" s="41"/>
    </row>
    <row r="301" spans="2:14" ht="12.75" customHeight="1" x14ac:dyDescent="0.2">
      <c r="B301" s="106"/>
      <c r="E301" s="193">
        <v>100</v>
      </c>
      <c r="F301" s="43" t="str">
        <f t="shared" si="43"/>
        <v>100</v>
      </c>
      <c r="G301" s="18"/>
      <c r="N301" s="41"/>
    </row>
    <row r="302" spans="2:14" ht="12.75" customHeight="1" x14ac:dyDescent="0.2">
      <c r="B302" s="106"/>
      <c r="E302" s="193">
        <v>101</v>
      </c>
      <c r="F302" s="43" t="str">
        <f t="shared" si="43"/>
        <v>101</v>
      </c>
      <c r="G302" s="18"/>
      <c r="N302" s="41"/>
    </row>
    <row r="303" spans="2:14" ht="12.75" customHeight="1" x14ac:dyDescent="0.2">
      <c r="B303" s="106"/>
      <c r="E303" s="193">
        <v>102</v>
      </c>
      <c r="F303" s="43" t="str">
        <f t="shared" si="43"/>
        <v>102</v>
      </c>
      <c r="G303" s="18"/>
      <c r="N303" s="41"/>
    </row>
    <row r="304" spans="2:14" ht="12.75" customHeight="1" x14ac:dyDescent="0.2">
      <c r="B304" s="106"/>
      <c r="E304" s="193">
        <v>103</v>
      </c>
      <c r="F304" s="43" t="str">
        <f t="shared" si="43"/>
        <v>103</v>
      </c>
      <c r="G304" s="18"/>
      <c r="N304" s="41"/>
    </row>
    <row r="305" spans="2:14" ht="12.75" customHeight="1" x14ac:dyDescent="0.2">
      <c r="B305" s="106"/>
      <c r="E305" s="193">
        <v>104</v>
      </c>
      <c r="F305" s="43" t="str">
        <f t="shared" si="43"/>
        <v>104</v>
      </c>
      <c r="G305" s="18"/>
      <c r="N305" s="41"/>
    </row>
    <row r="306" spans="2:14" ht="12.75" customHeight="1" x14ac:dyDescent="0.2">
      <c r="B306" s="106"/>
      <c r="E306" s="193">
        <v>105</v>
      </c>
      <c r="F306" s="43" t="str">
        <f t="shared" si="43"/>
        <v>105</v>
      </c>
      <c r="G306" s="18"/>
      <c r="N306" s="41"/>
    </row>
    <row r="307" spans="2:14" ht="12.75" customHeight="1" x14ac:dyDescent="0.2">
      <c r="B307" s="106"/>
      <c r="E307" s="193">
        <v>106</v>
      </c>
      <c r="F307" s="43" t="str">
        <f t="shared" si="43"/>
        <v>106</v>
      </c>
      <c r="G307" s="18"/>
      <c r="N307" s="41"/>
    </row>
    <row r="308" spans="2:14" ht="12.75" customHeight="1" x14ac:dyDescent="0.2">
      <c r="B308" s="106"/>
      <c r="E308" s="193">
        <v>107</v>
      </c>
      <c r="F308" s="43" t="str">
        <f t="shared" si="43"/>
        <v>107</v>
      </c>
      <c r="G308" s="18"/>
      <c r="N308" s="41"/>
    </row>
    <row r="309" spans="2:14" ht="12.75" customHeight="1" x14ac:dyDescent="0.2">
      <c r="B309" s="106"/>
      <c r="E309" s="193">
        <v>108</v>
      </c>
      <c r="F309" s="43" t="str">
        <f t="shared" si="43"/>
        <v>108</v>
      </c>
      <c r="G309" s="18"/>
      <c r="N309" s="41"/>
    </row>
    <row r="310" spans="2:14" ht="12.75" customHeight="1" x14ac:dyDescent="0.2">
      <c r="B310" s="106"/>
      <c r="E310" s="193">
        <v>109</v>
      </c>
      <c r="F310" s="43" t="str">
        <f t="shared" si="43"/>
        <v>109</v>
      </c>
      <c r="G310" s="18"/>
      <c r="N310" s="41"/>
    </row>
    <row r="311" spans="2:14" ht="12.75" customHeight="1" x14ac:dyDescent="0.2">
      <c r="B311" s="106"/>
      <c r="E311" s="193">
        <v>110</v>
      </c>
      <c r="F311" s="43" t="str">
        <f t="shared" si="43"/>
        <v>110</v>
      </c>
      <c r="G311" s="18"/>
      <c r="N311" s="41"/>
    </row>
    <row r="312" spans="2:14" ht="12.75" customHeight="1" x14ac:dyDescent="0.2">
      <c r="B312" s="106"/>
      <c r="E312" s="193">
        <v>111</v>
      </c>
      <c r="F312" s="43" t="str">
        <f t="shared" si="43"/>
        <v>111</v>
      </c>
      <c r="G312" s="18"/>
      <c r="N312" s="41"/>
    </row>
    <row r="313" spans="2:14" ht="12.75" customHeight="1" x14ac:dyDescent="0.2">
      <c r="B313" s="106"/>
      <c r="E313" s="193">
        <v>112</v>
      </c>
      <c r="F313" s="43" t="str">
        <f t="shared" si="43"/>
        <v>112</v>
      </c>
      <c r="G313" s="18"/>
      <c r="N313" s="41"/>
    </row>
    <row r="314" spans="2:14" ht="12.75" customHeight="1" x14ac:dyDescent="0.2">
      <c r="B314" s="106"/>
      <c r="E314" s="193">
        <v>113</v>
      </c>
      <c r="F314" s="43" t="str">
        <f t="shared" si="43"/>
        <v>113</v>
      </c>
      <c r="G314" s="18"/>
      <c r="N314" s="41"/>
    </row>
    <row r="315" spans="2:14" ht="12.75" customHeight="1" x14ac:dyDescent="0.2">
      <c r="B315" s="106"/>
      <c r="E315" s="193">
        <v>114</v>
      </c>
      <c r="F315" s="43" t="str">
        <f t="shared" si="43"/>
        <v>114</v>
      </c>
      <c r="G315" s="18"/>
      <c r="N315" s="41"/>
    </row>
    <row r="316" spans="2:14" ht="12.75" customHeight="1" x14ac:dyDescent="0.2">
      <c r="B316" s="106"/>
      <c r="E316" s="193">
        <v>115</v>
      </c>
      <c r="F316" s="43" t="str">
        <f t="shared" si="43"/>
        <v>115</v>
      </c>
      <c r="G316" s="18"/>
      <c r="N316" s="41"/>
    </row>
    <row r="317" spans="2:14" ht="12.75" customHeight="1" x14ac:dyDescent="0.2">
      <c r="B317" s="106"/>
      <c r="E317" s="193">
        <v>116</v>
      </c>
      <c r="F317" s="43" t="str">
        <f t="shared" si="43"/>
        <v>116</v>
      </c>
      <c r="G317" s="18"/>
      <c r="N317" s="41"/>
    </row>
    <row r="318" spans="2:14" ht="12.75" customHeight="1" x14ac:dyDescent="0.2">
      <c r="B318" s="106"/>
      <c r="E318" s="193">
        <v>117</v>
      </c>
      <c r="F318" s="43" t="str">
        <f t="shared" si="43"/>
        <v>117</v>
      </c>
      <c r="G318" s="18"/>
      <c r="N318" s="41"/>
    </row>
    <row r="319" spans="2:14" ht="12.75" customHeight="1" x14ac:dyDescent="0.2">
      <c r="B319" s="106"/>
      <c r="E319" s="193">
        <v>118</v>
      </c>
      <c r="F319" s="43" t="str">
        <f t="shared" si="43"/>
        <v>118</v>
      </c>
      <c r="G319" s="18"/>
      <c r="N319" s="41"/>
    </row>
    <row r="320" spans="2:14" ht="12.75" customHeight="1" x14ac:dyDescent="0.2">
      <c r="B320" s="106"/>
      <c r="E320" s="193">
        <v>119</v>
      </c>
      <c r="F320" s="43" t="str">
        <f t="shared" si="43"/>
        <v>119</v>
      </c>
      <c r="G320" s="18"/>
      <c r="N320" s="41"/>
    </row>
    <row r="321" spans="2:14" ht="12.75" customHeight="1" x14ac:dyDescent="0.2">
      <c r="B321" s="106"/>
      <c r="E321" s="193">
        <v>120</v>
      </c>
      <c r="F321" s="43" t="str">
        <f t="shared" si="43"/>
        <v>120</v>
      </c>
      <c r="G321" s="18"/>
      <c r="N321" s="41"/>
    </row>
    <row r="322" spans="2:14" ht="12.75" customHeight="1" x14ac:dyDescent="0.2">
      <c r="B322" s="106"/>
      <c r="E322" s="193">
        <v>121</v>
      </c>
      <c r="F322" s="43" t="str">
        <f t="shared" si="43"/>
        <v>121</v>
      </c>
      <c r="G322" s="18"/>
      <c r="N322" s="41"/>
    </row>
    <row r="323" spans="2:14" ht="12.75" customHeight="1" x14ac:dyDescent="0.2">
      <c r="B323" s="106"/>
      <c r="E323" s="193">
        <v>122</v>
      </c>
      <c r="F323" s="43" t="str">
        <f t="shared" si="43"/>
        <v>122</v>
      </c>
      <c r="G323" s="18"/>
      <c r="N323" s="41"/>
    </row>
    <row r="324" spans="2:14" ht="12.75" customHeight="1" x14ac:dyDescent="0.2">
      <c r="B324" s="106"/>
      <c r="E324" s="193">
        <v>123</v>
      </c>
      <c r="F324" s="43" t="str">
        <f t="shared" si="43"/>
        <v>123</v>
      </c>
      <c r="G324" s="18"/>
      <c r="N324" s="41"/>
    </row>
    <row r="325" spans="2:14" ht="12.75" customHeight="1" x14ac:dyDescent="0.2">
      <c r="B325" s="106"/>
      <c r="E325" s="193">
        <v>124</v>
      </c>
      <c r="F325" s="43" t="str">
        <f t="shared" si="43"/>
        <v>124</v>
      </c>
      <c r="G325" s="18"/>
      <c r="N325" s="41"/>
    </row>
    <row r="326" spans="2:14" ht="12.75" customHeight="1" x14ac:dyDescent="0.2">
      <c r="B326" s="106"/>
      <c r="E326" s="193">
        <v>125</v>
      </c>
      <c r="F326" s="43" t="str">
        <f t="shared" si="43"/>
        <v>125</v>
      </c>
      <c r="G326" s="18"/>
      <c r="N326" s="41"/>
    </row>
    <row r="327" spans="2:14" ht="12.75" customHeight="1" x14ac:dyDescent="0.2">
      <c r="B327" s="106"/>
      <c r="E327" s="193">
        <v>126</v>
      </c>
      <c r="F327" s="43" t="str">
        <f t="shared" si="43"/>
        <v>126</v>
      </c>
      <c r="G327" s="18"/>
      <c r="N327" s="41"/>
    </row>
    <row r="328" spans="2:14" ht="12.75" customHeight="1" x14ac:dyDescent="0.2">
      <c r="B328" s="106"/>
      <c r="E328" s="193">
        <v>127</v>
      </c>
      <c r="F328" s="43" t="str">
        <f t="shared" si="43"/>
        <v>127</v>
      </c>
      <c r="G328" s="18"/>
      <c r="N328" s="41"/>
    </row>
    <row r="329" spans="2:14" ht="12.75" customHeight="1" x14ac:dyDescent="0.2">
      <c r="B329" s="106"/>
      <c r="E329" s="193">
        <v>128</v>
      </c>
      <c r="F329" s="43" t="str">
        <f t="shared" si="43"/>
        <v>128</v>
      </c>
      <c r="G329" s="18"/>
      <c r="N329" s="41"/>
    </row>
    <row r="330" spans="2:14" ht="12.75" customHeight="1" x14ac:dyDescent="0.2">
      <c r="B330" s="106"/>
      <c r="E330" s="193">
        <v>129</v>
      </c>
      <c r="F330" s="43" t="str">
        <f t="shared" si="43"/>
        <v>129</v>
      </c>
      <c r="G330" s="18"/>
      <c r="N330" s="41"/>
    </row>
    <row r="331" spans="2:14" ht="12.75" customHeight="1" x14ac:dyDescent="0.2">
      <c r="B331" s="106"/>
      <c r="E331" s="193">
        <v>130</v>
      </c>
      <c r="F331" s="43" t="str">
        <f t="shared" si="43"/>
        <v>130</v>
      </c>
      <c r="G331" s="18"/>
      <c r="N331" s="41"/>
    </row>
    <row r="332" spans="2:14" ht="12.75" customHeight="1" x14ac:dyDescent="0.2">
      <c r="B332" s="106"/>
      <c r="E332" s="193">
        <v>131</v>
      </c>
      <c r="F332" s="43" t="str">
        <f t="shared" si="43"/>
        <v>131</v>
      </c>
      <c r="G332" s="18"/>
      <c r="N332" s="41"/>
    </row>
    <row r="333" spans="2:14" ht="12.75" customHeight="1" x14ac:dyDescent="0.2">
      <c r="B333" s="106"/>
      <c r="E333" s="193">
        <v>132</v>
      </c>
      <c r="F333" s="43" t="str">
        <f t="shared" si="43"/>
        <v>132</v>
      </c>
      <c r="G333" s="18"/>
      <c r="N333" s="41"/>
    </row>
    <row r="334" spans="2:14" ht="12.75" customHeight="1" x14ac:dyDescent="0.2">
      <c r="B334" s="106"/>
      <c r="E334" s="193">
        <v>133</v>
      </c>
      <c r="F334" s="43" t="str">
        <f t="shared" si="43"/>
        <v>133</v>
      </c>
      <c r="G334" s="18"/>
      <c r="N334" s="41"/>
    </row>
    <row r="335" spans="2:14" ht="12.75" customHeight="1" x14ac:dyDescent="0.2">
      <c r="B335" s="106"/>
      <c r="E335" s="193">
        <v>134</v>
      </c>
      <c r="F335" s="43" t="str">
        <f t="shared" si="43"/>
        <v>134</v>
      </c>
      <c r="G335" s="18"/>
      <c r="N335" s="41"/>
    </row>
    <row r="336" spans="2:14" ht="12.75" customHeight="1" x14ac:dyDescent="0.2">
      <c r="B336" s="106"/>
      <c r="E336" s="193">
        <v>135</v>
      </c>
      <c r="F336" s="43" t="str">
        <f t="shared" si="43"/>
        <v>135</v>
      </c>
      <c r="G336" s="18"/>
      <c r="N336" s="41"/>
    </row>
    <row r="337" spans="2:14" ht="12.75" customHeight="1" x14ac:dyDescent="0.2">
      <c r="B337" s="106"/>
      <c r="E337" s="193">
        <v>136</v>
      </c>
      <c r="F337" s="43" t="str">
        <f t="shared" si="43"/>
        <v>136</v>
      </c>
      <c r="G337" s="18"/>
      <c r="N337" s="41"/>
    </row>
    <row r="338" spans="2:14" ht="12.75" customHeight="1" x14ac:dyDescent="0.2">
      <c r="B338" s="106"/>
      <c r="E338" s="193">
        <v>137</v>
      </c>
      <c r="F338" s="43" t="str">
        <f t="shared" si="43"/>
        <v>137</v>
      </c>
      <c r="G338" s="18"/>
      <c r="N338" s="41"/>
    </row>
    <row r="339" spans="2:14" ht="12.75" customHeight="1" x14ac:dyDescent="0.2">
      <c r="B339" s="106"/>
      <c r="E339" s="193">
        <v>138</v>
      </c>
      <c r="F339" s="43" t="str">
        <f t="shared" si="43"/>
        <v>138</v>
      </c>
      <c r="G339" s="18"/>
      <c r="N339" s="41"/>
    </row>
    <row r="340" spans="2:14" ht="12.75" customHeight="1" x14ac:dyDescent="0.2">
      <c r="B340" s="106"/>
      <c r="E340" s="193">
        <v>139</v>
      </c>
      <c r="F340" s="43" t="str">
        <f t="shared" si="43"/>
        <v>139</v>
      </c>
      <c r="G340" s="18"/>
      <c r="N340" s="41"/>
    </row>
    <row r="341" spans="2:14" ht="12.75" customHeight="1" x14ac:dyDescent="0.2">
      <c r="B341" s="106"/>
      <c r="E341" s="193">
        <v>140</v>
      </c>
      <c r="F341" s="43" t="str">
        <f t="shared" si="43"/>
        <v>140</v>
      </c>
      <c r="G341" s="18"/>
      <c r="N341" s="41"/>
    </row>
    <row r="342" spans="2:14" ht="12.75" customHeight="1" x14ac:dyDescent="0.2">
      <c r="B342" s="106"/>
      <c r="E342" s="193">
        <v>141</v>
      </c>
      <c r="F342" s="43" t="str">
        <f t="shared" si="43"/>
        <v>141</v>
      </c>
      <c r="G342" s="18"/>
      <c r="N342" s="41"/>
    </row>
    <row r="343" spans="2:14" ht="12.75" customHeight="1" x14ac:dyDescent="0.2">
      <c r="B343" s="106"/>
      <c r="E343" s="193">
        <v>142</v>
      </c>
      <c r="F343" s="43" t="str">
        <f t="shared" si="43"/>
        <v>142</v>
      </c>
      <c r="G343" s="18"/>
      <c r="N343" s="41"/>
    </row>
    <row r="344" spans="2:14" ht="12.75" customHeight="1" x14ac:dyDescent="0.2">
      <c r="B344" s="106"/>
      <c r="E344" s="193">
        <v>143</v>
      </c>
      <c r="F344" s="43" t="str">
        <f t="shared" si="43"/>
        <v>143</v>
      </c>
      <c r="G344" s="18"/>
      <c r="N344" s="41"/>
    </row>
    <row r="345" spans="2:14" ht="12.75" customHeight="1" x14ac:dyDescent="0.2">
      <c r="B345" s="106"/>
      <c r="E345" s="193">
        <v>144</v>
      </c>
      <c r="F345" s="43" t="str">
        <f t="shared" si="43"/>
        <v>144</v>
      </c>
      <c r="G345" s="18"/>
      <c r="N345" s="41"/>
    </row>
    <row r="346" spans="2:14" ht="12.75" customHeight="1" x14ac:dyDescent="0.2">
      <c r="B346" s="106"/>
      <c r="E346" s="193">
        <v>145</v>
      </c>
      <c r="F346" s="43" t="str">
        <f t="shared" si="43"/>
        <v>145</v>
      </c>
      <c r="G346" s="18"/>
      <c r="N346" s="41"/>
    </row>
    <row r="347" spans="2:14" ht="12.75" customHeight="1" x14ac:dyDescent="0.2">
      <c r="N347" s="41"/>
    </row>
    <row r="348" spans="2:14" ht="12.75" customHeight="1" x14ac:dyDescent="0.2">
      <c r="N348" s="41"/>
    </row>
    <row r="349" spans="2:14" ht="12.75" customHeight="1" x14ac:dyDescent="0.2">
      <c r="N349" s="41"/>
    </row>
    <row r="350" spans="2:14" ht="12.75" customHeight="1" x14ac:dyDescent="0.2">
      <c r="N350" s="41"/>
    </row>
    <row r="351" spans="2:14" ht="12.75" customHeight="1" x14ac:dyDescent="0.2">
      <c r="N351" s="41"/>
    </row>
    <row r="352" spans="2:14" ht="12.75" customHeight="1" x14ac:dyDescent="0.2">
      <c r="N352" s="41"/>
    </row>
    <row r="353" spans="14:14" ht="12.75" customHeight="1" x14ac:dyDescent="0.2">
      <c r="N353" s="41"/>
    </row>
    <row r="354" spans="14:14" ht="12.75" customHeight="1" x14ac:dyDescent="0.2">
      <c r="N354" s="41"/>
    </row>
    <row r="355" spans="14:14" ht="12.75" customHeight="1" x14ac:dyDescent="0.2">
      <c r="N355" s="41"/>
    </row>
    <row r="356" spans="14:14" ht="12.75" customHeight="1" x14ac:dyDescent="0.2">
      <c r="N356" s="41"/>
    </row>
    <row r="357" spans="14:14" ht="12.75" customHeight="1" x14ac:dyDescent="0.2">
      <c r="N357" s="41"/>
    </row>
    <row r="358" spans="14:14" ht="12.75" customHeight="1" x14ac:dyDescent="0.2">
      <c r="N358" s="41"/>
    </row>
    <row r="359" spans="14:14" ht="12.75" customHeight="1" x14ac:dyDescent="0.2">
      <c r="N359" s="41"/>
    </row>
    <row r="360" spans="14:14" ht="12.75" customHeight="1" x14ac:dyDescent="0.2">
      <c r="N360" s="41"/>
    </row>
    <row r="361" spans="14:14" ht="12.75" customHeight="1" x14ac:dyDescent="0.2">
      <c r="N361" s="41"/>
    </row>
    <row r="362" spans="14:14" ht="12.75" customHeight="1" x14ac:dyDescent="0.2">
      <c r="N362" s="41"/>
    </row>
    <row r="363" spans="14:14" ht="12.75" customHeight="1" x14ac:dyDescent="0.2">
      <c r="N363" s="41"/>
    </row>
    <row r="364" spans="14:14" ht="12.75" customHeight="1" x14ac:dyDescent="0.2">
      <c r="N364" s="41"/>
    </row>
    <row r="365" spans="14:14" ht="12.75" customHeight="1" x14ac:dyDescent="0.2">
      <c r="N365" s="41"/>
    </row>
    <row r="366" spans="14:14" ht="12.75" customHeight="1" x14ac:dyDescent="0.2">
      <c r="N366" s="41"/>
    </row>
    <row r="367" spans="14:14" ht="12.75" customHeight="1" x14ac:dyDescent="0.2">
      <c r="N367" s="41"/>
    </row>
    <row r="368" spans="14:14" ht="12.75" customHeight="1" x14ac:dyDescent="0.2">
      <c r="N368" s="41"/>
    </row>
    <row r="369" spans="14:14" ht="12.75" customHeight="1" x14ac:dyDescent="0.2">
      <c r="N369" s="41"/>
    </row>
    <row r="370" spans="14:14" ht="12.75" customHeight="1" x14ac:dyDescent="0.2">
      <c r="N370" s="41"/>
    </row>
    <row r="371" spans="14:14" ht="12.75" customHeight="1" x14ac:dyDescent="0.2">
      <c r="N371" s="41"/>
    </row>
    <row r="372" spans="14:14" ht="12.75" customHeight="1" x14ac:dyDescent="0.2">
      <c r="N372" s="41"/>
    </row>
    <row r="373" spans="14:14" ht="12.75" customHeight="1" x14ac:dyDescent="0.2">
      <c r="N373" s="41"/>
    </row>
    <row r="374" spans="14:14" ht="12.75" customHeight="1" x14ac:dyDescent="0.2">
      <c r="N374" s="41"/>
    </row>
    <row r="375" spans="14:14" ht="12.75" customHeight="1" x14ac:dyDescent="0.2">
      <c r="N375" s="41"/>
    </row>
    <row r="376" spans="14:14" ht="12.75" customHeight="1" x14ac:dyDescent="0.2">
      <c r="N376" s="41"/>
    </row>
    <row r="377" spans="14:14" ht="12.75" customHeight="1" x14ac:dyDescent="0.2">
      <c r="N377" s="41"/>
    </row>
    <row r="378" spans="14:14" ht="12.75" customHeight="1" x14ac:dyDescent="0.2">
      <c r="N378" s="41"/>
    </row>
    <row r="379" spans="14:14" ht="12.75" customHeight="1" x14ac:dyDescent="0.2">
      <c r="N379" s="41"/>
    </row>
    <row r="380" spans="14:14" ht="12.75" customHeight="1" x14ac:dyDescent="0.2">
      <c r="N380" s="41"/>
    </row>
    <row r="381" spans="14:14" ht="12.75" customHeight="1" x14ac:dyDescent="0.2">
      <c r="N381" s="41"/>
    </row>
    <row r="382" spans="14:14" ht="12.75" customHeight="1" x14ac:dyDescent="0.2">
      <c r="N382" s="41"/>
    </row>
    <row r="383" spans="14:14" ht="12.75" customHeight="1" x14ac:dyDescent="0.2">
      <c r="N383" s="41"/>
    </row>
    <row r="384" spans="14:14" ht="12.75" customHeight="1" x14ac:dyDescent="0.2">
      <c r="N384" s="41"/>
    </row>
    <row r="385" spans="14:14" ht="12.75" customHeight="1" x14ac:dyDescent="0.2">
      <c r="N385" s="41"/>
    </row>
    <row r="386" spans="14:14" ht="12.75" customHeight="1" x14ac:dyDescent="0.2">
      <c r="N386" s="41"/>
    </row>
    <row r="387" spans="14:14" ht="12.75" customHeight="1" x14ac:dyDescent="0.2">
      <c r="N387" s="41"/>
    </row>
    <row r="388" spans="14:14" ht="12.75" customHeight="1" x14ac:dyDescent="0.2">
      <c r="N388" s="41"/>
    </row>
    <row r="389" spans="14:14" ht="12.75" customHeight="1" x14ac:dyDescent="0.2">
      <c r="N389" s="41"/>
    </row>
    <row r="390" spans="14:14" ht="12.75" customHeight="1" x14ac:dyDescent="0.2">
      <c r="N390" s="41"/>
    </row>
    <row r="391" spans="14:14" ht="12.75" customHeight="1" x14ac:dyDescent="0.2">
      <c r="N391" s="41"/>
    </row>
    <row r="392" spans="14:14" ht="12.75" customHeight="1" x14ac:dyDescent="0.2">
      <c r="N392" s="41"/>
    </row>
    <row r="393" spans="14:14" ht="12.75" customHeight="1" x14ac:dyDescent="0.2">
      <c r="N393" s="41"/>
    </row>
    <row r="394" spans="14:14" ht="12.75" customHeight="1" x14ac:dyDescent="0.2">
      <c r="N394" s="41"/>
    </row>
    <row r="395" spans="14:14" ht="12.75" customHeight="1" x14ac:dyDescent="0.2">
      <c r="N395" s="41"/>
    </row>
    <row r="396" spans="14:14" ht="12.75" customHeight="1" x14ac:dyDescent="0.2">
      <c r="N396" s="41"/>
    </row>
    <row r="397" spans="14:14" ht="12.75" customHeight="1" x14ac:dyDescent="0.2">
      <c r="N397" s="41"/>
    </row>
    <row r="398" spans="14:14" ht="12.75" customHeight="1" x14ac:dyDescent="0.2">
      <c r="N398" s="41"/>
    </row>
    <row r="399" spans="14:14" ht="12.75" customHeight="1" x14ac:dyDescent="0.2">
      <c r="N399" s="41"/>
    </row>
    <row r="400" spans="14:14" ht="12.75" customHeight="1" x14ac:dyDescent="0.2">
      <c r="N400" s="41"/>
    </row>
    <row r="401" spans="14:14" ht="12.75" customHeight="1" x14ac:dyDescent="0.2">
      <c r="N401" s="41"/>
    </row>
    <row r="402" spans="14:14" ht="12.75" customHeight="1" x14ac:dyDescent="0.2">
      <c r="N402" s="41"/>
    </row>
    <row r="403" spans="14:14" ht="12.75" customHeight="1" x14ac:dyDescent="0.2">
      <c r="N403" s="41"/>
    </row>
    <row r="404" spans="14:14" ht="12.75" customHeight="1" x14ac:dyDescent="0.2">
      <c r="N404" s="41"/>
    </row>
    <row r="405" spans="14:14" ht="12.75" customHeight="1" x14ac:dyDescent="0.2">
      <c r="N405" s="41"/>
    </row>
    <row r="406" spans="14:14" ht="12.75" customHeight="1" x14ac:dyDescent="0.2">
      <c r="N406" s="41"/>
    </row>
    <row r="407" spans="14:14" ht="12.75" customHeight="1" x14ac:dyDescent="0.2">
      <c r="N407" s="41"/>
    </row>
    <row r="408" spans="14:14" ht="12.75" customHeight="1" x14ac:dyDescent="0.2">
      <c r="N408" s="41"/>
    </row>
    <row r="409" spans="14:14" ht="12.75" customHeight="1" x14ac:dyDescent="0.2">
      <c r="N409" s="41"/>
    </row>
    <row r="410" spans="14:14" ht="12.75" customHeight="1" x14ac:dyDescent="0.2">
      <c r="N410" s="41"/>
    </row>
    <row r="411" spans="14:14" ht="12.75" customHeight="1" x14ac:dyDescent="0.2">
      <c r="N411" s="41"/>
    </row>
    <row r="412" spans="14:14" ht="12.75" customHeight="1" x14ac:dyDescent="0.2">
      <c r="N412" s="41"/>
    </row>
    <row r="413" spans="14:14" ht="12.75" customHeight="1" x14ac:dyDescent="0.2">
      <c r="N413" s="41"/>
    </row>
    <row r="414" spans="14:14" ht="12.75" customHeight="1" x14ac:dyDescent="0.2">
      <c r="N414" s="41"/>
    </row>
    <row r="415" spans="14:14" ht="12.75" customHeight="1" x14ac:dyDescent="0.2">
      <c r="N415" s="41"/>
    </row>
    <row r="416" spans="14:14" ht="12.75" customHeight="1" x14ac:dyDescent="0.2">
      <c r="N416" s="41"/>
    </row>
    <row r="417" spans="14:14" ht="12.75" customHeight="1" x14ac:dyDescent="0.2">
      <c r="N417" s="41"/>
    </row>
    <row r="418" spans="14:14" ht="12.75" customHeight="1" x14ac:dyDescent="0.2">
      <c r="N418" s="41"/>
    </row>
    <row r="419" spans="14:14" ht="12.75" customHeight="1" x14ac:dyDescent="0.2">
      <c r="N419" s="41"/>
    </row>
    <row r="420" spans="14:14" ht="12.75" customHeight="1" x14ac:dyDescent="0.2">
      <c r="N420" s="41"/>
    </row>
    <row r="421" spans="14:14" ht="12.75" customHeight="1" x14ac:dyDescent="0.2">
      <c r="N421" s="41"/>
    </row>
    <row r="422" spans="14:14" ht="12.75" customHeight="1" x14ac:dyDescent="0.2">
      <c r="N422" s="41"/>
    </row>
    <row r="423" spans="14:14" ht="12.75" customHeight="1" x14ac:dyDescent="0.2">
      <c r="N423" s="41"/>
    </row>
    <row r="424" spans="14:14" ht="12.75" customHeight="1" x14ac:dyDescent="0.2">
      <c r="N424" s="41"/>
    </row>
    <row r="425" spans="14:14" ht="12.75" customHeight="1" x14ac:dyDescent="0.2">
      <c r="N425" s="41"/>
    </row>
    <row r="426" spans="14:14" ht="12.75" customHeight="1" x14ac:dyDescent="0.2">
      <c r="N426" s="41"/>
    </row>
    <row r="427" spans="14:14" ht="12.75" customHeight="1" x14ac:dyDescent="0.2">
      <c r="N427" s="41"/>
    </row>
    <row r="428" spans="14:14" ht="12.75" customHeight="1" x14ac:dyDescent="0.2">
      <c r="N428" s="41"/>
    </row>
    <row r="429" spans="14:14" ht="12.75" customHeight="1" x14ac:dyDescent="0.2">
      <c r="N429" s="41"/>
    </row>
    <row r="430" spans="14:14" ht="12.75" customHeight="1" x14ac:dyDescent="0.2">
      <c r="N430" s="41"/>
    </row>
    <row r="431" spans="14:14" ht="12.75" customHeight="1" x14ac:dyDescent="0.2">
      <c r="N431" s="41"/>
    </row>
    <row r="432" spans="14:14" ht="12.75" customHeight="1" x14ac:dyDescent="0.2">
      <c r="N432" s="41"/>
    </row>
    <row r="433" spans="14:14" ht="12.75" customHeight="1" x14ac:dyDescent="0.2">
      <c r="N433" s="41"/>
    </row>
    <row r="434" spans="14:14" ht="12.75" customHeight="1" x14ac:dyDescent="0.2">
      <c r="N434" s="41"/>
    </row>
    <row r="435" spans="14:14" ht="12.75" customHeight="1" x14ac:dyDescent="0.2">
      <c r="N435" s="41"/>
    </row>
    <row r="436" spans="14:14" ht="12.75" customHeight="1" x14ac:dyDescent="0.2">
      <c r="N436" s="41"/>
    </row>
    <row r="437" spans="14:14" ht="12.75" customHeight="1" x14ac:dyDescent="0.2">
      <c r="N437" s="41"/>
    </row>
    <row r="438" spans="14:14" ht="12.75" customHeight="1" x14ac:dyDescent="0.2">
      <c r="N438" s="41"/>
    </row>
    <row r="439" spans="14:14" ht="12.75" customHeight="1" x14ac:dyDescent="0.2">
      <c r="N439" s="41"/>
    </row>
    <row r="440" spans="14:14" ht="12.75" customHeight="1" x14ac:dyDescent="0.2">
      <c r="N440" s="41"/>
    </row>
    <row r="441" spans="14:14" ht="12.75" customHeight="1" x14ac:dyDescent="0.2">
      <c r="N441" s="41"/>
    </row>
    <row r="442" spans="14:14" ht="12.75" customHeight="1" x14ac:dyDescent="0.2">
      <c r="N442" s="41"/>
    </row>
    <row r="443" spans="14:14" ht="12.75" customHeight="1" x14ac:dyDescent="0.2">
      <c r="N443" s="41"/>
    </row>
    <row r="444" spans="14:14" ht="12.75" customHeight="1" x14ac:dyDescent="0.2">
      <c r="N444" s="41"/>
    </row>
    <row r="445" spans="14:14" ht="12.75" customHeight="1" x14ac:dyDescent="0.2">
      <c r="N445" s="41"/>
    </row>
    <row r="446" spans="14:14" ht="12.75" customHeight="1" x14ac:dyDescent="0.2">
      <c r="N446" s="41"/>
    </row>
    <row r="447" spans="14:14" ht="12.75" customHeight="1" x14ac:dyDescent="0.2">
      <c r="N447" s="41"/>
    </row>
    <row r="448" spans="14:14" ht="12.75" customHeight="1" x14ac:dyDescent="0.2">
      <c r="N448" s="41"/>
    </row>
    <row r="449" spans="14:14" ht="12.75" customHeight="1" x14ac:dyDescent="0.2">
      <c r="N449" s="41"/>
    </row>
  </sheetData>
  <autoFilter ref="A4:XEV346"/>
  <mergeCells count="1">
    <mergeCell ref="AI2:AJ2"/>
  </mergeCells>
  <conditionalFormatting sqref="G5:G168">
    <cfRule type="containsText" dxfId="7" priority="8" operator="containsText" text="Right">
      <formula>NOT(ISERROR(SEARCH("Right",G5)))</formula>
    </cfRule>
  </conditionalFormatting>
  <conditionalFormatting sqref="G5:G168">
    <cfRule type="containsText" dxfId="6" priority="7" operator="containsText" text="Wrong">
      <formula>NOT(ISERROR(SEARCH("Wrong",G5)))</formula>
    </cfRule>
  </conditionalFormatting>
  <conditionalFormatting sqref="G169:G346">
    <cfRule type="containsText" dxfId="5" priority="6" operator="containsText" text="Right">
      <formula>NOT(ISERROR(SEARCH("Right",G169)))</formula>
    </cfRule>
  </conditionalFormatting>
  <conditionalFormatting sqref="G169:G346">
    <cfRule type="containsText" dxfId="4" priority="5" operator="containsText" text="Wrong">
      <formula>NOT(ISERROR(SEARCH("Wrong",G169)))</formula>
    </cfRule>
  </conditionalFormatting>
  <conditionalFormatting sqref="N1:N1048576">
    <cfRule type="containsText" dxfId="3" priority="1" operator="containsText" text="Too Fast">
      <formula>NOT(ISERROR(SEARCH("Too Fast",N1)))</formula>
    </cfRule>
    <cfRule type="containsText" dxfId="2" priority="2" operator="containsText" text="Perfect Timing">
      <formula>NOT(ISERROR(SEARCH("Perfect Timing",N1)))</formula>
    </cfRule>
    <cfRule type="containsText" dxfId="1" priority="3" operator="containsText" text="Warning Track">
      <formula>NOT(ISERROR(SEARCH("Warning Track",N1)))</formula>
    </cfRule>
    <cfRule type="cellIs" dxfId="0" priority="4" operator="equal">
      <formula>"Way Too Slow"</formula>
    </cfRule>
  </conditionalFormatting>
  <dataValidations count="9">
    <dataValidation type="list" allowBlank="1" showInputMessage="1" showErrorMessage="1" sqref="W5:W209">
      <formula1>Verbal_Areas</formula1>
    </dataValidation>
    <dataValidation type="list" allowBlank="1" showInputMessage="1" showErrorMessage="1" sqref="AD5 AG5">
      <formula1>INDIRECT($AF$5)</formula1>
    </dataValidation>
    <dataValidation type="list" allowBlank="1" showInputMessage="1" showErrorMessage="1" sqref="AA6:AA168 AR6 AR8 AR10 AR12 AR14 AR16 AR18 AR20 AR22 AR24 AR26 AR28 AR30 AR32 AR34 AR36 AR38 AR40 AM14 AM16 AM18 AM20 AM22 AM24 AM26 AM28 AM30 AM32 AM34 AM36 AM38 AM40 AL5:AL168 AQ5:AQ168 AD6:AD168 AG6:AG168 S6:S168 H6:H168 AM6 AM8 AM10 AM12 V160:V168 V6:V158 X6:X168">
      <formula1>#REF!</formula1>
    </dataValidation>
    <dataValidation type="list" allowBlank="1" showInputMessage="1" showErrorMessage="1" sqref="AB5:AB127 AE5:AE127">
      <formula1>Quant_Areas</formula1>
    </dataValidation>
    <dataValidation type="list" allowBlank="1" showInputMessage="1" showErrorMessage="1" sqref="AF5:AF127">
      <formula1>INDIRECT($AE5)</formula1>
    </dataValidation>
    <dataValidation type="list" allowBlank="1" showInputMessage="1" showErrorMessage="1" sqref="AC5:AC127">
      <formula1>INDIRECT($AB5)</formula1>
    </dataValidation>
    <dataValidation type="list" allowBlank="1" showInputMessage="1" showErrorMessage="1" sqref="AE128:AE168 AB128:AB209">
      <formula1>INDIRECT(W128)</formula1>
    </dataValidation>
    <dataValidation type="list" allowBlank="1" showInputMessage="1" showErrorMessage="1" sqref="AF128:AF168 Z5:Z209 AC128:AC209">
      <formula1>INDIRECT(Y5)</formula1>
    </dataValidation>
    <dataValidation type="list" allowBlank="1" showInputMessage="1" showErrorMessage="1" sqref="Y1:Y1048576">
      <formula1>INDIRECT(W1)</formula1>
    </dataValidation>
  </dataValidations>
  <pageMargins left="0.7" right="0.7" top="0.75" bottom="0.75" header="0.3" footer="0.3"/>
  <pageSetup paperSize="9" orientation="landscape" r:id="rId1"/>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'Quant Setup'!$N$43:$N$47</xm:f>
          </x14:formula1>
          <xm:sqref>T5:T168</xm:sqref>
        </x14:dataValidation>
        <x14:dataValidation type="list" allowBlank="1" showInputMessage="1" showErrorMessage="1">
          <x14:formula1>
            <xm:f>'Quant Setup'!$K$43:$K$44</xm:f>
          </x14:formula1>
          <xm:sqref>G5:G346</xm:sqref>
        </x14:dataValidation>
        <x14:dataValidation type="list" allowBlank="1" showInputMessage="1" showErrorMessage="1">
          <x14:formula1>
            <xm:f>'Quant Setup'!$M$43:$M$47</xm:f>
          </x14:formula1>
          <xm:sqref>V159 U5:U168</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1">
    <tabColor theme="5" tint="-0.499984740745262"/>
    <pageSetUpPr autoPageBreaks="0"/>
  </sheetPr>
  <dimension ref="A1:AR67"/>
  <sheetViews>
    <sheetView topLeftCell="A13" zoomScale="70" zoomScaleNormal="70" workbookViewId="0">
      <selection activeCell="C56" sqref="C56"/>
    </sheetView>
  </sheetViews>
  <sheetFormatPr defaultColWidth="7.42578125" defaultRowHeight="12.75" x14ac:dyDescent="0.2"/>
  <cols>
    <col min="1" max="15" width="21.28515625" style="26" customWidth="1"/>
    <col min="16" max="16" width="7.42578125" style="26"/>
    <col min="17" max="20" width="9.140625" style="27"/>
    <col min="21" max="21" width="10.7109375" style="27" bestFit="1" customWidth="1"/>
    <col min="22" max="22" width="7.42578125" style="27"/>
    <col min="23" max="23" width="9.7109375" style="27" bestFit="1" customWidth="1"/>
    <col min="24" max="24" width="8.7109375" style="27" bestFit="1" customWidth="1"/>
    <col min="25" max="25" width="9.5703125" style="27" bestFit="1" customWidth="1"/>
    <col min="26" max="26" width="7.42578125" style="27"/>
    <col min="27" max="27" width="8.28515625" style="27" customWidth="1"/>
    <col min="28" max="28" width="7.42578125" style="27"/>
    <col min="29" max="29" width="7.140625" style="27" bestFit="1" customWidth="1"/>
    <col min="30" max="30" width="8.7109375" style="27" bestFit="1" customWidth="1"/>
    <col min="31" max="43" width="7.42578125" style="27"/>
    <col min="44" max="16384" width="7.42578125" style="26"/>
  </cols>
  <sheetData>
    <row r="1" spans="1:44" x14ac:dyDescent="0.2">
      <c r="A1" s="27" t="s">
        <v>249</v>
      </c>
      <c r="B1" s="30" t="s">
        <v>14</v>
      </c>
      <c r="C1" s="30" t="s">
        <v>40</v>
      </c>
      <c r="D1" s="30" t="s">
        <v>75</v>
      </c>
      <c r="E1" s="30" t="s">
        <v>115</v>
      </c>
      <c r="F1" s="30" t="s">
        <v>146</v>
      </c>
      <c r="G1" s="27"/>
      <c r="H1" s="27"/>
      <c r="I1" s="27"/>
      <c r="J1" s="27"/>
      <c r="K1" s="27"/>
      <c r="L1" s="27"/>
      <c r="M1" s="27"/>
      <c r="N1" s="27"/>
      <c r="O1" s="27"/>
      <c r="P1" s="27"/>
      <c r="Q1" s="263"/>
      <c r="R1" s="263"/>
      <c r="S1" s="264">
        <v>2</v>
      </c>
      <c r="T1" s="264">
        <v>4</v>
      </c>
      <c r="U1" s="264">
        <v>5</v>
      </c>
      <c r="V1" s="264">
        <v>6</v>
      </c>
      <c r="W1" s="264">
        <v>7</v>
      </c>
      <c r="X1" s="264">
        <v>8</v>
      </c>
      <c r="Y1" s="264">
        <v>9</v>
      </c>
      <c r="Z1" s="264">
        <v>10</v>
      </c>
      <c r="AA1" s="264">
        <v>11</v>
      </c>
      <c r="AB1" s="264">
        <v>11</v>
      </c>
      <c r="AC1" s="264">
        <v>12</v>
      </c>
      <c r="AD1" s="264">
        <v>13</v>
      </c>
      <c r="AE1" s="264">
        <v>14</v>
      </c>
      <c r="AF1" s="264">
        <v>15</v>
      </c>
      <c r="AG1" s="264">
        <v>16</v>
      </c>
      <c r="AH1" s="264"/>
      <c r="AI1" s="263"/>
      <c r="AJ1" s="263"/>
      <c r="AK1" s="263"/>
      <c r="AL1" s="263"/>
      <c r="AM1" s="263"/>
      <c r="AN1" s="263"/>
      <c r="AO1" s="263"/>
      <c r="AP1" s="263"/>
      <c r="AQ1" s="263"/>
      <c r="AR1" s="263"/>
    </row>
    <row r="2" spans="1:44" ht="63" x14ac:dyDescent="0.2">
      <c r="A2" s="27"/>
      <c r="B2" s="27"/>
      <c r="C2" s="27"/>
      <c r="D2" s="27"/>
      <c r="E2" s="27"/>
      <c r="F2" s="27"/>
      <c r="G2" s="27"/>
      <c r="H2" s="27"/>
      <c r="I2" s="27"/>
      <c r="J2" s="27"/>
      <c r="K2" s="27"/>
      <c r="L2" s="27"/>
      <c r="M2" s="27"/>
      <c r="N2" s="27"/>
      <c r="O2" s="27"/>
      <c r="P2" s="27"/>
      <c r="Q2" s="263" t="s">
        <v>250</v>
      </c>
      <c r="R2" s="263" t="str">
        <f>'Analysis by Tests - Quant'!B1</f>
        <v>Exam 2</v>
      </c>
      <c r="S2" s="265" t="s">
        <v>206</v>
      </c>
      <c r="T2" s="265" t="s">
        <v>206</v>
      </c>
      <c r="U2" s="265" t="s">
        <v>207</v>
      </c>
      <c r="V2" s="265" t="s">
        <v>208</v>
      </c>
      <c r="W2" s="265" t="s">
        <v>209</v>
      </c>
      <c r="X2" s="265" t="s">
        <v>210</v>
      </c>
      <c r="Y2" s="265" t="s">
        <v>211</v>
      </c>
      <c r="Z2" s="265" t="s">
        <v>212</v>
      </c>
      <c r="AA2" s="265" t="s">
        <v>251</v>
      </c>
      <c r="AB2" s="263"/>
      <c r="AC2" s="265" t="s">
        <v>0</v>
      </c>
      <c r="AD2" s="265" t="s">
        <v>11</v>
      </c>
      <c r="AE2" s="265" t="s">
        <v>3</v>
      </c>
      <c r="AF2" s="265" t="s">
        <v>252</v>
      </c>
      <c r="AG2" s="265" t="s">
        <v>253</v>
      </c>
      <c r="AH2" s="265" t="s">
        <v>254</v>
      </c>
      <c r="AI2" s="265"/>
      <c r="AJ2" s="265"/>
      <c r="AK2" s="265"/>
      <c r="AL2" s="265"/>
      <c r="AM2" s="265"/>
      <c r="AN2" s="265"/>
      <c r="AO2" s="265"/>
      <c r="AP2" s="265"/>
      <c r="AQ2" s="265"/>
      <c r="AR2" s="263"/>
    </row>
    <row r="3" spans="1:44" x14ac:dyDescent="0.2">
      <c r="A3" s="30" t="s">
        <v>14</v>
      </c>
      <c r="B3" s="31"/>
      <c r="C3" s="31"/>
      <c r="D3" s="31"/>
      <c r="E3" s="31"/>
      <c r="F3" s="31"/>
      <c r="G3" s="31"/>
      <c r="H3" s="31"/>
      <c r="I3" s="31"/>
      <c r="J3" s="5"/>
      <c r="K3" s="5"/>
      <c r="L3" s="5"/>
      <c r="M3" s="27"/>
      <c r="N3" s="27"/>
      <c r="O3" s="27"/>
      <c r="P3" s="27"/>
      <c r="Q3" s="264">
        <v>1</v>
      </c>
      <c r="R3" s="266" t="str">
        <f t="shared" ref="R3:R39" si="0">$R$2&amp;Q3</f>
        <v>Exam 21</v>
      </c>
      <c r="S3" s="263" t="str">
        <f>VLOOKUP($R3,'Quantl log'!$F:$R,S$1,FALSE)</f>
        <v>Right</v>
      </c>
      <c r="T3" s="264">
        <f>VLOOKUP($R3,'Quantl log'!$F:$R,T$1,FALSE)</f>
        <v>125</v>
      </c>
      <c r="U3" s="263">
        <f>VLOOKUP($R3,'Quantl log'!$F:$R,U$1,FALSE)</f>
        <v>1.4467592592592592E-3</v>
      </c>
      <c r="V3" s="263" t="str">
        <f>VLOOKUP($R3,'Quantl log'!$F:$R,V$1,FALSE)</f>
        <v>Perfect Timing</v>
      </c>
      <c r="W3" s="263">
        <f>VLOOKUP($R3,'Quantl log'!$F:$R,W$1,FALSE)</f>
        <v>1.4467592592592592E-3</v>
      </c>
      <c r="X3" s="263">
        <f>VLOOKUP($R3,'Quantl log'!$F:$R,X$1,FALSE)</f>
        <v>1.3888888888888889E-3</v>
      </c>
      <c r="Y3" s="263">
        <f>VLOOKUP($R3,'Quantl log'!$F:$R,Y$1,FALSE)</f>
        <v>5.7870370370370237E-5</v>
      </c>
      <c r="Z3" s="263" t="str">
        <f>VLOOKUP($R3,'Quantl log'!$F:$R,Z$1,FALSE)</f>
        <v>Neutral</v>
      </c>
      <c r="AA3" s="263" t="str">
        <f>VLOOKUP($R3,'Quantl log'!$F:$R,AD$1,FALSE)</f>
        <v>600 - 700</v>
      </c>
      <c r="AB3" s="263"/>
      <c r="AC3" s="267">
        <f>IF(S3="Right",U3,-U3)</f>
        <v>1.4467592592592592E-3</v>
      </c>
      <c r="AD3" s="267">
        <f t="shared" ref="AD3:AD39" si="1">IF(S3="Wrong",U3,-U3)</f>
        <v>-1.4467592592592592E-3</v>
      </c>
      <c r="AE3" s="267">
        <v>8.6805555555555551E-4</v>
      </c>
      <c r="AF3" s="267">
        <v>1.736111111111111E-3</v>
      </c>
      <c r="AG3" s="267">
        <v>2.0833333333333333E-3</v>
      </c>
      <c r="AH3" s="268">
        <f>MAX(U3:U39)</f>
        <v>3.7384259259259259E-3</v>
      </c>
      <c r="AI3" s="268"/>
      <c r="AJ3" s="268"/>
      <c r="AK3" s="268"/>
      <c r="AL3" s="268"/>
      <c r="AM3" s="268"/>
      <c r="AN3" s="268"/>
      <c r="AO3" s="268"/>
      <c r="AP3" s="268"/>
      <c r="AQ3" s="268"/>
      <c r="AR3" s="263"/>
    </row>
    <row r="4" spans="1:44" x14ac:dyDescent="0.2">
      <c r="A4" s="32" t="s">
        <v>15</v>
      </c>
      <c r="B4" s="5" t="s">
        <v>16</v>
      </c>
      <c r="C4" s="5" t="s">
        <v>17</v>
      </c>
      <c r="D4" s="5" t="s">
        <v>18</v>
      </c>
      <c r="E4" s="5" t="s">
        <v>19</v>
      </c>
      <c r="F4" s="5" t="s">
        <v>20</v>
      </c>
      <c r="G4" s="5" t="s">
        <v>21</v>
      </c>
      <c r="H4" s="27"/>
      <c r="I4" s="27"/>
      <c r="J4" s="27"/>
      <c r="K4" s="27"/>
      <c r="L4" s="27"/>
      <c r="M4" s="27"/>
      <c r="N4" s="27"/>
      <c r="O4" s="27"/>
      <c r="P4" s="27"/>
      <c r="Q4" s="264">
        <v>2</v>
      </c>
      <c r="R4" s="266" t="str">
        <f t="shared" si="0"/>
        <v>Exam 22</v>
      </c>
      <c r="S4" s="263" t="str">
        <f>VLOOKUP($R4,'Quantl log'!$F:$R,S$1,FALSE)</f>
        <v>Wrong</v>
      </c>
      <c r="T4" s="264">
        <f>VLOOKUP($R4,'Quantl log'!$F:$R,T$1,FALSE)</f>
        <v>167</v>
      </c>
      <c r="U4" s="263">
        <f>VLOOKUP($R4,'Quantl log'!$F:$R,U$1,FALSE)</f>
        <v>1.9328703703703704E-3</v>
      </c>
      <c r="V4" s="263" t="str">
        <f>VLOOKUP($R4,'Quantl log'!$F:$R,V$1,FALSE)</f>
        <v>Warning Track</v>
      </c>
      <c r="W4" s="263">
        <f>VLOOKUP($R4,'Quantl log'!$F:$R,W$1,FALSE)</f>
        <v>3.3796296296296296E-3</v>
      </c>
      <c r="X4" s="263">
        <f>VLOOKUP($R4,'Quantl log'!$F:$R,X$1,FALSE)</f>
        <v>2.7777777777777779E-3</v>
      </c>
      <c r="Y4" s="263">
        <f>VLOOKUP($R4,'Quantl log'!$F:$R,Y$1,FALSE)</f>
        <v>6.0185185185185168E-4</v>
      </c>
      <c r="Z4" s="263" t="str">
        <f>VLOOKUP($R4,'Quantl log'!$F:$R,Z$1,FALSE)</f>
        <v>Neutral</v>
      </c>
      <c r="AA4" s="263" t="str">
        <f>VLOOKUP($R4,'Quantl log'!$F:$R,AD$1,FALSE)</f>
        <v>700 - 800</v>
      </c>
      <c r="AB4" s="263"/>
      <c r="AC4" s="267">
        <f t="shared" ref="AC4:AC39" si="2">IF(S4="Right",U4,-U4)</f>
        <v>-1.9328703703703704E-3</v>
      </c>
      <c r="AD4" s="267">
        <f t="shared" si="1"/>
        <v>1.9328703703703704E-3</v>
      </c>
      <c r="AE4" s="267">
        <v>8.6805555555555551E-4</v>
      </c>
      <c r="AF4" s="267">
        <v>1.736111111111111E-3</v>
      </c>
      <c r="AG4" s="267">
        <v>2.0833333333333333E-3</v>
      </c>
      <c r="AH4" s="268">
        <f t="shared" ref="AH4:AH39" si="3">AH3</f>
        <v>3.7384259259259259E-3</v>
      </c>
      <c r="AI4" s="268"/>
      <c r="AJ4" s="268"/>
      <c r="AK4" s="268"/>
      <c r="AL4" s="268"/>
      <c r="AM4" s="268"/>
      <c r="AN4" s="268"/>
      <c r="AO4" s="268"/>
      <c r="AP4" s="268"/>
      <c r="AQ4" s="268"/>
      <c r="AR4" s="263"/>
    </row>
    <row r="5" spans="1:44" x14ac:dyDescent="0.2">
      <c r="A5" s="24" t="s">
        <v>22</v>
      </c>
      <c r="B5" s="5" t="s">
        <v>23</v>
      </c>
      <c r="C5" s="5" t="s">
        <v>24</v>
      </c>
      <c r="D5" s="27"/>
      <c r="E5" s="27"/>
      <c r="F5" s="5"/>
      <c r="G5" s="27"/>
      <c r="H5" s="27"/>
      <c r="I5" s="27"/>
      <c r="J5" s="27"/>
      <c r="K5" s="27"/>
      <c r="L5" s="27"/>
      <c r="M5" s="27"/>
      <c r="N5" s="27"/>
      <c r="O5" s="27"/>
      <c r="P5" s="27"/>
      <c r="Q5" s="264">
        <v>3</v>
      </c>
      <c r="R5" s="266" t="str">
        <f t="shared" si="0"/>
        <v>Exam 23</v>
      </c>
      <c r="S5" s="263" t="str">
        <f>VLOOKUP($R5,'Quantl log'!$F:$R,S$1,FALSE)</f>
        <v>Right</v>
      </c>
      <c r="T5" s="264">
        <f>VLOOKUP($R5,'Quantl log'!$F:$R,T$1,FALSE)</f>
        <v>130</v>
      </c>
      <c r="U5" s="263">
        <f>VLOOKUP($R5,'Quantl log'!$F:$R,U$1,FALSE)</f>
        <v>1.5046296296296296E-3</v>
      </c>
      <c r="V5" s="263" t="str">
        <f>VLOOKUP($R5,'Quantl log'!$F:$R,V$1,FALSE)</f>
        <v>Perfect Timing</v>
      </c>
      <c r="W5" s="263">
        <f>VLOOKUP($R5,'Quantl log'!$F:$R,W$1,FALSE)</f>
        <v>4.8842592592592592E-3</v>
      </c>
      <c r="X5" s="263">
        <f>VLOOKUP($R5,'Quantl log'!$F:$R,X$1,FALSE)</f>
        <v>4.1666666666666666E-3</v>
      </c>
      <c r="Y5" s="263">
        <f>VLOOKUP($R5,'Quantl log'!$F:$R,Y$1,FALSE)</f>
        <v>7.1759259259259259E-4</v>
      </c>
      <c r="Z5" s="263" t="str">
        <f>VLOOKUP($R5,'Quantl log'!$F:$R,Z$1,FALSE)</f>
        <v>Neutral</v>
      </c>
      <c r="AA5" s="263" t="str">
        <f>VLOOKUP($R5,'Quantl log'!$F:$R,AD$1,FALSE)</f>
        <v>500 - 600</v>
      </c>
      <c r="AB5" s="263"/>
      <c r="AC5" s="267">
        <f t="shared" si="2"/>
        <v>1.5046296296296296E-3</v>
      </c>
      <c r="AD5" s="267">
        <f t="shared" si="1"/>
        <v>-1.5046296296296296E-3</v>
      </c>
      <c r="AE5" s="267">
        <v>8.6805555555555551E-4</v>
      </c>
      <c r="AF5" s="267">
        <v>1.736111111111111E-3</v>
      </c>
      <c r="AG5" s="267">
        <v>2.0833333333333333E-3</v>
      </c>
      <c r="AH5" s="268">
        <f t="shared" si="3"/>
        <v>3.7384259259259259E-3</v>
      </c>
      <c r="AI5" s="268"/>
      <c r="AJ5" s="268"/>
      <c r="AK5" s="268"/>
      <c r="AL5" s="268"/>
      <c r="AM5" s="268"/>
      <c r="AN5" s="268"/>
      <c r="AO5" s="268"/>
      <c r="AP5" s="268"/>
      <c r="AQ5" s="268"/>
      <c r="AR5" s="263"/>
    </row>
    <row r="6" spans="1:44" x14ac:dyDescent="0.2">
      <c r="A6" s="24" t="s">
        <v>25</v>
      </c>
      <c r="B6" s="5" t="s">
        <v>26</v>
      </c>
      <c r="C6" s="5" t="s">
        <v>27</v>
      </c>
      <c r="D6" s="5" t="s">
        <v>28</v>
      </c>
      <c r="E6" s="27"/>
      <c r="F6" s="27"/>
      <c r="G6" s="27"/>
      <c r="H6" s="27"/>
      <c r="I6" s="27"/>
      <c r="J6" s="27"/>
      <c r="K6" s="27"/>
      <c r="L6" s="27"/>
      <c r="M6" s="27"/>
      <c r="N6" s="27"/>
      <c r="O6" s="27"/>
      <c r="P6" s="27"/>
      <c r="Q6" s="264">
        <v>4</v>
      </c>
      <c r="R6" s="266" t="str">
        <f t="shared" si="0"/>
        <v>Exam 24</v>
      </c>
      <c r="S6" s="263" t="str">
        <f>VLOOKUP($R6,'Quantl log'!$F:$R,S$1,FALSE)</f>
        <v>Wrong</v>
      </c>
      <c r="T6" s="264">
        <f>VLOOKUP($R6,'Quantl log'!$F:$R,T$1,FALSE)</f>
        <v>125</v>
      </c>
      <c r="U6" s="263">
        <f>VLOOKUP($R6,'Quantl log'!$F:$R,U$1,FALSE)</f>
        <v>1.4467592592592592E-3</v>
      </c>
      <c r="V6" s="263" t="str">
        <f>VLOOKUP($R6,'Quantl log'!$F:$R,V$1,FALSE)</f>
        <v>Perfect Timing</v>
      </c>
      <c r="W6" s="263">
        <f>VLOOKUP($R6,'Quantl log'!$F:$R,W$1,FALSE)</f>
        <v>6.3310185185185188E-3</v>
      </c>
      <c r="X6" s="263">
        <f>VLOOKUP($R6,'Quantl log'!$F:$R,X$1,FALSE)</f>
        <v>5.5555555555555558E-3</v>
      </c>
      <c r="Y6" s="263">
        <f>VLOOKUP($R6,'Quantl log'!$F:$R,Y$1,FALSE)</f>
        <v>7.7546296296296304E-4</v>
      </c>
      <c r="Z6" s="263" t="str">
        <f>VLOOKUP($R6,'Quantl log'!$F:$R,Z$1,FALSE)</f>
        <v>Neutral</v>
      </c>
      <c r="AA6" s="263" t="str">
        <f>VLOOKUP($R6,'Quantl log'!$F:$R,AD$1,FALSE)</f>
        <v>600 - 700</v>
      </c>
      <c r="AB6" s="263"/>
      <c r="AC6" s="267">
        <f t="shared" si="2"/>
        <v>-1.4467592592592592E-3</v>
      </c>
      <c r="AD6" s="267">
        <f t="shared" si="1"/>
        <v>1.4467592592592592E-3</v>
      </c>
      <c r="AE6" s="267">
        <v>8.6805555555555551E-4</v>
      </c>
      <c r="AF6" s="267">
        <v>1.736111111111111E-3</v>
      </c>
      <c r="AG6" s="267">
        <v>2.0833333333333333E-3</v>
      </c>
      <c r="AH6" s="268">
        <f t="shared" si="3"/>
        <v>3.7384259259259259E-3</v>
      </c>
      <c r="AI6" s="268"/>
      <c r="AJ6" s="268"/>
      <c r="AK6" s="268"/>
      <c r="AL6" s="268"/>
      <c r="AM6" s="268"/>
      <c r="AN6" s="268"/>
      <c r="AO6" s="268"/>
      <c r="AP6" s="268"/>
      <c r="AQ6" s="268"/>
      <c r="AR6" s="263"/>
    </row>
    <row r="7" spans="1:44" s="27" customFormat="1" x14ac:dyDescent="0.2">
      <c r="A7" s="24" t="s">
        <v>29</v>
      </c>
      <c r="B7" s="5" t="s">
        <v>30</v>
      </c>
      <c r="C7" s="5" t="s">
        <v>31</v>
      </c>
      <c r="D7" s="5"/>
      <c r="Q7" s="264">
        <v>5</v>
      </c>
      <c r="R7" s="266" t="str">
        <f t="shared" si="0"/>
        <v>Exam 25</v>
      </c>
      <c r="S7" s="263" t="str">
        <f>VLOOKUP($R7,'Quantl log'!$F:$R,S$1,FALSE)</f>
        <v>Wrong</v>
      </c>
      <c r="T7" s="264">
        <f>VLOOKUP($R7,'Quantl log'!$F:$R,T$1,FALSE)</f>
        <v>323</v>
      </c>
      <c r="U7" s="263">
        <f>VLOOKUP($R7,'Quantl log'!$F:$R,U$1,FALSE)</f>
        <v>3.7384259259259259E-3</v>
      </c>
      <c r="V7" s="263" t="str">
        <f>VLOOKUP($R7,'Quantl log'!$F:$R,V$1,FALSE)</f>
        <v>Way Too Slow</v>
      </c>
      <c r="W7" s="263">
        <f>VLOOKUP($R7,'Quantl log'!$F:$R,W$1,FALSE)</f>
        <v>1.0069444444444445E-2</v>
      </c>
      <c r="X7" s="263">
        <f>VLOOKUP($R7,'Quantl log'!$F:$R,X$1,FALSE)</f>
        <v>6.9444444444444441E-3</v>
      </c>
      <c r="Y7" s="263">
        <f>VLOOKUP($R7,'Quantl log'!$F:$R,Y$1,FALSE)</f>
        <v>3.125000000000001E-3</v>
      </c>
      <c r="Z7" s="263" t="str">
        <f>VLOOKUP($R7,'Quantl log'!$F:$R,Z$1,FALSE)</f>
        <v>Behind on time</v>
      </c>
      <c r="AA7" s="263" t="str">
        <f>VLOOKUP($R7,'Quantl log'!$F:$R,AD$1,FALSE)</f>
        <v>600 - 700</v>
      </c>
      <c r="AB7" s="263"/>
      <c r="AC7" s="267">
        <f t="shared" si="2"/>
        <v>-3.7384259259259259E-3</v>
      </c>
      <c r="AD7" s="267">
        <f t="shared" si="1"/>
        <v>3.7384259259259259E-3</v>
      </c>
      <c r="AE7" s="267">
        <v>8.6805555555555551E-4</v>
      </c>
      <c r="AF7" s="267">
        <v>1.736111111111111E-3</v>
      </c>
      <c r="AG7" s="267">
        <v>2.0833333333333333E-3</v>
      </c>
      <c r="AH7" s="268">
        <f t="shared" si="3"/>
        <v>3.7384259259259259E-3</v>
      </c>
      <c r="AI7" s="268"/>
      <c r="AJ7" s="268"/>
      <c r="AK7" s="268"/>
      <c r="AL7" s="268"/>
      <c r="AM7" s="268"/>
      <c r="AN7" s="268"/>
      <c r="AO7" s="268"/>
      <c r="AP7" s="268"/>
      <c r="AQ7" s="268"/>
      <c r="AR7" s="263"/>
    </row>
    <row r="8" spans="1:44" x14ac:dyDescent="0.2">
      <c r="A8" s="24" t="s">
        <v>32</v>
      </c>
      <c r="B8" s="5" t="s">
        <v>33</v>
      </c>
      <c r="C8" s="5" t="s">
        <v>34</v>
      </c>
      <c r="D8" s="5" t="s">
        <v>35</v>
      </c>
      <c r="E8" s="5" t="s">
        <v>36</v>
      </c>
      <c r="F8" s="5" t="s">
        <v>37</v>
      </c>
      <c r="G8" s="5" t="s">
        <v>38</v>
      </c>
      <c r="H8" s="5" t="s">
        <v>39</v>
      </c>
      <c r="I8" s="5"/>
      <c r="J8" s="5"/>
      <c r="K8" s="5"/>
      <c r="L8" s="5"/>
      <c r="M8" s="27"/>
      <c r="N8" s="27"/>
      <c r="O8" s="27"/>
      <c r="P8" s="27"/>
      <c r="Q8" s="264">
        <v>6</v>
      </c>
      <c r="R8" s="266" t="str">
        <f t="shared" si="0"/>
        <v>Exam 26</v>
      </c>
      <c r="S8" s="263" t="str">
        <f>VLOOKUP($R8,'Quantl log'!$F:$R,S$1,FALSE)</f>
        <v>Right</v>
      </c>
      <c r="T8" s="264">
        <f>VLOOKUP($R8,'Quantl log'!$F:$R,T$1,FALSE)</f>
        <v>242</v>
      </c>
      <c r="U8" s="263">
        <f>VLOOKUP($R8,'Quantl log'!$F:$R,U$1,FALSE)</f>
        <v>2.8009259259259259E-3</v>
      </c>
      <c r="V8" s="263" t="str">
        <f>VLOOKUP($R8,'Quantl log'!$F:$R,V$1,FALSE)</f>
        <v>Way Too Slow</v>
      </c>
      <c r="W8" s="263">
        <f>VLOOKUP($R8,'Quantl log'!$F:$R,W$1,FALSE)</f>
        <v>1.2870370370370371E-2</v>
      </c>
      <c r="X8" s="263">
        <f>VLOOKUP($R8,'Quantl log'!$F:$R,X$1,FALSE)</f>
        <v>8.3333333333333332E-3</v>
      </c>
      <c r="Y8" s="263">
        <f>VLOOKUP($R8,'Quantl log'!$F:$R,Y$1,FALSE)</f>
        <v>4.5370370370370373E-3</v>
      </c>
      <c r="Z8" s="263" t="str">
        <f>VLOOKUP($R8,'Quantl log'!$F:$R,Z$1,FALSE)</f>
        <v>Behind on time</v>
      </c>
      <c r="AA8" s="263" t="str">
        <f>VLOOKUP($R8,'Quantl log'!$F:$R,AD$1,FALSE)</f>
        <v>500 - 600</v>
      </c>
      <c r="AB8" s="263"/>
      <c r="AC8" s="267">
        <f t="shared" si="2"/>
        <v>2.8009259259259259E-3</v>
      </c>
      <c r="AD8" s="267">
        <f t="shared" si="1"/>
        <v>-2.8009259259259259E-3</v>
      </c>
      <c r="AE8" s="267">
        <v>8.6805555555555551E-4</v>
      </c>
      <c r="AF8" s="267">
        <v>1.736111111111111E-3</v>
      </c>
      <c r="AG8" s="267">
        <v>2.0833333333333333E-3</v>
      </c>
      <c r="AH8" s="268">
        <f t="shared" si="3"/>
        <v>3.7384259259259259E-3</v>
      </c>
      <c r="AI8" s="268"/>
      <c r="AJ8" s="268"/>
      <c r="AK8" s="268"/>
      <c r="AL8" s="268"/>
      <c r="AM8" s="268"/>
      <c r="AN8" s="268"/>
      <c r="AO8" s="268"/>
      <c r="AP8" s="268"/>
      <c r="AQ8" s="268"/>
      <c r="AR8" s="263"/>
    </row>
    <row r="9" spans="1:44" x14ac:dyDescent="0.2">
      <c r="A9" s="27"/>
      <c r="B9" s="27"/>
      <c r="C9" s="27"/>
      <c r="D9" s="27"/>
      <c r="E9" s="27"/>
      <c r="F9" s="27"/>
      <c r="G9" s="27"/>
      <c r="H9" s="5"/>
      <c r="I9" s="5"/>
      <c r="J9" s="5"/>
      <c r="K9" s="5"/>
      <c r="L9" s="5"/>
      <c r="M9" s="27"/>
      <c r="N9" s="27"/>
      <c r="O9" s="27"/>
      <c r="P9" s="27"/>
      <c r="Q9" s="264">
        <v>7</v>
      </c>
      <c r="R9" s="266" t="str">
        <f t="shared" si="0"/>
        <v>Exam 27</v>
      </c>
      <c r="S9" s="263" t="str">
        <f>VLOOKUP($R9,'Quantl log'!$F:$R,S$1,FALSE)</f>
        <v>Wrong</v>
      </c>
      <c r="T9" s="264">
        <f>VLOOKUP($R9,'Quantl log'!$F:$R,T$1,FALSE)</f>
        <v>214</v>
      </c>
      <c r="U9" s="263">
        <f>VLOOKUP($R9,'Quantl log'!$F:$R,U$1,FALSE)</f>
        <v>2.476851851851852E-3</v>
      </c>
      <c r="V9" s="263" t="str">
        <f>VLOOKUP($R9,'Quantl log'!$F:$R,V$1,FALSE)</f>
        <v>Way Too Slow</v>
      </c>
      <c r="W9" s="263">
        <f>VLOOKUP($R9,'Quantl log'!$F:$R,W$1,FALSE)</f>
        <v>1.5347222222222222E-2</v>
      </c>
      <c r="X9" s="263">
        <f>VLOOKUP($R9,'Quantl log'!$F:$R,X$1,FALSE)</f>
        <v>9.7222222222222224E-3</v>
      </c>
      <c r="Y9" s="263">
        <f>VLOOKUP($R9,'Quantl log'!$F:$R,Y$1,FALSE)</f>
        <v>5.6249999999999998E-3</v>
      </c>
      <c r="Z9" s="263" t="str">
        <f>VLOOKUP($R9,'Quantl log'!$F:$R,Z$1,FALSE)</f>
        <v>Behind on time</v>
      </c>
      <c r="AA9" s="263" t="str">
        <f>VLOOKUP($R9,'Quantl log'!$F:$R,AD$1,FALSE)</f>
        <v>700 - 800</v>
      </c>
      <c r="AB9" s="263"/>
      <c r="AC9" s="267">
        <f t="shared" si="2"/>
        <v>-2.476851851851852E-3</v>
      </c>
      <c r="AD9" s="267">
        <f t="shared" si="1"/>
        <v>2.476851851851852E-3</v>
      </c>
      <c r="AE9" s="267">
        <v>8.6805555555555551E-4</v>
      </c>
      <c r="AF9" s="267">
        <v>1.736111111111111E-3</v>
      </c>
      <c r="AG9" s="267">
        <v>2.0833333333333333E-3</v>
      </c>
      <c r="AH9" s="268">
        <f t="shared" si="3"/>
        <v>3.7384259259259259E-3</v>
      </c>
      <c r="AI9" s="268"/>
      <c r="AJ9" s="268"/>
      <c r="AK9" s="268"/>
      <c r="AL9" s="268"/>
      <c r="AM9" s="268"/>
      <c r="AN9" s="268"/>
      <c r="AO9" s="268"/>
      <c r="AP9" s="268"/>
      <c r="AQ9" s="268"/>
      <c r="AR9" s="263"/>
    </row>
    <row r="10" spans="1:44" x14ac:dyDescent="0.2">
      <c r="A10" s="30" t="s">
        <v>193</v>
      </c>
      <c r="B10" s="31"/>
      <c r="C10" s="31"/>
      <c r="D10" s="31"/>
      <c r="E10" s="31"/>
      <c r="F10" s="31"/>
      <c r="G10" s="31"/>
      <c r="H10" s="31"/>
      <c r="I10" s="31"/>
      <c r="J10" s="5"/>
      <c r="K10" s="5"/>
      <c r="L10" s="5"/>
      <c r="M10" s="27"/>
      <c r="N10" s="27"/>
      <c r="O10" s="27"/>
      <c r="P10" s="27"/>
      <c r="Q10" s="264">
        <v>8</v>
      </c>
      <c r="R10" s="266" t="str">
        <f t="shared" si="0"/>
        <v>Exam 28</v>
      </c>
      <c r="S10" s="263" t="str">
        <f>VLOOKUP($R10,'Quantl log'!$F:$R,S$1,FALSE)</f>
        <v>Wrong</v>
      </c>
      <c r="T10" s="264">
        <f>VLOOKUP($R10,'Quantl log'!$F:$R,T$1,FALSE)</f>
        <v>148</v>
      </c>
      <c r="U10" s="263">
        <f>VLOOKUP($R10,'Quantl log'!$F:$R,U$1,FALSE)</f>
        <v>1.712962962962963E-3</v>
      </c>
      <c r="V10" s="263" t="str">
        <f>VLOOKUP($R10,'Quantl log'!$F:$R,V$1,FALSE)</f>
        <v>Perfect Timing</v>
      </c>
      <c r="W10" s="263">
        <f>VLOOKUP($R10,'Quantl log'!$F:$R,W$1,FALSE)</f>
        <v>1.7060185185185185E-2</v>
      </c>
      <c r="X10" s="263">
        <f>VLOOKUP($R10,'Quantl log'!$F:$R,X$1,FALSE)</f>
        <v>1.1111111111111112E-2</v>
      </c>
      <c r="Y10" s="263">
        <f>VLOOKUP($R10,'Quantl log'!$F:$R,Y$1,FALSE)</f>
        <v>5.9490740740740736E-3</v>
      </c>
      <c r="Z10" s="263" t="str">
        <f>VLOOKUP($R10,'Quantl log'!$F:$R,Z$1,FALSE)</f>
        <v>Behind on time</v>
      </c>
      <c r="AA10" s="263" t="str">
        <f>VLOOKUP($R10,'Quantl log'!$F:$R,AD$1,FALSE)</f>
        <v>600 - 700</v>
      </c>
      <c r="AB10" s="263"/>
      <c r="AC10" s="267">
        <f t="shared" si="2"/>
        <v>-1.712962962962963E-3</v>
      </c>
      <c r="AD10" s="267">
        <f t="shared" si="1"/>
        <v>1.712962962962963E-3</v>
      </c>
      <c r="AE10" s="267">
        <v>8.6805555555555551E-4</v>
      </c>
      <c r="AF10" s="267">
        <v>1.736111111111111E-3</v>
      </c>
      <c r="AG10" s="267">
        <v>2.0833333333333333E-3</v>
      </c>
      <c r="AH10" s="268">
        <f t="shared" si="3"/>
        <v>3.7384259259259259E-3</v>
      </c>
      <c r="AI10" s="268"/>
      <c r="AJ10" s="268"/>
      <c r="AK10" s="268"/>
      <c r="AL10" s="268"/>
      <c r="AM10" s="268"/>
      <c r="AN10" s="268"/>
      <c r="AO10" s="268"/>
      <c r="AP10" s="268"/>
      <c r="AQ10" s="268"/>
      <c r="AR10" s="263"/>
    </row>
    <row r="11" spans="1:44" x14ac:dyDescent="0.2">
      <c r="A11" s="32" t="s">
        <v>41</v>
      </c>
      <c r="B11" s="27" t="s">
        <v>42</v>
      </c>
      <c r="C11" s="27" t="s">
        <v>43</v>
      </c>
      <c r="D11" s="27" t="s">
        <v>44</v>
      </c>
      <c r="E11" s="27" t="s">
        <v>45</v>
      </c>
      <c r="F11" s="27" t="s">
        <v>46</v>
      </c>
      <c r="G11" s="27" t="s">
        <v>47</v>
      </c>
      <c r="H11" s="27" t="s">
        <v>48</v>
      </c>
      <c r="I11" s="27"/>
      <c r="J11" s="27"/>
      <c r="K11" s="27"/>
      <c r="L11" s="27"/>
      <c r="M11" s="27"/>
      <c r="N11" s="27"/>
      <c r="O11" s="27"/>
      <c r="P11" s="27"/>
      <c r="Q11" s="264">
        <v>9</v>
      </c>
      <c r="R11" s="266" t="str">
        <f t="shared" si="0"/>
        <v>Exam 29</v>
      </c>
      <c r="S11" s="263" t="str">
        <f>VLOOKUP($R11,'Quantl log'!$F:$R,S$1,FALSE)</f>
        <v>Wrong</v>
      </c>
      <c r="T11" s="264">
        <f>VLOOKUP($R11,'Quantl log'!$F:$R,T$1,FALSE)</f>
        <v>190</v>
      </c>
      <c r="U11" s="263">
        <f>VLOOKUP($R11,'Quantl log'!$F:$R,U$1,FALSE)</f>
        <v>2.1990740740740742E-3</v>
      </c>
      <c r="V11" s="263" t="str">
        <f>VLOOKUP($R11,'Quantl log'!$F:$R,V$1,FALSE)</f>
        <v>Way Too Slow</v>
      </c>
      <c r="W11" s="263">
        <f>VLOOKUP($R11,'Quantl log'!$F:$R,W$1,FALSE)</f>
        <v>1.9259259259259261E-2</v>
      </c>
      <c r="X11" s="263">
        <f>VLOOKUP($R11,'Quantl log'!$F:$R,X$1,FALSE)</f>
        <v>1.2500000000000001E-2</v>
      </c>
      <c r="Y11" s="263">
        <f>VLOOKUP($R11,'Quantl log'!$F:$R,Y$1,FALSE)</f>
        <v>6.75925925925926E-3</v>
      </c>
      <c r="Z11" s="263" t="str">
        <f>VLOOKUP($R11,'Quantl log'!$F:$R,Z$1,FALSE)</f>
        <v>Behind on time</v>
      </c>
      <c r="AA11" s="263" t="str">
        <f>VLOOKUP($R11,'Quantl log'!$F:$R,AD$1,FALSE)</f>
        <v>500 - 600</v>
      </c>
      <c r="AB11" s="263"/>
      <c r="AC11" s="267">
        <f t="shared" si="2"/>
        <v>-2.1990740740740742E-3</v>
      </c>
      <c r="AD11" s="267">
        <f t="shared" si="1"/>
        <v>2.1990740740740742E-3</v>
      </c>
      <c r="AE11" s="267">
        <v>8.6805555555555551E-4</v>
      </c>
      <c r="AF11" s="267">
        <v>1.736111111111111E-3</v>
      </c>
      <c r="AG11" s="267">
        <v>2.0833333333333333E-3</v>
      </c>
      <c r="AH11" s="268">
        <f t="shared" si="3"/>
        <v>3.7384259259259259E-3</v>
      </c>
      <c r="AI11" s="268"/>
      <c r="AJ11" s="268"/>
      <c r="AK11" s="268"/>
      <c r="AL11" s="268"/>
      <c r="AM11" s="268"/>
      <c r="AN11" s="268"/>
      <c r="AO11" s="268"/>
      <c r="AP11" s="268"/>
      <c r="AQ11" s="268"/>
      <c r="AR11" s="263"/>
    </row>
    <row r="12" spans="1:44" x14ac:dyDescent="0.2">
      <c r="A12" s="24" t="s">
        <v>49</v>
      </c>
      <c r="B12" s="27" t="s">
        <v>50</v>
      </c>
      <c r="C12" s="27" t="s">
        <v>51</v>
      </c>
      <c r="D12" s="27" t="s">
        <v>52</v>
      </c>
      <c r="E12" s="27"/>
      <c r="F12" s="27"/>
      <c r="G12" s="27"/>
      <c r="H12" s="27"/>
      <c r="I12" s="27"/>
      <c r="J12" s="27"/>
      <c r="K12" s="27"/>
      <c r="L12" s="27"/>
      <c r="M12" s="27"/>
      <c r="N12" s="27"/>
      <c r="O12" s="27"/>
      <c r="P12" s="27"/>
      <c r="Q12" s="264">
        <v>10</v>
      </c>
      <c r="R12" s="266" t="str">
        <f t="shared" si="0"/>
        <v>Exam 210</v>
      </c>
      <c r="S12" s="263" t="str">
        <f>VLOOKUP($R12,'Quantl log'!$F:$R,S$1,FALSE)</f>
        <v>Wrong</v>
      </c>
      <c r="T12" s="264">
        <f>VLOOKUP($R12,'Quantl log'!$F:$R,T$1,FALSE)</f>
        <v>8</v>
      </c>
      <c r="U12" s="263">
        <f>VLOOKUP($R12,'Quantl log'!$F:$R,U$1,FALSE)</f>
        <v>9.2592592592592588E-5</v>
      </c>
      <c r="V12" s="263" t="str">
        <f>VLOOKUP($R12,'Quantl log'!$F:$R,V$1,FALSE)</f>
        <v>Too Fast</v>
      </c>
      <c r="W12" s="263">
        <f>VLOOKUP($R12,'Quantl log'!$F:$R,W$1,FALSE)</f>
        <v>1.9351851851851853E-2</v>
      </c>
      <c r="X12" s="263">
        <f>VLOOKUP($R12,'Quantl log'!$F:$R,X$1,FALSE)</f>
        <v>1.3888888888888888E-2</v>
      </c>
      <c r="Y12" s="263">
        <f>VLOOKUP($R12,'Quantl log'!$F:$R,Y$1,FALSE)</f>
        <v>5.4629629629629646E-3</v>
      </c>
      <c r="Z12" s="263" t="str">
        <f>VLOOKUP($R12,'Quantl log'!$F:$R,Z$1,FALSE)</f>
        <v>Behind on time</v>
      </c>
      <c r="AA12" s="263" t="str">
        <f>VLOOKUP($R12,'Quantl log'!$F:$R,AD$1,FALSE)</f>
        <v>500 - 600</v>
      </c>
      <c r="AB12" s="263"/>
      <c r="AC12" s="267">
        <f t="shared" si="2"/>
        <v>-9.2592592592592588E-5</v>
      </c>
      <c r="AD12" s="267">
        <f t="shared" si="1"/>
        <v>9.2592592592592588E-5</v>
      </c>
      <c r="AE12" s="267">
        <v>8.6805555555555551E-4</v>
      </c>
      <c r="AF12" s="267">
        <v>1.736111111111111E-3</v>
      </c>
      <c r="AG12" s="267">
        <v>2.0833333333333333E-3</v>
      </c>
      <c r="AH12" s="268">
        <f t="shared" si="3"/>
        <v>3.7384259259259259E-3</v>
      </c>
      <c r="AI12" s="268"/>
      <c r="AJ12" s="268"/>
      <c r="AK12" s="268"/>
      <c r="AL12" s="268"/>
      <c r="AM12" s="268"/>
      <c r="AN12" s="268"/>
      <c r="AO12" s="268"/>
      <c r="AP12" s="268"/>
      <c r="AQ12" s="268"/>
      <c r="AR12" s="263"/>
    </row>
    <row r="13" spans="1:44" x14ac:dyDescent="0.2">
      <c r="A13" s="24" t="s">
        <v>53</v>
      </c>
      <c r="B13" s="27" t="s">
        <v>30</v>
      </c>
      <c r="C13" s="27" t="s">
        <v>54</v>
      </c>
      <c r="D13" s="27" t="s">
        <v>55</v>
      </c>
      <c r="E13" s="27" t="s">
        <v>56</v>
      </c>
      <c r="F13" s="27" t="s">
        <v>57</v>
      </c>
      <c r="G13" s="27"/>
      <c r="H13" s="27"/>
      <c r="I13" s="27"/>
      <c r="J13" s="27"/>
      <c r="K13" s="27"/>
      <c r="L13" s="27"/>
      <c r="M13" s="27"/>
      <c r="N13" s="27"/>
      <c r="O13" s="27"/>
      <c r="P13" s="27"/>
      <c r="Q13" s="264">
        <v>11</v>
      </c>
      <c r="R13" s="266" t="str">
        <f t="shared" si="0"/>
        <v>Exam 211</v>
      </c>
      <c r="S13" s="263" t="str">
        <f>VLOOKUP($R13,'Quantl log'!$F:$R,S$1,FALSE)</f>
        <v>Right</v>
      </c>
      <c r="T13" s="264">
        <f>VLOOKUP($R13,'Quantl log'!$F:$R,T$1,FALSE)</f>
        <v>266</v>
      </c>
      <c r="U13" s="263">
        <f>VLOOKUP($R13,'Quantl log'!$F:$R,U$1,FALSE)</f>
        <v>3.0787037037037037E-3</v>
      </c>
      <c r="V13" s="263" t="str">
        <f>VLOOKUP($R13,'Quantl log'!$F:$R,V$1,FALSE)</f>
        <v>Way Too Slow</v>
      </c>
      <c r="W13" s="263">
        <f>VLOOKUP($R13,'Quantl log'!$F:$R,W$1,FALSE)</f>
        <v>2.2430555555555558E-2</v>
      </c>
      <c r="X13" s="263">
        <f>VLOOKUP($R13,'Quantl log'!$F:$R,X$1,FALSE)</f>
        <v>1.5277777777777777E-2</v>
      </c>
      <c r="Y13" s="263">
        <f>VLOOKUP($R13,'Quantl log'!$F:$R,Y$1,FALSE)</f>
        <v>7.1527777777777805E-3</v>
      </c>
      <c r="Z13" s="263" t="str">
        <f>VLOOKUP($R13,'Quantl log'!$F:$R,Z$1,FALSE)</f>
        <v>Behind on time</v>
      </c>
      <c r="AA13" s="263" t="str">
        <f>VLOOKUP($R13,'Quantl log'!$F:$R,AD$1,FALSE)</f>
        <v>500 - 600</v>
      </c>
      <c r="AB13" s="263"/>
      <c r="AC13" s="267">
        <f t="shared" si="2"/>
        <v>3.0787037037037037E-3</v>
      </c>
      <c r="AD13" s="267">
        <f t="shared" si="1"/>
        <v>-3.0787037037037037E-3</v>
      </c>
      <c r="AE13" s="267">
        <v>8.6805555555555551E-4</v>
      </c>
      <c r="AF13" s="267">
        <v>1.736111111111111E-3</v>
      </c>
      <c r="AG13" s="267">
        <v>2.0833333333333333E-3</v>
      </c>
      <c r="AH13" s="268">
        <f t="shared" si="3"/>
        <v>3.7384259259259259E-3</v>
      </c>
      <c r="AI13" s="268"/>
      <c r="AJ13" s="268"/>
      <c r="AK13" s="268"/>
      <c r="AL13" s="268"/>
      <c r="AM13" s="268"/>
      <c r="AN13" s="268"/>
      <c r="AO13" s="268"/>
      <c r="AP13" s="268"/>
      <c r="AQ13" s="268"/>
      <c r="AR13" s="263"/>
    </row>
    <row r="14" spans="1:44" x14ac:dyDescent="0.2">
      <c r="A14" s="24" t="s">
        <v>58</v>
      </c>
      <c r="B14" s="27" t="s">
        <v>59</v>
      </c>
      <c r="C14" s="27" t="s">
        <v>60</v>
      </c>
      <c r="D14" s="27" t="s">
        <v>61</v>
      </c>
      <c r="E14" s="27" t="s">
        <v>62</v>
      </c>
      <c r="F14" s="27"/>
      <c r="G14" s="27"/>
      <c r="H14" s="27"/>
      <c r="I14" s="27"/>
      <c r="J14" s="27"/>
      <c r="K14" s="27"/>
      <c r="L14" s="27"/>
      <c r="M14" s="27"/>
      <c r="N14" s="27"/>
      <c r="O14" s="27"/>
      <c r="P14" s="27"/>
      <c r="Q14" s="264">
        <v>12</v>
      </c>
      <c r="R14" s="266" t="str">
        <f t="shared" si="0"/>
        <v>Exam 212</v>
      </c>
      <c r="S14" s="263" t="str">
        <f>VLOOKUP($R14,'Quantl log'!$F:$R,S$1,FALSE)</f>
        <v>Right</v>
      </c>
      <c r="T14" s="264">
        <f>VLOOKUP($R14,'Quantl log'!$F:$R,T$1,FALSE)</f>
        <v>32</v>
      </c>
      <c r="U14" s="263">
        <f>VLOOKUP($R14,'Quantl log'!$F:$R,U$1,FALSE)</f>
        <v>3.7037037037037035E-4</v>
      </c>
      <c r="V14" s="263" t="str">
        <f>VLOOKUP($R14,'Quantl log'!$F:$R,V$1,FALSE)</f>
        <v>Too Fast</v>
      </c>
      <c r="W14" s="263">
        <f>VLOOKUP($R14,'Quantl log'!$F:$R,W$1,FALSE)</f>
        <v>2.2800925925925929E-2</v>
      </c>
      <c r="X14" s="263">
        <f>VLOOKUP($R14,'Quantl log'!$F:$R,X$1,FALSE)</f>
        <v>1.6666666666666666E-2</v>
      </c>
      <c r="Y14" s="263">
        <f>VLOOKUP($R14,'Quantl log'!$F:$R,Y$1,FALSE)</f>
        <v>6.1342592592592629E-3</v>
      </c>
      <c r="Z14" s="263" t="str">
        <f>VLOOKUP($R14,'Quantl log'!$F:$R,Z$1,FALSE)</f>
        <v>Behind on time</v>
      </c>
      <c r="AA14" s="263" t="str">
        <f>VLOOKUP($R14,'Quantl log'!$F:$R,AD$1,FALSE)</f>
        <v>500 - 600</v>
      </c>
      <c r="AB14" s="263"/>
      <c r="AC14" s="267">
        <f t="shared" si="2"/>
        <v>3.7037037037037035E-4</v>
      </c>
      <c r="AD14" s="267">
        <f t="shared" si="1"/>
        <v>-3.7037037037037035E-4</v>
      </c>
      <c r="AE14" s="267">
        <v>8.6805555555555551E-4</v>
      </c>
      <c r="AF14" s="267">
        <v>1.736111111111111E-3</v>
      </c>
      <c r="AG14" s="267">
        <v>2.0833333333333333E-3</v>
      </c>
      <c r="AH14" s="268">
        <f t="shared" si="3"/>
        <v>3.7384259259259259E-3</v>
      </c>
      <c r="AI14" s="268"/>
      <c r="AJ14" s="268"/>
      <c r="AK14" s="268"/>
      <c r="AL14" s="268"/>
      <c r="AM14" s="268"/>
      <c r="AN14" s="268"/>
      <c r="AO14" s="268"/>
      <c r="AP14" s="268"/>
      <c r="AQ14" s="268"/>
      <c r="AR14" s="263"/>
    </row>
    <row r="15" spans="1:44" x14ac:dyDescent="0.2">
      <c r="A15" s="32" t="s">
        <v>63</v>
      </c>
      <c r="B15" s="27" t="s">
        <v>64</v>
      </c>
      <c r="C15" s="27" t="s">
        <v>65</v>
      </c>
      <c r="D15" s="27" t="s">
        <v>66</v>
      </c>
      <c r="E15" s="27"/>
      <c r="F15" s="27"/>
      <c r="G15" s="27"/>
      <c r="H15" s="27"/>
      <c r="I15" s="27"/>
      <c r="J15" s="27"/>
      <c r="K15" s="27"/>
      <c r="L15" s="27"/>
      <c r="M15" s="27"/>
      <c r="N15" s="27"/>
      <c r="O15" s="27"/>
      <c r="P15" s="27"/>
      <c r="Q15" s="264">
        <v>13</v>
      </c>
      <c r="R15" s="266" t="str">
        <f t="shared" si="0"/>
        <v>Exam 213</v>
      </c>
      <c r="S15" s="263" t="str">
        <f>VLOOKUP($R15,'Quantl log'!$F:$R,S$1,FALSE)</f>
        <v>Wrong</v>
      </c>
      <c r="T15" s="264">
        <f>VLOOKUP($R15,'Quantl log'!$F:$R,T$1,FALSE)</f>
        <v>277</v>
      </c>
      <c r="U15" s="263">
        <f>VLOOKUP($R15,'Quantl log'!$F:$R,U$1,FALSE)</f>
        <v>3.2060185185185186E-3</v>
      </c>
      <c r="V15" s="263" t="str">
        <f>VLOOKUP($R15,'Quantl log'!$F:$R,V$1,FALSE)</f>
        <v>Way Too Slow</v>
      </c>
      <c r="W15" s="263">
        <f>VLOOKUP($R15,'Quantl log'!$F:$R,W$1,FALSE)</f>
        <v>2.6006944444444447E-2</v>
      </c>
      <c r="X15" s="263">
        <f>VLOOKUP($R15,'Quantl log'!$F:$R,X$1,FALSE)</f>
        <v>1.8055555555555554E-2</v>
      </c>
      <c r="Y15" s="263">
        <f>VLOOKUP($R15,'Quantl log'!$F:$R,Y$1,FALSE)</f>
        <v>7.9513888888888933E-3</v>
      </c>
      <c r="Z15" s="263" t="str">
        <f>VLOOKUP($R15,'Quantl log'!$F:$R,Z$1,FALSE)</f>
        <v>Behind on time</v>
      </c>
      <c r="AA15" s="263" t="str">
        <f>VLOOKUP($R15,'Quantl log'!$F:$R,AD$1,FALSE)</f>
        <v>600 - 700</v>
      </c>
      <c r="AB15" s="263"/>
      <c r="AC15" s="267">
        <f t="shared" si="2"/>
        <v>-3.2060185185185186E-3</v>
      </c>
      <c r="AD15" s="267">
        <f t="shared" si="1"/>
        <v>3.2060185185185186E-3</v>
      </c>
      <c r="AE15" s="267">
        <v>8.6805555555555551E-4</v>
      </c>
      <c r="AF15" s="267">
        <v>1.736111111111111E-3</v>
      </c>
      <c r="AG15" s="267">
        <v>2.0833333333333333E-3</v>
      </c>
      <c r="AH15" s="268">
        <f t="shared" si="3"/>
        <v>3.7384259259259259E-3</v>
      </c>
      <c r="AI15" s="268"/>
      <c r="AJ15" s="268"/>
      <c r="AK15" s="268"/>
      <c r="AL15" s="268"/>
      <c r="AM15" s="268"/>
      <c r="AN15" s="268"/>
      <c r="AO15" s="268"/>
      <c r="AP15" s="268"/>
      <c r="AQ15" s="268"/>
      <c r="AR15" s="263"/>
    </row>
    <row r="16" spans="1:44" x14ac:dyDescent="0.2">
      <c r="A16" s="24" t="s">
        <v>67</v>
      </c>
      <c r="B16" s="27" t="s">
        <v>68</v>
      </c>
      <c r="C16" s="27" t="s">
        <v>44</v>
      </c>
      <c r="D16" s="27" t="s">
        <v>69</v>
      </c>
      <c r="E16" s="27" t="s">
        <v>70</v>
      </c>
      <c r="F16" s="27" t="s">
        <v>71</v>
      </c>
      <c r="G16" s="5" t="s">
        <v>72</v>
      </c>
      <c r="H16" s="27" t="s">
        <v>73</v>
      </c>
      <c r="I16" s="27" t="s">
        <v>74</v>
      </c>
      <c r="J16" s="27"/>
      <c r="K16" s="27"/>
      <c r="L16" s="27"/>
      <c r="M16" s="27"/>
      <c r="N16" s="27"/>
      <c r="O16" s="27"/>
      <c r="P16" s="27"/>
      <c r="Q16" s="264">
        <v>14</v>
      </c>
      <c r="R16" s="266" t="str">
        <f t="shared" si="0"/>
        <v>Exam 214</v>
      </c>
      <c r="S16" s="263" t="str">
        <f>VLOOKUP($R16,'Quantl log'!$F:$R,S$1,FALSE)</f>
        <v>Right</v>
      </c>
      <c r="T16" s="264">
        <f>VLOOKUP($R16,'Quantl log'!$F:$R,T$1,FALSE)</f>
        <v>127</v>
      </c>
      <c r="U16" s="263">
        <f>VLOOKUP($R16,'Quantl log'!$F:$R,U$1,FALSE)</f>
        <v>1.4699074074074074E-3</v>
      </c>
      <c r="V16" s="263" t="str">
        <f>VLOOKUP($R16,'Quantl log'!$F:$R,V$1,FALSE)</f>
        <v>Perfect Timing</v>
      </c>
      <c r="W16" s="263">
        <f>VLOOKUP($R16,'Quantl log'!$F:$R,W$1,FALSE)</f>
        <v>2.7476851851851853E-2</v>
      </c>
      <c r="X16" s="263">
        <f>VLOOKUP($R16,'Quantl log'!$F:$R,X$1,FALSE)</f>
        <v>1.9444444444444445E-2</v>
      </c>
      <c r="Y16" s="263">
        <f>VLOOKUP($R16,'Quantl log'!$F:$R,Y$1,FALSE)</f>
        <v>8.0324074074074082E-3</v>
      </c>
      <c r="Z16" s="263" t="str">
        <f>VLOOKUP($R16,'Quantl log'!$F:$R,Z$1,FALSE)</f>
        <v>Behind on time</v>
      </c>
      <c r="AA16" s="263" t="str">
        <f>VLOOKUP($R16,'Quantl log'!$F:$R,AD$1,FALSE)</f>
        <v>500 - 600</v>
      </c>
      <c r="AB16" s="263"/>
      <c r="AC16" s="267">
        <f t="shared" si="2"/>
        <v>1.4699074074074074E-3</v>
      </c>
      <c r="AD16" s="267">
        <f t="shared" si="1"/>
        <v>-1.4699074074074074E-3</v>
      </c>
      <c r="AE16" s="267">
        <v>8.6805555555555551E-4</v>
      </c>
      <c r="AF16" s="267">
        <v>1.736111111111111E-3</v>
      </c>
      <c r="AG16" s="267">
        <v>2.0833333333333333E-3</v>
      </c>
      <c r="AH16" s="268">
        <f t="shared" si="3"/>
        <v>3.7384259259259259E-3</v>
      </c>
      <c r="AI16" s="268"/>
      <c r="AJ16" s="268"/>
      <c r="AK16" s="268"/>
      <c r="AL16" s="268"/>
      <c r="AM16" s="268"/>
      <c r="AN16" s="268"/>
      <c r="AO16" s="268"/>
      <c r="AP16" s="268"/>
      <c r="AQ16" s="268"/>
      <c r="AR16" s="263"/>
    </row>
    <row r="17" spans="1:44" x14ac:dyDescent="0.2">
      <c r="A17" s="27"/>
      <c r="B17" s="27"/>
      <c r="C17" s="27"/>
      <c r="D17" s="27"/>
      <c r="E17" s="27"/>
      <c r="F17" s="27"/>
      <c r="G17" s="27"/>
      <c r="H17" s="27"/>
      <c r="I17" s="27"/>
      <c r="J17" s="27"/>
      <c r="K17" s="27"/>
      <c r="L17" s="27"/>
      <c r="M17" s="27"/>
      <c r="N17" s="28"/>
      <c r="O17" s="29"/>
      <c r="P17" s="28"/>
      <c r="Q17" s="264">
        <v>15</v>
      </c>
      <c r="R17" s="266" t="str">
        <f t="shared" si="0"/>
        <v>Exam 215</v>
      </c>
      <c r="S17" s="263" t="str">
        <f>VLOOKUP($R17,'Quantl log'!$F:$R,S$1,FALSE)</f>
        <v>Wrong</v>
      </c>
      <c r="T17" s="264">
        <f>VLOOKUP($R17,'Quantl log'!$F:$R,T$1,FALSE)</f>
        <v>200</v>
      </c>
      <c r="U17" s="263">
        <f>VLOOKUP($R17,'Quantl log'!$F:$R,U$1,FALSE)</f>
        <v>2.3148148148148147E-3</v>
      </c>
      <c r="V17" s="263" t="str">
        <f>VLOOKUP($R17,'Quantl log'!$F:$R,V$1,FALSE)</f>
        <v>Way Too Slow</v>
      </c>
      <c r="W17" s="263">
        <f>VLOOKUP($R17,'Quantl log'!$F:$R,W$1,FALSE)</f>
        <v>2.9791666666666668E-2</v>
      </c>
      <c r="X17" s="263">
        <f>VLOOKUP($R17,'Quantl log'!$F:$R,X$1,FALSE)</f>
        <v>2.0833333333333332E-2</v>
      </c>
      <c r="Y17" s="263">
        <f>VLOOKUP($R17,'Quantl log'!$F:$R,Y$1,FALSE)</f>
        <v>8.9583333333333355E-3</v>
      </c>
      <c r="Z17" s="263" t="str">
        <f>VLOOKUP($R17,'Quantl log'!$F:$R,Z$1,FALSE)</f>
        <v>Behind on time</v>
      </c>
      <c r="AA17" s="263" t="str">
        <f>VLOOKUP($R17,'Quantl log'!$F:$R,AD$1,FALSE)</f>
        <v>500 - 600</v>
      </c>
      <c r="AB17" s="263"/>
      <c r="AC17" s="267">
        <f t="shared" si="2"/>
        <v>-2.3148148148148147E-3</v>
      </c>
      <c r="AD17" s="267">
        <f t="shared" si="1"/>
        <v>2.3148148148148147E-3</v>
      </c>
      <c r="AE17" s="267">
        <v>8.6805555555555551E-4</v>
      </c>
      <c r="AF17" s="267">
        <v>1.736111111111111E-3</v>
      </c>
      <c r="AG17" s="267">
        <v>2.0833333333333333E-3</v>
      </c>
      <c r="AH17" s="268">
        <f t="shared" si="3"/>
        <v>3.7384259259259259E-3</v>
      </c>
      <c r="AI17" s="268"/>
      <c r="AJ17" s="268"/>
      <c r="AK17" s="268"/>
      <c r="AL17" s="268"/>
      <c r="AM17" s="268"/>
      <c r="AN17" s="268"/>
      <c r="AO17" s="268"/>
      <c r="AP17" s="268"/>
      <c r="AQ17" s="268"/>
      <c r="AR17" s="263"/>
    </row>
    <row r="18" spans="1:44" x14ac:dyDescent="0.2">
      <c r="A18" s="30" t="s">
        <v>194</v>
      </c>
      <c r="B18" s="31"/>
      <c r="C18" s="31"/>
      <c r="D18" s="31"/>
      <c r="E18" s="31"/>
      <c r="F18" s="31"/>
      <c r="G18" s="31"/>
      <c r="H18" s="31"/>
      <c r="I18" s="31"/>
      <c r="J18" s="5"/>
      <c r="K18" s="5"/>
      <c r="L18" s="5"/>
      <c r="M18" s="27"/>
      <c r="N18" s="27"/>
      <c r="O18" s="27"/>
      <c r="P18" s="27"/>
      <c r="Q18" s="264">
        <v>16</v>
      </c>
      <c r="R18" s="266" t="str">
        <f t="shared" si="0"/>
        <v>Exam 216</v>
      </c>
      <c r="S18" s="263" t="str">
        <f>VLOOKUP($R18,'Quantl log'!$F:$R,S$1,FALSE)</f>
        <v>Wrong</v>
      </c>
      <c r="T18" s="264">
        <f>VLOOKUP($R18,'Quantl log'!$F:$R,T$1,FALSE)</f>
        <v>173</v>
      </c>
      <c r="U18" s="263">
        <f>VLOOKUP($R18,'Quantl log'!$F:$R,U$1,FALSE)</f>
        <v>2.0023148148148148E-3</v>
      </c>
      <c r="V18" s="263" t="str">
        <f>VLOOKUP($R18,'Quantl log'!$F:$R,V$1,FALSE)</f>
        <v>Warning Track</v>
      </c>
      <c r="W18" s="263">
        <f>VLOOKUP($R18,'Quantl log'!$F:$R,W$1,FALSE)</f>
        <v>3.1793981481481486E-2</v>
      </c>
      <c r="X18" s="263">
        <f>VLOOKUP($R18,'Quantl log'!$F:$R,X$1,FALSE)</f>
        <v>2.2222222222222223E-2</v>
      </c>
      <c r="Y18" s="263">
        <f>VLOOKUP($R18,'Quantl log'!$F:$R,Y$1,FALSE)</f>
        <v>9.5717592592592625E-3</v>
      </c>
      <c r="Z18" s="263" t="str">
        <f>VLOOKUP($R18,'Quantl log'!$F:$R,Z$1,FALSE)</f>
        <v>Behind on time</v>
      </c>
      <c r="AA18" s="263" t="str">
        <f>VLOOKUP($R18,'Quantl log'!$F:$R,AD$1,FALSE)</f>
        <v>600 - 700</v>
      </c>
      <c r="AB18" s="263"/>
      <c r="AC18" s="267">
        <f t="shared" si="2"/>
        <v>-2.0023148148148148E-3</v>
      </c>
      <c r="AD18" s="267">
        <f t="shared" si="1"/>
        <v>2.0023148148148148E-3</v>
      </c>
      <c r="AE18" s="267">
        <v>8.6805555555555551E-4</v>
      </c>
      <c r="AF18" s="267">
        <v>1.736111111111111E-3</v>
      </c>
      <c r="AG18" s="267">
        <v>2.0833333333333333E-3</v>
      </c>
      <c r="AH18" s="268">
        <f t="shared" si="3"/>
        <v>3.7384259259259259E-3</v>
      </c>
      <c r="AI18" s="268"/>
      <c r="AJ18" s="268"/>
      <c r="AK18" s="268"/>
      <c r="AL18" s="268"/>
      <c r="AM18" s="268"/>
      <c r="AN18" s="268"/>
      <c r="AO18" s="268"/>
      <c r="AP18" s="268"/>
      <c r="AQ18" s="268"/>
      <c r="AR18" s="263"/>
    </row>
    <row r="19" spans="1:44" x14ac:dyDescent="0.2">
      <c r="A19" s="32" t="s">
        <v>76</v>
      </c>
      <c r="B19" s="5" t="s">
        <v>77</v>
      </c>
      <c r="C19" s="5" t="s">
        <v>78</v>
      </c>
      <c r="D19" s="5" t="s">
        <v>79</v>
      </c>
      <c r="E19" s="5" t="s">
        <v>80</v>
      </c>
      <c r="F19" s="5" t="s">
        <v>81</v>
      </c>
      <c r="G19" s="5" t="s">
        <v>82</v>
      </c>
      <c r="H19" s="27"/>
      <c r="I19" s="27"/>
      <c r="J19" s="27"/>
      <c r="K19" s="27"/>
      <c r="L19" s="27"/>
      <c r="M19" s="27"/>
      <c r="N19" s="27"/>
      <c r="O19" s="27"/>
      <c r="P19" s="27"/>
      <c r="Q19" s="264">
        <v>17</v>
      </c>
      <c r="R19" s="266" t="str">
        <f t="shared" si="0"/>
        <v>Exam 217</v>
      </c>
      <c r="S19" s="263" t="str">
        <f>VLOOKUP($R19,'Quantl log'!$F:$R,S$1,FALSE)</f>
        <v>Right</v>
      </c>
      <c r="T19" s="264">
        <f>VLOOKUP($R19,'Quantl log'!$F:$R,T$1,FALSE)</f>
        <v>31</v>
      </c>
      <c r="U19" s="263">
        <f>VLOOKUP($R19,'Quantl log'!$F:$R,U$1,FALSE)</f>
        <v>3.5879629629629629E-4</v>
      </c>
      <c r="V19" s="263" t="str">
        <f>VLOOKUP($R19,'Quantl log'!$F:$R,V$1,FALSE)</f>
        <v>Too Fast</v>
      </c>
      <c r="W19" s="263">
        <f>VLOOKUP($R19,'Quantl log'!$F:$R,W$1,FALSE)</f>
        <v>3.215277777777778E-2</v>
      </c>
      <c r="X19" s="263">
        <f>VLOOKUP($R19,'Quantl log'!$F:$R,X$1,FALSE)</f>
        <v>2.361111111111111E-2</v>
      </c>
      <c r="Y19" s="263">
        <f>VLOOKUP($R19,'Quantl log'!$F:$R,Y$1,FALSE)</f>
        <v>8.5416666666666696E-3</v>
      </c>
      <c r="Z19" s="263" t="str">
        <f>VLOOKUP($R19,'Quantl log'!$F:$R,Z$1,FALSE)</f>
        <v>Behind on time</v>
      </c>
      <c r="AA19" s="263" t="str">
        <f>VLOOKUP($R19,'Quantl log'!$F:$R,AD$1,FALSE)</f>
        <v>500 - 600</v>
      </c>
      <c r="AB19" s="263"/>
      <c r="AC19" s="267">
        <f t="shared" si="2"/>
        <v>3.5879629629629629E-4</v>
      </c>
      <c r="AD19" s="267">
        <f t="shared" si="1"/>
        <v>-3.5879629629629629E-4</v>
      </c>
      <c r="AE19" s="267">
        <v>8.6805555555555551E-4</v>
      </c>
      <c r="AF19" s="267">
        <v>1.736111111111111E-3</v>
      </c>
      <c r="AG19" s="267">
        <v>2.0833333333333333E-3</v>
      </c>
      <c r="AH19" s="268">
        <f t="shared" si="3"/>
        <v>3.7384259259259259E-3</v>
      </c>
      <c r="AI19" s="268"/>
      <c r="AJ19" s="268"/>
      <c r="AK19" s="268"/>
      <c r="AL19" s="268"/>
      <c r="AM19" s="268"/>
      <c r="AN19" s="268"/>
      <c r="AO19" s="268"/>
      <c r="AP19" s="268"/>
      <c r="AQ19" s="268"/>
      <c r="AR19" s="263"/>
    </row>
    <row r="20" spans="1:44" x14ac:dyDescent="0.2">
      <c r="A20" s="24" t="s">
        <v>83</v>
      </c>
      <c r="B20" s="5" t="s">
        <v>84</v>
      </c>
      <c r="C20" s="5" t="s">
        <v>85</v>
      </c>
      <c r="D20" s="5" t="s">
        <v>86</v>
      </c>
      <c r="E20" s="5" t="s">
        <v>87</v>
      </c>
      <c r="F20" s="5" t="s">
        <v>88</v>
      </c>
      <c r="G20" s="5" t="s">
        <v>89</v>
      </c>
      <c r="H20" s="5" t="s">
        <v>90</v>
      </c>
      <c r="I20" s="27"/>
      <c r="J20" s="27"/>
      <c r="K20" s="27"/>
      <c r="L20" s="27"/>
      <c r="M20" s="27"/>
      <c r="N20" s="28"/>
      <c r="O20" s="29"/>
      <c r="P20" s="28"/>
      <c r="Q20" s="264">
        <v>18</v>
      </c>
      <c r="R20" s="266" t="str">
        <f t="shared" si="0"/>
        <v>Exam 218</v>
      </c>
      <c r="S20" s="263" t="str">
        <f>VLOOKUP($R20,'Quantl log'!$F:$R,S$1,FALSE)</f>
        <v>Right</v>
      </c>
      <c r="T20" s="264">
        <f>VLOOKUP($R20,'Quantl log'!$F:$R,T$1,FALSE)</f>
        <v>93</v>
      </c>
      <c r="U20" s="263">
        <f>VLOOKUP($R20,'Quantl log'!$F:$R,U$1,FALSE)</f>
        <v>1.0763888888888889E-3</v>
      </c>
      <c r="V20" s="263" t="str">
        <f>VLOOKUP($R20,'Quantl log'!$F:$R,V$1,FALSE)</f>
        <v>Perfect Timing</v>
      </c>
      <c r="W20" s="263">
        <f>VLOOKUP($R20,'Quantl log'!$F:$R,W$1,FALSE)</f>
        <v>3.3229166666666671E-2</v>
      </c>
      <c r="X20" s="263">
        <f>VLOOKUP($R20,'Quantl log'!$F:$R,X$1,FALSE)</f>
        <v>2.5000000000000001E-2</v>
      </c>
      <c r="Y20" s="263">
        <f>VLOOKUP($R20,'Quantl log'!$F:$R,Y$1,FALSE)</f>
        <v>8.2291666666666693E-3</v>
      </c>
      <c r="Z20" s="263" t="str">
        <f>VLOOKUP($R20,'Quantl log'!$F:$R,Z$1,FALSE)</f>
        <v>Behind on time</v>
      </c>
      <c r="AA20" s="263" t="str">
        <f>VLOOKUP($R20,'Quantl log'!$F:$R,AD$1,FALSE)</f>
        <v>500 - 600</v>
      </c>
      <c r="AB20" s="263"/>
      <c r="AC20" s="267">
        <f t="shared" si="2"/>
        <v>1.0763888888888889E-3</v>
      </c>
      <c r="AD20" s="267">
        <f t="shared" si="1"/>
        <v>-1.0763888888888889E-3</v>
      </c>
      <c r="AE20" s="267">
        <v>8.6805555555555551E-4</v>
      </c>
      <c r="AF20" s="267">
        <v>1.736111111111111E-3</v>
      </c>
      <c r="AG20" s="267">
        <v>2.0833333333333333E-3</v>
      </c>
      <c r="AH20" s="268">
        <f t="shared" si="3"/>
        <v>3.7384259259259259E-3</v>
      </c>
      <c r="AI20" s="268"/>
      <c r="AJ20" s="268"/>
      <c r="AK20" s="268"/>
      <c r="AL20" s="268"/>
      <c r="AM20" s="268"/>
      <c r="AN20" s="268"/>
      <c r="AO20" s="268"/>
      <c r="AP20" s="268"/>
      <c r="AQ20" s="268"/>
      <c r="AR20" s="263"/>
    </row>
    <row r="21" spans="1:44" x14ac:dyDescent="0.2">
      <c r="A21" s="24" t="s">
        <v>91</v>
      </c>
      <c r="B21" s="5" t="s">
        <v>92</v>
      </c>
      <c r="C21" s="5" t="s">
        <v>93</v>
      </c>
      <c r="D21" s="5" t="s">
        <v>94</v>
      </c>
      <c r="E21" s="5" t="s">
        <v>95</v>
      </c>
      <c r="F21" s="5" t="s">
        <v>96</v>
      </c>
      <c r="G21" s="27"/>
      <c r="H21" s="27"/>
      <c r="I21" s="27"/>
      <c r="J21" s="27"/>
      <c r="K21" s="27"/>
      <c r="L21" s="27"/>
      <c r="M21" s="27"/>
      <c r="N21" s="27"/>
      <c r="O21" s="27"/>
      <c r="P21" s="27"/>
      <c r="Q21" s="264">
        <v>19</v>
      </c>
      <c r="R21" s="266" t="str">
        <f t="shared" si="0"/>
        <v>Exam 219</v>
      </c>
      <c r="S21" s="263" t="str">
        <f>VLOOKUP($R21,'Quantl log'!$F:$R,S$1,FALSE)</f>
        <v>Right</v>
      </c>
      <c r="T21" s="264">
        <f>VLOOKUP($R21,'Quantl log'!$F:$R,T$1,FALSE)</f>
        <v>51</v>
      </c>
      <c r="U21" s="263">
        <f>VLOOKUP($R21,'Quantl log'!$F:$R,U$1,FALSE)</f>
        <v>5.9027777777777778E-4</v>
      </c>
      <c r="V21" s="263" t="str">
        <f>VLOOKUP($R21,'Quantl log'!$F:$R,V$1,FALSE)</f>
        <v>Too Fast</v>
      </c>
      <c r="W21" s="263">
        <f>VLOOKUP($R21,'Quantl log'!$F:$R,W$1,FALSE)</f>
        <v>3.3819444444444451E-2</v>
      </c>
      <c r="X21" s="263">
        <f>VLOOKUP($R21,'Quantl log'!$F:$R,X$1,FALSE)</f>
        <v>2.6388888888888889E-2</v>
      </c>
      <c r="Y21" s="263">
        <f>VLOOKUP($R21,'Quantl log'!$F:$R,Y$1,FALSE)</f>
        <v>7.4305555555555618E-3</v>
      </c>
      <c r="Z21" s="263" t="str">
        <f>VLOOKUP($R21,'Quantl log'!$F:$R,Z$1,FALSE)</f>
        <v>Behind on time</v>
      </c>
      <c r="AA21" s="263" t="str">
        <f>VLOOKUP($R21,'Quantl log'!$F:$R,AD$1,FALSE)</f>
        <v>500 - 600</v>
      </c>
      <c r="AB21" s="263"/>
      <c r="AC21" s="267">
        <f t="shared" si="2"/>
        <v>5.9027777777777778E-4</v>
      </c>
      <c r="AD21" s="267">
        <f t="shared" si="1"/>
        <v>-5.9027777777777778E-4</v>
      </c>
      <c r="AE21" s="267">
        <v>8.6805555555555551E-4</v>
      </c>
      <c r="AF21" s="267">
        <v>1.736111111111111E-3</v>
      </c>
      <c r="AG21" s="267">
        <v>2.0833333333333333E-3</v>
      </c>
      <c r="AH21" s="268">
        <f t="shared" si="3"/>
        <v>3.7384259259259259E-3</v>
      </c>
      <c r="AI21" s="268"/>
      <c r="AJ21" s="268"/>
      <c r="AK21" s="268"/>
      <c r="AL21" s="268"/>
      <c r="AM21" s="268"/>
      <c r="AN21" s="268"/>
      <c r="AO21" s="268"/>
      <c r="AP21" s="268"/>
      <c r="AQ21" s="268"/>
      <c r="AR21" s="263"/>
    </row>
    <row r="22" spans="1:44" x14ac:dyDescent="0.2">
      <c r="A22" s="24" t="s">
        <v>97</v>
      </c>
      <c r="B22" s="5" t="s">
        <v>98</v>
      </c>
      <c r="C22" s="5" t="s">
        <v>99</v>
      </c>
      <c r="D22" s="5" t="s">
        <v>100</v>
      </c>
      <c r="E22" s="5" t="s">
        <v>101</v>
      </c>
      <c r="F22" s="5" t="s">
        <v>102</v>
      </c>
      <c r="G22" s="27"/>
      <c r="H22" s="27"/>
      <c r="I22" s="27"/>
      <c r="J22" s="27"/>
      <c r="K22" s="27"/>
      <c r="L22" s="27"/>
      <c r="M22" s="27"/>
      <c r="N22" s="27"/>
      <c r="O22" s="27"/>
      <c r="P22" s="27"/>
      <c r="Q22" s="264">
        <v>20</v>
      </c>
      <c r="R22" s="266" t="str">
        <f t="shared" si="0"/>
        <v>Exam 220</v>
      </c>
      <c r="S22" s="263" t="str">
        <f>VLOOKUP($R22,'Quantl log'!$F:$R,S$1,FALSE)</f>
        <v>Wrong</v>
      </c>
      <c r="T22" s="264">
        <f>VLOOKUP($R22,'Quantl log'!$F:$R,T$1,FALSE)</f>
        <v>101</v>
      </c>
      <c r="U22" s="263">
        <f>VLOOKUP($R22,'Quantl log'!$F:$R,U$1,FALSE)</f>
        <v>1.1689814814814816E-3</v>
      </c>
      <c r="V22" s="263" t="str">
        <f>VLOOKUP($R22,'Quantl log'!$F:$R,V$1,FALSE)</f>
        <v>Perfect Timing</v>
      </c>
      <c r="W22" s="263">
        <f>VLOOKUP($R22,'Quantl log'!$F:$R,W$1,FALSE)</f>
        <v>3.498842592592593E-2</v>
      </c>
      <c r="X22" s="263">
        <f>VLOOKUP($R22,'Quantl log'!$F:$R,X$1,FALSE)</f>
        <v>2.7777777777777776E-2</v>
      </c>
      <c r="Y22" s="263">
        <f>VLOOKUP($R22,'Quantl log'!$F:$R,Y$1,FALSE)</f>
        <v>7.2106481481481535E-3</v>
      </c>
      <c r="Z22" s="263" t="str">
        <f>VLOOKUP($R22,'Quantl log'!$F:$R,Z$1,FALSE)</f>
        <v>Behind on time</v>
      </c>
      <c r="AA22" s="263" t="str">
        <f>VLOOKUP($R22,'Quantl log'!$F:$R,AD$1,FALSE)</f>
        <v>600 - 700</v>
      </c>
      <c r="AB22" s="263"/>
      <c r="AC22" s="267">
        <f t="shared" si="2"/>
        <v>-1.1689814814814816E-3</v>
      </c>
      <c r="AD22" s="267">
        <f t="shared" si="1"/>
        <v>1.1689814814814816E-3</v>
      </c>
      <c r="AE22" s="267">
        <v>8.6805555555555551E-4</v>
      </c>
      <c r="AF22" s="267">
        <v>1.736111111111111E-3</v>
      </c>
      <c r="AG22" s="267">
        <v>2.0833333333333333E-3</v>
      </c>
      <c r="AH22" s="268">
        <f t="shared" si="3"/>
        <v>3.7384259259259259E-3</v>
      </c>
      <c r="AI22" s="268"/>
      <c r="AJ22" s="268"/>
      <c r="AK22" s="268"/>
      <c r="AL22" s="268"/>
      <c r="AM22" s="268"/>
      <c r="AN22" s="268"/>
      <c r="AO22" s="268"/>
      <c r="AP22" s="268"/>
      <c r="AQ22" s="268"/>
      <c r="AR22" s="263"/>
    </row>
    <row r="23" spans="1:44" x14ac:dyDescent="0.2">
      <c r="A23" s="32" t="s">
        <v>103</v>
      </c>
      <c r="B23" s="5" t="s">
        <v>104</v>
      </c>
      <c r="C23" s="5" t="s">
        <v>105</v>
      </c>
      <c r="D23" s="5" t="s">
        <v>106</v>
      </c>
      <c r="E23" s="5" t="s">
        <v>107</v>
      </c>
      <c r="F23" s="5" t="s">
        <v>108</v>
      </c>
      <c r="G23" s="27"/>
      <c r="H23" s="27"/>
      <c r="I23" s="27"/>
      <c r="J23" s="27"/>
      <c r="K23" s="27"/>
      <c r="L23" s="27"/>
      <c r="M23" s="27"/>
      <c r="N23" s="27"/>
      <c r="O23" s="27"/>
      <c r="P23" s="27"/>
      <c r="Q23" s="264">
        <v>21</v>
      </c>
      <c r="R23" s="266" t="str">
        <f t="shared" si="0"/>
        <v>Exam 221</v>
      </c>
      <c r="S23" s="263" t="str">
        <f>VLOOKUP($R23,'Quantl log'!$F:$R,S$1,FALSE)</f>
        <v>Right</v>
      </c>
      <c r="T23" s="264">
        <f>VLOOKUP($R23,'Quantl log'!$F:$R,T$1,FALSE)</f>
        <v>33</v>
      </c>
      <c r="U23" s="263">
        <f>VLOOKUP($R23,'Quantl log'!$F:$R,U$1,FALSE)</f>
        <v>3.8194444444444446E-4</v>
      </c>
      <c r="V23" s="263" t="str">
        <f>VLOOKUP($R23,'Quantl log'!$F:$R,V$1,FALSE)</f>
        <v>Too Fast</v>
      </c>
      <c r="W23" s="263">
        <f>VLOOKUP($R23,'Quantl log'!$F:$R,W$1,FALSE)</f>
        <v>3.5370370370370371E-2</v>
      </c>
      <c r="X23" s="263">
        <f>VLOOKUP($R23,'Quantl log'!$F:$R,X$1,FALSE)</f>
        <v>2.9166666666666667E-2</v>
      </c>
      <c r="Y23" s="263">
        <f>VLOOKUP($R23,'Quantl log'!$F:$R,Y$1,FALSE)</f>
        <v>6.2037037037037043E-3</v>
      </c>
      <c r="Z23" s="263" t="str">
        <f>VLOOKUP($R23,'Quantl log'!$F:$R,Z$1,FALSE)</f>
        <v>Behind on time</v>
      </c>
      <c r="AA23" s="263" t="str">
        <f>VLOOKUP($R23,'Quantl log'!$F:$R,AD$1,FALSE)</f>
        <v>500 - 600</v>
      </c>
      <c r="AB23" s="263"/>
      <c r="AC23" s="267">
        <f t="shared" si="2"/>
        <v>3.8194444444444446E-4</v>
      </c>
      <c r="AD23" s="267">
        <f t="shared" si="1"/>
        <v>-3.8194444444444446E-4</v>
      </c>
      <c r="AE23" s="267">
        <v>8.6805555555555551E-4</v>
      </c>
      <c r="AF23" s="267">
        <v>1.736111111111111E-3</v>
      </c>
      <c r="AG23" s="267">
        <v>2.0833333333333333E-3</v>
      </c>
      <c r="AH23" s="268">
        <f t="shared" si="3"/>
        <v>3.7384259259259259E-3</v>
      </c>
      <c r="AI23" s="268"/>
      <c r="AJ23" s="268"/>
      <c r="AK23" s="268"/>
      <c r="AL23" s="268"/>
      <c r="AM23" s="268"/>
      <c r="AN23" s="268"/>
      <c r="AO23" s="268"/>
      <c r="AP23" s="268"/>
      <c r="AQ23" s="268"/>
      <c r="AR23" s="263"/>
    </row>
    <row r="24" spans="1:44" x14ac:dyDescent="0.2">
      <c r="A24" s="24" t="s">
        <v>109</v>
      </c>
      <c r="B24" s="5" t="s">
        <v>110</v>
      </c>
      <c r="C24" s="5" t="s">
        <v>111</v>
      </c>
      <c r="D24" s="5" t="s">
        <v>112</v>
      </c>
      <c r="E24" s="5" t="s">
        <v>113</v>
      </c>
      <c r="F24" s="27" t="s">
        <v>114</v>
      </c>
      <c r="G24" s="27"/>
      <c r="H24" s="27"/>
      <c r="I24" s="27"/>
      <c r="J24" s="27"/>
      <c r="K24" s="27"/>
      <c r="L24" s="27"/>
      <c r="M24" s="27"/>
      <c r="N24" s="27"/>
      <c r="O24" s="27"/>
      <c r="P24" s="27"/>
      <c r="Q24" s="264">
        <v>22</v>
      </c>
      <c r="R24" s="266" t="str">
        <f t="shared" si="0"/>
        <v>Exam 222</v>
      </c>
      <c r="S24" s="263" t="str">
        <f>VLOOKUP($R24,'Quantl log'!$F:$R,S$1,FALSE)</f>
        <v>Right</v>
      </c>
      <c r="T24" s="264">
        <f>VLOOKUP($R24,'Quantl log'!$F:$R,T$1,FALSE)</f>
        <v>18</v>
      </c>
      <c r="U24" s="263">
        <f>VLOOKUP($R24,'Quantl log'!$F:$R,U$1,FALSE)</f>
        <v>2.0833333333333335E-4</v>
      </c>
      <c r="V24" s="263" t="str">
        <f>VLOOKUP($R24,'Quantl log'!$F:$R,V$1,FALSE)</f>
        <v>Too Fast</v>
      </c>
      <c r="W24" s="263">
        <f>VLOOKUP($R24,'Quantl log'!$F:$R,W$1,FALSE)</f>
        <v>3.5578703703703703E-2</v>
      </c>
      <c r="X24" s="263">
        <f>VLOOKUP($R24,'Quantl log'!$F:$R,X$1,FALSE)</f>
        <v>3.0555555555555555E-2</v>
      </c>
      <c r="Y24" s="263">
        <f>VLOOKUP($R24,'Quantl log'!$F:$R,Y$1,FALSE)</f>
        <v>5.0231481481481481E-3</v>
      </c>
      <c r="Z24" s="263" t="str">
        <f>VLOOKUP($R24,'Quantl log'!$F:$R,Z$1,FALSE)</f>
        <v>Behind on time</v>
      </c>
      <c r="AA24" s="263" t="str">
        <f>VLOOKUP($R24,'Quantl log'!$F:$R,AD$1,FALSE)</f>
        <v>600 - 700</v>
      </c>
      <c r="AB24" s="263"/>
      <c r="AC24" s="267">
        <f t="shared" si="2"/>
        <v>2.0833333333333335E-4</v>
      </c>
      <c r="AD24" s="267">
        <f t="shared" si="1"/>
        <v>-2.0833333333333335E-4</v>
      </c>
      <c r="AE24" s="267">
        <v>8.6805555555555551E-4</v>
      </c>
      <c r="AF24" s="267">
        <v>1.736111111111111E-3</v>
      </c>
      <c r="AG24" s="267">
        <v>2.0833333333333333E-3</v>
      </c>
      <c r="AH24" s="268">
        <f t="shared" si="3"/>
        <v>3.7384259259259259E-3</v>
      </c>
      <c r="AI24" s="268"/>
      <c r="AJ24" s="268"/>
      <c r="AK24" s="268"/>
      <c r="AL24" s="268"/>
      <c r="AM24" s="268"/>
      <c r="AN24" s="268"/>
      <c r="AO24" s="268"/>
      <c r="AP24" s="268"/>
      <c r="AQ24" s="268"/>
      <c r="AR24" s="263"/>
    </row>
    <row r="25" spans="1:44" x14ac:dyDescent="0.2">
      <c r="A25" s="27"/>
      <c r="B25" s="27"/>
      <c r="C25" s="27"/>
      <c r="D25" s="27"/>
      <c r="E25" s="27"/>
      <c r="F25" s="27"/>
      <c r="G25" s="27"/>
      <c r="H25" s="27"/>
      <c r="I25" s="27"/>
      <c r="J25" s="27"/>
      <c r="K25" s="27"/>
      <c r="L25" s="27"/>
      <c r="M25" s="27"/>
      <c r="N25" s="27"/>
      <c r="O25" s="27"/>
      <c r="P25" s="27"/>
      <c r="Q25" s="264">
        <v>23</v>
      </c>
      <c r="R25" s="266" t="str">
        <f t="shared" si="0"/>
        <v>Exam 223</v>
      </c>
      <c r="S25" s="263" t="str">
        <f>VLOOKUP($R25,'Quantl log'!$F:$R,S$1,FALSE)</f>
        <v>Right</v>
      </c>
      <c r="T25" s="264">
        <f>VLOOKUP($R25,'Quantl log'!$F:$R,T$1,FALSE)</f>
        <v>170</v>
      </c>
      <c r="U25" s="263">
        <f>VLOOKUP($R25,'Quantl log'!$F:$R,U$1,FALSE)</f>
        <v>1.9675925925925924E-3</v>
      </c>
      <c r="V25" s="263" t="str">
        <f>VLOOKUP($R25,'Quantl log'!$F:$R,V$1,FALSE)</f>
        <v>Warning Track</v>
      </c>
      <c r="W25" s="263">
        <f>VLOOKUP($R25,'Quantl log'!$F:$R,W$1,FALSE)</f>
        <v>3.7546296296296293E-2</v>
      </c>
      <c r="X25" s="263">
        <f>VLOOKUP($R25,'Quantl log'!$F:$R,X$1,FALSE)</f>
        <v>3.1944444444444442E-2</v>
      </c>
      <c r="Y25" s="263">
        <f>VLOOKUP($R25,'Quantl log'!$F:$R,Y$1,FALSE)</f>
        <v>5.6018518518518509E-3</v>
      </c>
      <c r="Z25" s="263" t="str">
        <f>VLOOKUP($R25,'Quantl log'!$F:$R,Z$1,FALSE)</f>
        <v>Behind on time</v>
      </c>
      <c r="AA25" s="263" t="str">
        <f>VLOOKUP($R25,'Quantl log'!$F:$R,AD$1,FALSE)</f>
        <v>500 - 600</v>
      </c>
      <c r="AB25" s="263"/>
      <c r="AC25" s="267">
        <f t="shared" si="2"/>
        <v>1.9675925925925924E-3</v>
      </c>
      <c r="AD25" s="267">
        <f t="shared" si="1"/>
        <v>-1.9675925925925924E-3</v>
      </c>
      <c r="AE25" s="267">
        <v>8.6805555555555551E-4</v>
      </c>
      <c r="AF25" s="267">
        <v>1.736111111111111E-3</v>
      </c>
      <c r="AG25" s="267">
        <v>2.0833333333333333E-3</v>
      </c>
      <c r="AH25" s="268">
        <f t="shared" si="3"/>
        <v>3.7384259259259259E-3</v>
      </c>
      <c r="AI25" s="268"/>
      <c r="AJ25" s="268"/>
      <c r="AK25" s="268"/>
      <c r="AL25" s="268"/>
      <c r="AM25" s="268"/>
      <c r="AN25" s="268"/>
      <c r="AO25" s="268"/>
      <c r="AP25" s="268"/>
      <c r="AQ25" s="268"/>
      <c r="AR25" s="263"/>
    </row>
    <row r="26" spans="1:44" x14ac:dyDescent="0.2">
      <c r="A26" s="30" t="s">
        <v>115</v>
      </c>
      <c r="B26" s="31"/>
      <c r="C26" s="31"/>
      <c r="D26" s="31"/>
      <c r="E26" s="31"/>
      <c r="F26" s="31"/>
      <c r="G26" s="31"/>
      <c r="H26" s="31"/>
      <c r="I26" s="31"/>
      <c r="J26" s="5"/>
      <c r="K26" s="5"/>
      <c r="L26" s="5"/>
      <c r="M26" s="27"/>
      <c r="N26" s="27"/>
      <c r="O26" s="27"/>
      <c r="P26" s="27"/>
      <c r="Q26" s="264">
        <v>24</v>
      </c>
      <c r="R26" s="266" t="str">
        <f t="shared" si="0"/>
        <v>Exam 224</v>
      </c>
      <c r="S26" s="263" t="str">
        <f>VLOOKUP($R26,'Quantl log'!$F:$R,S$1,FALSE)</f>
        <v>Right</v>
      </c>
      <c r="T26" s="264">
        <f>VLOOKUP($R26,'Quantl log'!$F:$R,T$1,FALSE)</f>
        <v>132</v>
      </c>
      <c r="U26" s="263">
        <f>VLOOKUP($R26,'Quantl log'!$F:$R,U$1,FALSE)</f>
        <v>1.5277777777777779E-3</v>
      </c>
      <c r="V26" s="263" t="str">
        <f>VLOOKUP($R26,'Quantl log'!$F:$R,V$1,FALSE)</f>
        <v>Perfect Timing</v>
      </c>
      <c r="W26" s="263">
        <f>VLOOKUP($R26,'Quantl log'!$F:$R,W$1,FALSE)</f>
        <v>3.9074074074074074E-2</v>
      </c>
      <c r="X26" s="263">
        <f>VLOOKUP($R26,'Quantl log'!$F:$R,X$1,FALSE)</f>
        <v>3.3333333333333333E-2</v>
      </c>
      <c r="Y26" s="263">
        <f>VLOOKUP($R26,'Quantl log'!$F:$R,Y$1,FALSE)</f>
        <v>5.7407407407407407E-3</v>
      </c>
      <c r="Z26" s="263" t="str">
        <f>VLOOKUP($R26,'Quantl log'!$F:$R,Z$1,FALSE)</f>
        <v>Behind on time</v>
      </c>
      <c r="AA26" s="263" t="str">
        <f>VLOOKUP($R26,'Quantl log'!$F:$R,AD$1,FALSE)</f>
        <v>700 - 800</v>
      </c>
      <c r="AB26" s="263"/>
      <c r="AC26" s="267">
        <f t="shared" si="2"/>
        <v>1.5277777777777779E-3</v>
      </c>
      <c r="AD26" s="267">
        <f t="shared" si="1"/>
        <v>-1.5277777777777779E-3</v>
      </c>
      <c r="AE26" s="267">
        <v>8.6805555555555551E-4</v>
      </c>
      <c r="AF26" s="267">
        <v>1.736111111111111E-3</v>
      </c>
      <c r="AG26" s="267">
        <v>2.0833333333333333E-3</v>
      </c>
      <c r="AH26" s="268">
        <f t="shared" si="3"/>
        <v>3.7384259259259259E-3</v>
      </c>
      <c r="AI26" s="268"/>
      <c r="AJ26" s="268"/>
      <c r="AK26" s="268"/>
      <c r="AL26" s="268"/>
      <c r="AM26" s="268"/>
      <c r="AN26" s="268"/>
      <c r="AO26" s="268"/>
      <c r="AP26" s="268"/>
      <c r="AQ26" s="268"/>
      <c r="AR26" s="263"/>
    </row>
    <row r="27" spans="1:44" x14ac:dyDescent="0.2">
      <c r="A27" s="32" t="s">
        <v>116</v>
      </c>
      <c r="B27" s="5" t="s">
        <v>117</v>
      </c>
      <c r="C27" s="5" t="s">
        <v>118</v>
      </c>
      <c r="D27" s="5" t="s">
        <v>119</v>
      </c>
      <c r="E27" s="5" t="s">
        <v>120</v>
      </c>
      <c r="F27" s="5" t="s">
        <v>255</v>
      </c>
      <c r="G27" s="27"/>
      <c r="H27" s="27"/>
      <c r="I27" s="27"/>
      <c r="J27" s="27"/>
      <c r="K27" s="27"/>
      <c r="L27" s="27"/>
      <c r="M27" s="27"/>
      <c r="N27" s="27"/>
      <c r="O27" s="27"/>
      <c r="P27" s="27"/>
      <c r="Q27" s="264">
        <v>25</v>
      </c>
      <c r="R27" s="266" t="str">
        <f t="shared" si="0"/>
        <v>Exam 225</v>
      </c>
      <c r="S27" s="263" t="str">
        <f>VLOOKUP($R27,'Quantl log'!$F:$R,S$1,FALSE)</f>
        <v>Right</v>
      </c>
      <c r="T27" s="264">
        <f>VLOOKUP($R27,'Quantl log'!$F:$R,T$1,FALSE)</f>
        <v>54</v>
      </c>
      <c r="U27" s="263">
        <f>VLOOKUP($R27,'Quantl log'!$F:$R,U$1,FALSE)</f>
        <v>6.2500000000000001E-4</v>
      </c>
      <c r="V27" s="263" t="str">
        <f>VLOOKUP($R27,'Quantl log'!$F:$R,V$1,FALSE)</f>
        <v>Too Fast</v>
      </c>
      <c r="W27" s="263">
        <f>VLOOKUP($R27,'Quantl log'!$F:$R,W$1,FALSE)</f>
        <v>3.9699074074074074E-2</v>
      </c>
      <c r="X27" s="263">
        <f>VLOOKUP($R27,'Quantl log'!$F:$R,X$1,FALSE)</f>
        <v>3.4722222222222224E-2</v>
      </c>
      <c r="Y27" s="263">
        <f>VLOOKUP($R27,'Quantl log'!$F:$R,Y$1,FALSE)</f>
        <v>4.9768518518518504E-3</v>
      </c>
      <c r="Z27" s="263" t="str">
        <f>VLOOKUP($R27,'Quantl log'!$F:$R,Z$1,FALSE)</f>
        <v>Behind on time</v>
      </c>
      <c r="AA27" s="263" t="str">
        <f>VLOOKUP($R27,'Quantl log'!$F:$R,AD$1,FALSE)</f>
        <v>600 - 700</v>
      </c>
      <c r="AB27" s="263"/>
      <c r="AC27" s="267">
        <f t="shared" si="2"/>
        <v>6.2500000000000001E-4</v>
      </c>
      <c r="AD27" s="267">
        <f t="shared" si="1"/>
        <v>-6.2500000000000001E-4</v>
      </c>
      <c r="AE27" s="267">
        <v>8.6805555555555551E-4</v>
      </c>
      <c r="AF27" s="267">
        <v>1.736111111111111E-3</v>
      </c>
      <c r="AG27" s="267">
        <v>2.0833333333333333E-3</v>
      </c>
      <c r="AH27" s="268">
        <f t="shared" si="3"/>
        <v>3.7384259259259259E-3</v>
      </c>
      <c r="AI27" s="268"/>
      <c r="AJ27" s="268"/>
      <c r="AK27" s="268"/>
      <c r="AL27" s="268"/>
      <c r="AM27" s="268"/>
      <c r="AN27" s="268"/>
      <c r="AO27" s="268"/>
      <c r="AP27" s="268"/>
      <c r="AQ27" s="268"/>
      <c r="AR27" s="263"/>
    </row>
    <row r="28" spans="1:44" x14ac:dyDescent="0.2">
      <c r="A28" s="24" t="s">
        <v>121</v>
      </c>
      <c r="B28" s="5" t="s">
        <v>122</v>
      </c>
      <c r="C28" s="5" t="s">
        <v>123</v>
      </c>
      <c r="D28" s="5" t="s">
        <v>124</v>
      </c>
      <c r="E28" s="5" t="s">
        <v>118</v>
      </c>
      <c r="F28" s="5" t="s">
        <v>125</v>
      </c>
      <c r="G28" s="5" t="s">
        <v>120</v>
      </c>
      <c r="H28" s="5" t="s">
        <v>126</v>
      </c>
      <c r="I28" s="27"/>
      <c r="J28" s="27"/>
      <c r="K28" s="27"/>
      <c r="L28" s="27"/>
      <c r="M28" s="27"/>
      <c r="N28" s="27"/>
      <c r="O28" s="27"/>
      <c r="P28" s="27"/>
      <c r="Q28" s="264">
        <v>26</v>
      </c>
      <c r="R28" s="266" t="str">
        <f t="shared" si="0"/>
        <v>Exam 226</v>
      </c>
      <c r="S28" s="263" t="str">
        <f>VLOOKUP($R28,'Quantl log'!$F:$R,S$1,FALSE)</f>
        <v>Right</v>
      </c>
      <c r="T28" s="264">
        <f>VLOOKUP($R28,'Quantl log'!$F:$R,T$1,FALSE)</f>
        <v>140</v>
      </c>
      <c r="U28" s="263">
        <f>VLOOKUP($R28,'Quantl log'!$F:$R,U$1,FALSE)</f>
        <v>1.6203703703703703E-3</v>
      </c>
      <c r="V28" s="263" t="str">
        <f>VLOOKUP($R28,'Quantl log'!$F:$R,V$1,FALSE)</f>
        <v>Perfect Timing</v>
      </c>
      <c r="W28" s="263">
        <f>VLOOKUP($R28,'Quantl log'!$F:$R,W$1,FALSE)</f>
        <v>4.1319444444444443E-2</v>
      </c>
      <c r="X28" s="263">
        <f>VLOOKUP($R28,'Quantl log'!$F:$R,X$1,FALSE)</f>
        <v>3.6111111111111108E-2</v>
      </c>
      <c r="Y28" s="263">
        <f>VLOOKUP($R28,'Quantl log'!$F:$R,Y$1,FALSE)</f>
        <v>5.2083333333333356E-3</v>
      </c>
      <c r="Z28" s="263" t="str">
        <f>VLOOKUP($R28,'Quantl log'!$F:$R,Z$1,FALSE)</f>
        <v>Behind on time</v>
      </c>
      <c r="AA28" s="263" t="str">
        <f>VLOOKUP($R28,'Quantl log'!$F:$R,AD$1,FALSE)</f>
        <v>500 - 600</v>
      </c>
      <c r="AB28" s="263"/>
      <c r="AC28" s="267">
        <f t="shared" si="2"/>
        <v>1.6203703703703703E-3</v>
      </c>
      <c r="AD28" s="267">
        <f t="shared" si="1"/>
        <v>-1.6203703703703703E-3</v>
      </c>
      <c r="AE28" s="267">
        <v>8.6805555555555551E-4</v>
      </c>
      <c r="AF28" s="267">
        <v>1.736111111111111E-3</v>
      </c>
      <c r="AG28" s="267">
        <v>2.0833333333333333E-3</v>
      </c>
      <c r="AH28" s="268">
        <f t="shared" si="3"/>
        <v>3.7384259259259259E-3</v>
      </c>
      <c r="AI28" s="268"/>
      <c r="AJ28" s="268"/>
      <c r="AK28" s="268"/>
      <c r="AL28" s="268"/>
      <c r="AM28" s="268"/>
      <c r="AN28" s="268"/>
      <c r="AO28" s="268"/>
      <c r="AP28" s="268"/>
      <c r="AQ28" s="268"/>
      <c r="AR28" s="263"/>
    </row>
    <row r="29" spans="1:44" x14ac:dyDescent="0.2">
      <c r="A29" s="24" t="s">
        <v>127</v>
      </c>
      <c r="B29" s="5" t="s">
        <v>128</v>
      </c>
      <c r="C29" s="5" t="s">
        <v>129</v>
      </c>
      <c r="D29" s="5" t="s">
        <v>130</v>
      </c>
      <c r="E29" s="5" t="s">
        <v>131</v>
      </c>
      <c r="F29" s="5" t="s">
        <v>132</v>
      </c>
      <c r="G29" s="5" t="s">
        <v>120</v>
      </c>
      <c r="H29" s="5" t="s">
        <v>126</v>
      </c>
      <c r="I29" s="27"/>
      <c r="J29" s="27"/>
      <c r="K29" s="27"/>
      <c r="L29" s="27"/>
      <c r="M29" s="27"/>
      <c r="N29" s="27"/>
      <c r="O29" s="27"/>
      <c r="P29" s="27"/>
      <c r="Q29" s="264">
        <v>27</v>
      </c>
      <c r="R29" s="266" t="str">
        <f t="shared" si="0"/>
        <v>Exam 227</v>
      </c>
      <c r="S29" s="263" t="str">
        <f>VLOOKUP($R29,'Quantl log'!$F:$R,S$1,FALSE)</f>
        <v>Right</v>
      </c>
      <c r="T29" s="264">
        <f>VLOOKUP($R29,'Quantl log'!$F:$R,T$1,FALSE)</f>
        <v>40</v>
      </c>
      <c r="U29" s="263">
        <f>VLOOKUP($R29,'Quantl log'!$F:$R,U$1,FALSE)</f>
        <v>4.6296296296296298E-4</v>
      </c>
      <c r="V29" s="263" t="str">
        <f>VLOOKUP($R29,'Quantl log'!$F:$R,V$1,FALSE)</f>
        <v>Too Fast</v>
      </c>
      <c r="W29" s="263">
        <f>VLOOKUP($R29,'Quantl log'!$F:$R,W$1,FALSE)</f>
        <v>4.1782407407407407E-2</v>
      </c>
      <c r="X29" s="263">
        <f>VLOOKUP($R29,'Quantl log'!$F:$R,X$1,FALSE)</f>
        <v>3.7499999999999999E-2</v>
      </c>
      <c r="Y29" s="263">
        <f>VLOOKUP($R29,'Quantl log'!$F:$R,Y$1,FALSE)</f>
        <v>4.2824074074074084E-3</v>
      </c>
      <c r="Z29" s="263" t="str">
        <f>VLOOKUP($R29,'Quantl log'!$F:$R,Z$1,FALSE)</f>
        <v>Behind on time</v>
      </c>
      <c r="AA29" s="263" t="str">
        <f>VLOOKUP($R29,'Quantl log'!$F:$R,AD$1,FALSE)</f>
        <v>500 - 600</v>
      </c>
      <c r="AB29" s="263"/>
      <c r="AC29" s="267">
        <f t="shared" si="2"/>
        <v>4.6296296296296298E-4</v>
      </c>
      <c r="AD29" s="267">
        <f t="shared" si="1"/>
        <v>-4.6296296296296298E-4</v>
      </c>
      <c r="AE29" s="267">
        <v>8.6805555555555551E-4</v>
      </c>
      <c r="AF29" s="267">
        <v>1.736111111111111E-3</v>
      </c>
      <c r="AG29" s="267">
        <v>2.0833333333333333E-3</v>
      </c>
      <c r="AH29" s="268">
        <f t="shared" si="3"/>
        <v>3.7384259259259259E-3</v>
      </c>
      <c r="AI29" s="268"/>
      <c r="AJ29" s="268"/>
      <c r="AK29" s="268"/>
      <c r="AL29" s="268"/>
      <c r="AM29" s="268"/>
      <c r="AN29" s="268"/>
      <c r="AO29" s="268"/>
      <c r="AP29" s="268"/>
      <c r="AQ29" s="268"/>
      <c r="AR29" s="263"/>
    </row>
    <row r="30" spans="1:44" x14ac:dyDescent="0.2">
      <c r="A30" s="24" t="s">
        <v>133</v>
      </c>
      <c r="B30" s="5" t="s">
        <v>134</v>
      </c>
      <c r="C30" s="5" t="s">
        <v>135</v>
      </c>
      <c r="D30" s="5" t="s">
        <v>136</v>
      </c>
      <c r="E30" s="5" t="s">
        <v>137</v>
      </c>
      <c r="F30" s="27"/>
      <c r="G30" s="27"/>
      <c r="H30" s="27"/>
      <c r="I30" s="27"/>
      <c r="J30" s="27"/>
      <c r="K30" s="27"/>
      <c r="L30" s="27"/>
      <c r="M30" s="27"/>
      <c r="N30" s="27"/>
      <c r="O30" s="27"/>
      <c r="P30" s="27"/>
      <c r="Q30" s="264">
        <v>28</v>
      </c>
      <c r="R30" s="266" t="str">
        <f t="shared" si="0"/>
        <v>Exam 228</v>
      </c>
      <c r="S30" s="263" t="str">
        <f>VLOOKUP($R30,'Quantl log'!$F:$R,S$1,FALSE)</f>
        <v>Right</v>
      </c>
      <c r="T30" s="264">
        <f>VLOOKUP($R30,'Quantl log'!$F:$R,T$1,FALSE)</f>
        <v>185</v>
      </c>
      <c r="U30" s="263">
        <f>VLOOKUP($R30,'Quantl log'!$F:$R,U$1,FALSE)</f>
        <v>2.1412037037037038E-3</v>
      </c>
      <c r="V30" s="263" t="str">
        <f>VLOOKUP($R30,'Quantl log'!$F:$R,V$1,FALSE)</f>
        <v>Way Too Slow</v>
      </c>
      <c r="W30" s="263">
        <f>VLOOKUP($R30,'Quantl log'!$F:$R,W$1,FALSE)</f>
        <v>4.3923611111111108E-2</v>
      </c>
      <c r="X30" s="263">
        <f>VLOOKUP($R30,'Quantl log'!$F:$R,X$1,FALSE)</f>
        <v>3.888888888888889E-2</v>
      </c>
      <c r="Y30" s="263">
        <f>VLOOKUP($R30,'Quantl log'!$F:$R,Y$1,FALSE)</f>
        <v>5.0347222222222182E-3</v>
      </c>
      <c r="Z30" s="263" t="str">
        <f>VLOOKUP($R30,'Quantl log'!$F:$R,Z$1,FALSE)</f>
        <v>Behind on time</v>
      </c>
      <c r="AA30" s="263" t="str">
        <f>VLOOKUP($R30,'Quantl log'!$F:$R,AD$1,FALSE)</f>
        <v>500 - 600</v>
      </c>
      <c r="AB30" s="263"/>
      <c r="AC30" s="267">
        <f t="shared" si="2"/>
        <v>2.1412037037037038E-3</v>
      </c>
      <c r="AD30" s="267">
        <f t="shared" si="1"/>
        <v>-2.1412037037037038E-3</v>
      </c>
      <c r="AE30" s="267">
        <v>8.6805555555555551E-4</v>
      </c>
      <c r="AF30" s="267">
        <v>1.736111111111111E-3</v>
      </c>
      <c r="AG30" s="267">
        <v>2.0833333333333333E-3</v>
      </c>
      <c r="AH30" s="268">
        <f t="shared" si="3"/>
        <v>3.7384259259259259E-3</v>
      </c>
      <c r="AI30" s="268"/>
      <c r="AJ30" s="268"/>
      <c r="AK30" s="268"/>
      <c r="AL30" s="268"/>
      <c r="AM30" s="268"/>
      <c r="AN30" s="268"/>
      <c r="AO30" s="268"/>
      <c r="AP30" s="268"/>
      <c r="AQ30" s="268"/>
      <c r="AR30" s="263"/>
    </row>
    <row r="31" spans="1:44" x14ac:dyDescent="0.2">
      <c r="A31" s="32" t="s">
        <v>138</v>
      </c>
      <c r="B31" s="5" t="s">
        <v>139</v>
      </c>
      <c r="C31" s="5" t="s">
        <v>140</v>
      </c>
      <c r="D31" s="5" t="s">
        <v>141</v>
      </c>
      <c r="E31" s="5" t="s">
        <v>142</v>
      </c>
      <c r="F31" s="5" t="s">
        <v>143</v>
      </c>
      <c r="G31" s="5" t="s">
        <v>144</v>
      </c>
      <c r="H31" s="5" t="s">
        <v>145</v>
      </c>
      <c r="I31" s="27"/>
      <c r="J31" s="27"/>
      <c r="K31" s="27"/>
      <c r="L31" s="27"/>
      <c r="M31" s="27"/>
      <c r="N31" s="27"/>
      <c r="O31" s="27"/>
      <c r="P31" s="27"/>
      <c r="Q31" s="264">
        <v>29</v>
      </c>
      <c r="R31" s="266" t="str">
        <f t="shared" si="0"/>
        <v>Exam 229</v>
      </c>
      <c r="S31" s="263" t="str">
        <f>VLOOKUP($R31,'Quantl log'!$F:$R,S$1,FALSE)</f>
        <v>Right</v>
      </c>
      <c r="T31" s="264">
        <f>VLOOKUP($R31,'Quantl log'!$F:$R,T$1,FALSE)</f>
        <v>70</v>
      </c>
      <c r="U31" s="263">
        <f>VLOOKUP($R31,'Quantl log'!$F:$R,U$1,FALSE)</f>
        <v>8.1018518518518516E-4</v>
      </c>
      <c r="V31" s="263" t="str">
        <f>VLOOKUP($R31,'Quantl log'!$F:$R,V$1,FALSE)</f>
        <v>Too Fast</v>
      </c>
      <c r="W31" s="263">
        <f>VLOOKUP($R31,'Quantl log'!$F:$R,W$1,FALSE)</f>
        <v>4.4733796296296292E-2</v>
      </c>
      <c r="X31" s="263">
        <f>VLOOKUP($R31,'Quantl log'!$F:$R,X$1,FALSE)</f>
        <v>4.027777777777778E-2</v>
      </c>
      <c r="Y31" s="263">
        <f>VLOOKUP($R31,'Quantl log'!$F:$R,Y$1,FALSE)</f>
        <v>4.4560185185185119E-3</v>
      </c>
      <c r="Z31" s="263" t="str">
        <f>VLOOKUP($R31,'Quantl log'!$F:$R,Z$1,FALSE)</f>
        <v>Behind on time</v>
      </c>
      <c r="AA31" s="263" t="str">
        <f>VLOOKUP($R31,'Quantl log'!$F:$R,AD$1,FALSE)</f>
        <v>500 - 600</v>
      </c>
      <c r="AB31" s="263"/>
      <c r="AC31" s="267">
        <f t="shared" si="2"/>
        <v>8.1018518518518516E-4</v>
      </c>
      <c r="AD31" s="267">
        <f t="shared" si="1"/>
        <v>-8.1018518518518516E-4</v>
      </c>
      <c r="AE31" s="267">
        <v>8.6805555555555551E-4</v>
      </c>
      <c r="AF31" s="267">
        <v>1.736111111111111E-3</v>
      </c>
      <c r="AG31" s="267">
        <v>2.0833333333333333E-3</v>
      </c>
      <c r="AH31" s="268">
        <f t="shared" si="3"/>
        <v>3.7384259259259259E-3</v>
      </c>
      <c r="AI31" s="268"/>
      <c r="AJ31" s="268"/>
      <c r="AK31" s="268"/>
      <c r="AL31" s="268"/>
      <c r="AM31" s="268"/>
      <c r="AN31" s="268"/>
      <c r="AO31" s="268"/>
      <c r="AP31" s="268"/>
      <c r="AQ31" s="268"/>
      <c r="AR31" s="263"/>
    </row>
    <row r="32" spans="1:44" x14ac:dyDescent="0.2">
      <c r="A32" s="27"/>
      <c r="B32" s="27"/>
      <c r="C32" s="27"/>
      <c r="D32" s="27"/>
      <c r="E32" s="27"/>
      <c r="F32" s="27"/>
      <c r="G32" s="27"/>
      <c r="H32" s="27"/>
      <c r="I32" s="27"/>
      <c r="J32" s="27"/>
      <c r="K32" s="27"/>
      <c r="L32" s="27"/>
      <c r="M32" s="27"/>
      <c r="N32" s="27"/>
      <c r="O32" s="27"/>
      <c r="P32" s="27"/>
      <c r="Q32" s="264">
        <v>30</v>
      </c>
      <c r="R32" s="266" t="str">
        <f t="shared" si="0"/>
        <v>Exam 230</v>
      </c>
      <c r="S32" s="263" t="str">
        <f>VLOOKUP($R32,'Quantl log'!$F:$R,S$1,FALSE)</f>
        <v>Right</v>
      </c>
      <c r="T32" s="264">
        <f>VLOOKUP($R32,'Quantl log'!$F:$R,T$1,FALSE)</f>
        <v>164</v>
      </c>
      <c r="U32" s="263">
        <f>VLOOKUP($R32,'Quantl log'!$F:$R,U$1,FALSE)</f>
        <v>1.8981481481481482E-3</v>
      </c>
      <c r="V32" s="263" t="str">
        <f>VLOOKUP($R32,'Quantl log'!$F:$R,V$1,FALSE)</f>
        <v>Warning Track</v>
      </c>
      <c r="W32" s="263">
        <f>VLOOKUP($R32,'Quantl log'!$F:$R,W$1,FALSE)</f>
        <v>4.6631944444444441E-2</v>
      </c>
      <c r="X32" s="263">
        <f>VLOOKUP($R32,'Quantl log'!$F:$R,X$1,FALSE)</f>
        <v>4.1666666666666664E-2</v>
      </c>
      <c r="Y32" s="263">
        <f>VLOOKUP($R32,'Quantl log'!$F:$R,Y$1,FALSE)</f>
        <v>4.9652777777777768E-3</v>
      </c>
      <c r="Z32" s="263" t="str">
        <f>VLOOKUP($R32,'Quantl log'!$F:$R,Z$1,FALSE)</f>
        <v>Behind on time</v>
      </c>
      <c r="AA32" s="263" t="str">
        <f>VLOOKUP($R32,'Quantl log'!$F:$R,AD$1,FALSE)</f>
        <v>600 - 700</v>
      </c>
      <c r="AB32" s="263"/>
      <c r="AC32" s="267">
        <f t="shared" si="2"/>
        <v>1.8981481481481482E-3</v>
      </c>
      <c r="AD32" s="267">
        <f t="shared" si="1"/>
        <v>-1.8981481481481482E-3</v>
      </c>
      <c r="AE32" s="267">
        <v>8.6805555555555551E-4</v>
      </c>
      <c r="AF32" s="267">
        <v>1.736111111111111E-3</v>
      </c>
      <c r="AG32" s="267">
        <v>2.0833333333333333E-3</v>
      </c>
      <c r="AH32" s="268">
        <f t="shared" si="3"/>
        <v>3.7384259259259259E-3</v>
      </c>
      <c r="AI32" s="268"/>
      <c r="AJ32" s="268"/>
      <c r="AK32" s="268"/>
      <c r="AL32" s="268"/>
      <c r="AM32" s="268"/>
      <c r="AN32" s="268"/>
      <c r="AO32" s="268"/>
      <c r="AP32" s="268"/>
      <c r="AQ32" s="268"/>
      <c r="AR32" s="263"/>
    </row>
    <row r="33" spans="1:44" x14ac:dyDescent="0.2">
      <c r="A33" s="30" t="s">
        <v>146</v>
      </c>
      <c r="B33" s="31"/>
      <c r="C33" s="31"/>
      <c r="D33" s="31"/>
      <c r="E33" s="31"/>
      <c r="F33" s="31"/>
      <c r="G33" s="31"/>
      <c r="H33" s="31"/>
      <c r="I33" s="31"/>
      <c r="J33" s="5"/>
      <c r="K33" s="5"/>
      <c r="L33" s="5"/>
      <c r="M33" s="27"/>
      <c r="N33" s="27"/>
      <c r="O33" s="27"/>
      <c r="P33" s="27"/>
      <c r="Q33" s="264">
        <v>31</v>
      </c>
      <c r="R33" s="266" t="str">
        <f t="shared" si="0"/>
        <v>Exam 231</v>
      </c>
      <c r="S33" s="263" t="str">
        <f>VLOOKUP($R33,'Quantl log'!$F:$R,S$1,FALSE)</f>
        <v>Wrong</v>
      </c>
      <c r="T33" s="264">
        <f>VLOOKUP($R33,'Quantl log'!$F:$R,T$1,FALSE)</f>
        <v>139</v>
      </c>
      <c r="U33" s="263">
        <f>VLOOKUP($R33,'Quantl log'!$F:$R,U$1,FALSE)</f>
        <v>1.6087962962962963E-3</v>
      </c>
      <c r="V33" s="263" t="str">
        <f>VLOOKUP($R33,'Quantl log'!$F:$R,V$1,FALSE)</f>
        <v>Perfect Timing</v>
      </c>
      <c r="W33" s="263">
        <f>VLOOKUP($R33,'Quantl log'!$F:$R,W$1,FALSE)</f>
        <v>4.8240740740740737E-2</v>
      </c>
      <c r="X33" s="263">
        <f>VLOOKUP($R33,'Quantl log'!$F:$R,X$1,FALSE)</f>
        <v>4.3055555555555555E-2</v>
      </c>
      <c r="Y33" s="263">
        <f>VLOOKUP($R33,'Quantl log'!$F:$R,Y$1,FALSE)</f>
        <v>5.1851851851851816E-3</v>
      </c>
      <c r="Z33" s="263" t="str">
        <f>VLOOKUP($R33,'Quantl log'!$F:$R,Z$1,FALSE)</f>
        <v>Behind on time</v>
      </c>
      <c r="AA33" s="263" t="str">
        <f>VLOOKUP($R33,'Quantl log'!$F:$R,AD$1,FALSE)</f>
        <v>500 - 600</v>
      </c>
      <c r="AB33" s="263"/>
      <c r="AC33" s="267">
        <f t="shared" si="2"/>
        <v>-1.6087962962962963E-3</v>
      </c>
      <c r="AD33" s="267">
        <f t="shared" si="1"/>
        <v>1.6087962962962963E-3</v>
      </c>
      <c r="AE33" s="267">
        <v>8.6805555555555551E-4</v>
      </c>
      <c r="AF33" s="267">
        <v>1.736111111111111E-3</v>
      </c>
      <c r="AG33" s="267">
        <v>2.0833333333333333E-3</v>
      </c>
      <c r="AH33" s="268">
        <f t="shared" si="3"/>
        <v>3.7384259259259259E-3</v>
      </c>
      <c r="AI33" s="268"/>
      <c r="AJ33" s="268"/>
      <c r="AK33" s="268"/>
      <c r="AL33" s="268"/>
      <c r="AM33" s="268"/>
      <c r="AN33" s="268"/>
      <c r="AO33" s="268"/>
      <c r="AP33" s="268"/>
      <c r="AQ33" s="268"/>
      <c r="AR33" s="263"/>
    </row>
    <row r="34" spans="1:44" x14ac:dyDescent="0.2">
      <c r="A34" s="32" t="s">
        <v>147</v>
      </c>
      <c r="B34" s="5" t="s">
        <v>148</v>
      </c>
      <c r="C34" s="5" t="s">
        <v>149</v>
      </c>
      <c r="D34" s="5" t="s">
        <v>150</v>
      </c>
      <c r="E34" s="5" t="s">
        <v>151</v>
      </c>
      <c r="F34" s="5" t="s">
        <v>152</v>
      </c>
      <c r="G34" s="27"/>
      <c r="H34" s="27"/>
      <c r="I34" s="27"/>
      <c r="J34" s="27"/>
      <c r="K34" s="27"/>
      <c r="L34" s="27"/>
      <c r="M34" s="27"/>
      <c r="N34" s="27"/>
      <c r="O34" s="27"/>
      <c r="P34" s="27"/>
      <c r="Q34" s="264">
        <v>32</v>
      </c>
      <c r="R34" s="266" t="str">
        <f t="shared" si="0"/>
        <v>Exam 232</v>
      </c>
      <c r="S34" s="263" t="str">
        <f>VLOOKUP($R34,'Quantl log'!$F:$R,S$1,FALSE)</f>
        <v>Right</v>
      </c>
      <c r="T34" s="264">
        <f>VLOOKUP($R34,'Quantl log'!$F:$R,T$1,FALSE)</f>
        <v>92</v>
      </c>
      <c r="U34" s="263">
        <f>VLOOKUP($R34,'Quantl log'!$F:$R,U$1,FALSE)</f>
        <v>1.0648148148148149E-3</v>
      </c>
      <c r="V34" s="263" t="str">
        <f>VLOOKUP($R34,'Quantl log'!$F:$R,V$1,FALSE)</f>
        <v>Perfect Timing</v>
      </c>
      <c r="W34" s="263">
        <f>VLOOKUP($R34,'Quantl log'!$F:$R,W$1,FALSE)</f>
        <v>4.9305555555555554E-2</v>
      </c>
      <c r="X34" s="263">
        <f>VLOOKUP($R34,'Quantl log'!$F:$R,X$1,FALSE)</f>
        <v>4.4444444444444446E-2</v>
      </c>
      <c r="Y34" s="263">
        <f>VLOOKUP($R34,'Quantl log'!$F:$R,Y$1,FALSE)</f>
        <v>4.8611111111111077E-3</v>
      </c>
      <c r="Z34" s="263" t="str">
        <f>VLOOKUP($R34,'Quantl log'!$F:$R,Z$1,FALSE)</f>
        <v>Behind on time</v>
      </c>
      <c r="AA34" s="263" t="str">
        <f>VLOOKUP($R34,'Quantl log'!$F:$R,AD$1,FALSE)</f>
        <v>600 - 700</v>
      </c>
      <c r="AB34" s="263"/>
      <c r="AC34" s="267">
        <f t="shared" si="2"/>
        <v>1.0648148148148149E-3</v>
      </c>
      <c r="AD34" s="267">
        <f t="shared" si="1"/>
        <v>-1.0648148148148149E-3</v>
      </c>
      <c r="AE34" s="267">
        <v>8.6805555555555551E-4</v>
      </c>
      <c r="AF34" s="267">
        <v>1.736111111111111E-3</v>
      </c>
      <c r="AG34" s="267">
        <v>2.0833333333333333E-3</v>
      </c>
      <c r="AH34" s="268">
        <f t="shared" si="3"/>
        <v>3.7384259259259259E-3</v>
      </c>
      <c r="AI34" s="268"/>
      <c r="AJ34" s="268"/>
      <c r="AK34" s="268"/>
      <c r="AL34" s="268"/>
      <c r="AM34" s="268"/>
      <c r="AN34" s="268"/>
      <c r="AO34" s="268"/>
      <c r="AP34" s="268"/>
      <c r="AQ34" s="268"/>
      <c r="AR34" s="263"/>
    </row>
    <row r="35" spans="1:44" x14ac:dyDescent="0.2">
      <c r="A35" s="24" t="s">
        <v>153</v>
      </c>
      <c r="B35" s="5" t="s">
        <v>154</v>
      </c>
      <c r="C35" s="5" t="s">
        <v>155</v>
      </c>
      <c r="D35" s="5" t="s">
        <v>156</v>
      </c>
      <c r="E35" s="5" t="s">
        <v>157</v>
      </c>
      <c r="F35" s="5" t="s">
        <v>158</v>
      </c>
      <c r="G35" s="5" t="s">
        <v>159</v>
      </c>
      <c r="H35" s="5" t="s">
        <v>160</v>
      </c>
      <c r="I35" s="5" t="s">
        <v>161</v>
      </c>
      <c r="J35" s="27"/>
      <c r="K35" s="27"/>
      <c r="L35" s="27"/>
      <c r="M35" s="27"/>
      <c r="N35" s="27"/>
      <c r="O35" s="27"/>
      <c r="P35" s="27"/>
      <c r="Q35" s="264">
        <v>33</v>
      </c>
      <c r="R35" s="266" t="str">
        <f t="shared" si="0"/>
        <v>Exam 233</v>
      </c>
      <c r="S35" s="263" t="str">
        <f>VLOOKUP($R35,'Quantl log'!$F:$R,S$1,FALSE)</f>
        <v>Right</v>
      </c>
      <c r="T35" s="264">
        <f>VLOOKUP($R35,'Quantl log'!$F:$R,T$1,FALSE)</f>
        <v>91</v>
      </c>
      <c r="U35" s="263">
        <f>VLOOKUP($R35,'Quantl log'!$F:$R,U$1,FALSE)</f>
        <v>1.0532407407407407E-3</v>
      </c>
      <c r="V35" s="263" t="str">
        <f>VLOOKUP($R35,'Quantl log'!$F:$R,V$1,FALSE)</f>
        <v>Perfect Timing</v>
      </c>
      <c r="W35" s="263">
        <f>VLOOKUP($R35,'Quantl log'!$F:$R,W$1,FALSE)</f>
        <v>5.0358796296296297E-2</v>
      </c>
      <c r="X35" s="263">
        <f>VLOOKUP($R35,'Quantl log'!$F:$R,X$1,FALSE)</f>
        <v>4.583333333333333E-2</v>
      </c>
      <c r="Y35" s="263">
        <f>VLOOKUP($R35,'Quantl log'!$F:$R,Y$1,FALSE)</f>
        <v>4.5254629629629672E-3</v>
      </c>
      <c r="Z35" s="263" t="str">
        <f>VLOOKUP($R35,'Quantl log'!$F:$R,Z$1,FALSE)</f>
        <v>Behind on time</v>
      </c>
      <c r="AA35" s="263" t="str">
        <f>VLOOKUP($R35,'Quantl log'!$F:$R,AD$1,FALSE)</f>
        <v>500 - 600</v>
      </c>
      <c r="AB35" s="263"/>
      <c r="AC35" s="267">
        <f t="shared" si="2"/>
        <v>1.0532407407407407E-3</v>
      </c>
      <c r="AD35" s="267">
        <f t="shared" si="1"/>
        <v>-1.0532407407407407E-3</v>
      </c>
      <c r="AE35" s="267">
        <v>8.6805555555555551E-4</v>
      </c>
      <c r="AF35" s="267">
        <v>1.736111111111111E-3</v>
      </c>
      <c r="AG35" s="267">
        <v>2.0833333333333333E-3</v>
      </c>
      <c r="AH35" s="268">
        <f t="shared" si="3"/>
        <v>3.7384259259259259E-3</v>
      </c>
      <c r="AI35" s="268"/>
      <c r="AJ35" s="268"/>
      <c r="AK35" s="268"/>
      <c r="AL35" s="268"/>
      <c r="AM35" s="268"/>
      <c r="AN35" s="268"/>
      <c r="AO35" s="268"/>
      <c r="AP35" s="268"/>
      <c r="AQ35" s="268"/>
      <c r="AR35" s="263"/>
    </row>
    <row r="36" spans="1:44" x14ac:dyDescent="0.2">
      <c r="A36" s="24" t="s">
        <v>162</v>
      </c>
      <c r="B36" s="5" t="s">
        <v>159</v>
      </c>
      <c r="C36" s="5" t="s">
        <v>163</v>
      </c>
      <c r="D36" s="5" t="s">
        <v>164</v>
      </c>
      <c r="E36" s="5" t="s">
        <v>165</v>
      </c>
      <c r="F36" s="5" t="s">
        <v>166</v>
      </c>
      <c r="G36" s="5" t="s">
        <v>167</v>
      </c>
      <c r="H36" s="5" t="s">
        <v>168</v>
      </c>
      <c r="I36" s="27"/>
      <c r="J36" s="27"/>
      <c r="K36" s="27"/>
      <c r="L36" s="27"/>
      <c r="M36" s="27"/>
      <c r="N36" s="27"/>
      <c r="O36" s="27"/>
      <c r="P36" s="27"/>
      <c r="Q36" s="264">
        <v>34</v>
      </c>
      <c r="R36" s="266" t="str">
        <f t="shared" si="0"/>
        <v>Exam 234</v>
      </c>
      <c r="S36" s="263" t="str">
        <f>VLOOKUP($R36,'Quantl log'!$F:$R,S$1,FALSE)</f>
        <v>Wrong</v>
      </c>
      <c r="T36" s="264">
        <f>VLOOKUP($R36,'Quantl log'!$F:$R,T$1,FALSE)</f>
        <v>92</v>
      </c>
      <c r="U36" s="263">
        <f>VLOOKUP($R36,'Quantl log'!$F:$R,U$1,FALSE)</f>
        <v>1.0648148148148149E-3</v>
      </c>
      <c r="V36" s="263" t="str">
        <f>VLOOKUP($R36,'Quantl log'!$F:$R,V$1,FALSE)</f>
        <v>Perfect Timing</v>
      </c>
      <c r="W36" s="263">
        <f>VLOOKUP($R36,'Quantl log'!$F:$R,W$1,FALSE)</f>
        <v>5.1423611111111114E-2</v>
      </c>
      <c r="X36" s="263">
        <f>VLOOKUP($R36,'Quantl log'!$F:$R,X$1,FALSE)</f>
        <v>4.7222222222222221E-2</v>
      </c>
      <c r="Y36" s="263">
        <f>VLOOKUP($R36,'Quantl log'!$F:$R,Y$1,FALSE)</f>
        <v>4.2013888888888934E-3</v>
      </c>
      <c r="Z36" s="263" t="str">
        <f>VLOOKUP($R36,'Quantl log'!$F:$R,Z$1,FALSE)</f>
        <v>Behind on time</v>
      </c>
      <c r="AA36" s="263" t="str">
        <f>VLOOKUP($R36,'Quantl log'!$F:$R,AD$1,FALSE)</f>
        <v>500 - 600</v>
      </c>
      <c r="AB36" s="263"/>
      <c r="AC36" s="267">
        <f t="shared" si="2"/>
        <v>-1.0648148148148149E-3</v>
      </c>
      <c r="AD36" s="267">
        <f t="shared" si="1"/>
        <v>1.0648148148148149E-3</v>
      </c>
      <c r="AE36" s="267">
        <v>8.6805555555555551E-4</v>
      </c>
      <c r="AF36" s="267">
        <v>1.736111111111111E-3</v>
      </c>
      <c r="AG36" s="267">
        <v>2.0833333333333333E-3</v>
      </c>
      <c r="AH36" s="268">
        <f t="shared" si="3"/>
        <v>3.7384259259259259E-3</v>
      </c>
      <c r="AI36" s="268"/>
      <c r="AJ36" s="268"/>
      <c r="AK36" s="268"/>
      <c r="AL36" s="268"/>
      <c r="AM36" s="268"/>
      <c r="AN36" s="268"/>
      <c r="AO36" s="268"/>
      <c r="AP36" s="268"/>
      <c r="AQ36" s="268"/>
      <c r="AR36" s="263"/>
    </row>
    <row r="37" spans="1:44" x14ac:dyDescent="0.2">
      <c r="A37" s="24" t="s">
        <v>169</v>
      </c>
      <c r="B37" s="5" t="s">
        <v>170</v>
      </c>
      <c r="C37" s="5" t="s">
        <v>171</v>
      </c>
      <c r="D37" s="5" t="s">
        <v>172</v>
      </c>
      <c r="E37" s="5" t="s">
        <v>173</v>
      </c>
      <c r="F37" s="5" t="s">
        <v>174</v>
      </c>
      <c r="G37" s="5" t="s">
        <v>175</v>
      </c>
      <c r="H37" s="27"/>
      <c r="I37" s="27"/>
      <c r="J37" s="27"/>
      <c r="K37" s="27"/>
      <c r="L37" s="27"/>
      <c r="M37" s="27"/>
      <c r="N37" s="27"/>
      <c r="O37" s="27"/>
      <c r="P37" s="27"/>
      <c r="Q37" s="264">
        <v>35</v>
      </c>
      <c r="R37" s="266" t="str">
        <f t="shared" si="0"/>
        <v>Exam 235</v>
      </c>
      <c r="S37" s="263" t="str">
        <f>VLOOKUP($R37,'Quantl log'!$F:$R,S$1,FALSE)</f>
        <v>Right</v>
      </c>
      <c r="T37" s="264">
        <f>VLOOKUP($R37,'Quantl log'!$F:$R,T$1,FALSE)</f>
        <v>29</v>
      </c>
      <c r="U37" s="263">
        <f>VLOOKUP($R37,'Quantl log'!$F:$R,U$1,FALSE)</f>
        <v>3.3564814814814812E-4</v>
      </c>
      <c r="V37" s="263" t="str">
        <f>VLOOKUP($R37,'Quantl log'!$F:$R,V$1,FALSE)</f>
        <v>Too Fast</v>
      </c>
      <c r="W37" s="263">
        <f>VLOOKUP($R37,'Quantl log'!$F:$R,W$1,FALSE)</f>
        <v>5.1759259259259262E-2</v>
      </c>
      <c r="X37" s="263">
        <f>VLOOKUP($R37,'Quantl log'!$F:$R,X$1,FALSE)</f>
        <v>4.8611111111111112E-2</v>
      </c>
      <c r="Y37" s="263">
        <f>VLOOKUP($R37,'Quantl log'!$F:$R,Y$1,FALSE)</f>
        <v>3.1481481481481499E-3</v>
      </c>
      <c r="Z37" s="263" t="str">
        <f>VLOOKUP($R37,'Quantl log'!$F:$R,Z$1,FALSE)</f>
        <v>Behind on time</v>
      </c>
      <c r="AA37" s="263" t="str">
        <f>VLOOKUP($R37,'Quantl log'!$F:$R,AD$1,FALSE)</f>
        <v>600 - 700</v>
      </c>
      <c r="AB37" s="263"/>
      <c r="AC37" s="267">
        <f t="shared" si="2"/>
        <v>3.3564814814814812E-4</v>
      </c>
      <c r="AD37" s="267">
        <f t="shared" si="1"/>
        <v>-3.3564814814814812E-4</v>
      </c>
      <c r="AE37" s="267">
        <v>8.6805555555555551E-4</v>
      </c>
      <c r="AF37" s="267">
        <v>1.736111111111111E-3</v>
      </c>
      <c r="AG37" s="267">
        <v>2.0833333333333333E-3</v>
      </c>
      <c r="AH37" s="268">
        <f t="shared" si="3"/>
        <v>3.7384259259259259E-3</v>
      </c>
      <c r="AI37" s="268"/>
      <c r="AJ37" s="268"/>
      <c r="AK37" s="268"/>
      <c r="AL37" s="268"/>
      <c r="AM37" s="268"/>
      <c r="AN37" s="268"/>
      <c r="AO37" s="268"/>
      <c r="AP37" s="268"/>
      <c r="AQ37" s="268"/>
      <c r="AR37" s="263"/>
    </row>
    <row r="38" spans="1:44" x14ac:dyDescent="0.2">
      <c r="A38" s="32" t="s">
        <v>176</v>
      </c>
      <c r="B38" s="5" t="s">
        <v>177</v>
      </c>
      <c r="C38" s="5" t="s">
        <v>178</v>
      </c>
      <c r="D38" s="5" t="s">
        <v>179</v>
      </c>
      <c r="E38" s="5" t="s">
        <v>180</v>
      </c>
      <c r="F38" s="5" t="s">
        <v>181</v>
      </c>
      <c r="G38" s="5" t="s">
        <v>110</v>
      </c>
      <c r="H38" s="5" t="s">
        <v>182</v>
      </c>
      <c r="I38" s="5" t="s">
        <v>183</v>
      </c>
      <c r="J38" s="27"/>
      <c r="K38" s="27"/>
      <c r="L38" s="27"/>
      <c r="M38" s="27"/>
      <c r="N38" s="27"/>
      <c r="O38" s="27"/>
      <c r="P38" s="27"/>
      <c r="Q38" s="264">
        <v>36</v>
      </c>
      <c r="R38" s="266" t="str">
        <f t="shared" si="0"/>
        <v>Exam 236</v>
      </c>
      <c r="S38" s="263" t="str">
        <f>VLOOKUP($R38,'Quantl log'!$F:$R,S$1,FALSE)</f>
        <v>Wrong</v>
      </c>
      <c r="T38" s="264">
        <f>VLOOKUP($R38,'Quantl log'!$F:$R,T$1,FALSE)</f>
        <v>21</v>
      </c>
      <c r="U38" s="263">
        <f>VLOOKUP($R38,'Quantl log'!$F:$R,U$1,FALSE)</f>
        <v>2.4305555555555555E-4</v>
      </c>
      <c r="V38" s="263" t="str">
        <f>VLOOKUP($R38,'Quantl log'!$F:$R,V$1,FALSE)</f>
        <v>Too Fast</v>
      </c>
      <c r="W38" s="263">
        <f>VLOOKUP($R38,'Quantl log'!$F:$R,W$1,FALSE)</f>
        <v>5.2002314814814821E-2</v>
      </c>
      <c r="X38" s="263">
        <f>VLOOKUP($R38,'Quantl log'!$F:$R,X$1,FALSE)</f>
        <v>0.05</v>
      </c>
      <c r="Y38" s="263">
        <f>VLOOKUP($R38,'Quantl log'!$F:$R,Y$1,FALSE)</f>
        <v>2.0023148148148179E-3</v>
      </c>
      <c r="Z38" s="263" t="str">
        <f>VLOOKUP($R38,'Quantl log'!$F:$R,Z$1,FALSE)</f>
        <v>Neutral</v>
      </c>
      <c r="AA38" s="263" t="str">
        <f>VLOOKUP($R38,'Quantl log'!$F:$R,AD$1,FALSE)</f>
        <v>500 - 600</v>
      </c>
      <c r="AB38" s="263"/>
      <c r="AC38" s="267">
        <f t="shared" si="2"/>
        <v>-2.4305555555555555E-4</v>
      </c>
      <c r="AD38" s="267">
        <f t="shared" si="1"/>
        <v>2.4305555555555555E-4</v>
      </c>
      <c r="AE38" s="267">
        <v>8.6805555555555551E-4</v>
      </c>
      <c r="AF38" s="267">
        <v>1.736111111111111E-3</v>
      </c>
      <c r="AG38" s="267">
        <v>2.0833333333333333E-3</v>
      </c>
      <c r="AH38" s="268">
        <f t="shared" si="3"/>
        <v>3.7384259259259259E-3</v>
      </c>
      <c r="AI38" s="268"/>
      <c r="AJ38" s="268"/>
      <c r="AK38" s="268"/>
      <c r="AL38" s="268"/>
      <c r="AM38" s="268"/>
      <c r="AN38" s="268"/>
      <c r="AO38" s="268"/>
      <c r="AP38" s="268"/>
      <c r="AQ38" s="268"/>
      <c r="AR38" s="263"/>
    </row>
    <row r="39" spans="1:44" x14ac:dyDescent="0.2">
      <c r="A39" s="24" t="s">
        <v>184</v>
      </c>
      <c r="B39" s="5" t="s">
        <v>185</v>
      </c>
      <c r="C39" s="5" t="s">
        <v>186</v>
      </c>
      <c r="D39" s="5" t="s">
        <v>187</v>
      </c>
      <c r="E39" s="5" t="s">
        <v>188</v>
      </c>
      <c r="F39" s="5" t="s">
        <v>189</v>
      </c>
      <c r="G39" s="5" t="s">
        <v>190</v>
      </c>
      <c r="H39" s="5" t="s">
        <v>191</v>
      </c>
      <c r="I39" s="5" t="s">
        <v>192</v>
      </c>
      <c r="J39" s="27"/>
      <c r="K39" s="27"/>
      <c r="L39" s="27"/>
      <c r="M39" s="27"/>
      <c r="N39" s="27"/>
      <c r="O39" s="27"/>
      <c r="P39" s="27"/>
      <c r="Q39" s="264">
        <v>37</v>
      </c>
      <c r="R39" s="266" t="str">
        <f t="shared" si="0"/>
        <v>Exam 237</v>
      </c>
      <c r="S39" s="263" t="str">
        <f>VLOOKUP($R39,'Quantl log'!$F:$R,S$1,FALSE)</f>
        <v>Right</v>
      </c>
      <c r="T39" s="264">
        <f>VLOOKUP($R39,'Quantl log'!$F:$R,T$1,FALSE)</f>
        <v>4</v>
      </c>
      <c r="U39" s="263">
        <f>VLOOKUP($R39,'Quantl log'!$F:$R,U$1,FALSE)</f>
        <v>4.6296296296296294E-5</v>
      </c>
      <c r="V39" s="263" t="str">
        <f>VLOOKUP($R39,'Quantl log'!$F:$R,V$1,FALSE)</f>
        <v>Too Fast</v>
      </c>
      <c r="W39" s="263">
        <f>VLOOKUP($R39,'Quantl log'!$F:$R,W$1,FALSE)</f>
        <v>5.2048611111111115E-2</v>
      </c>
      <c r="X39" s="263">
        <f>VLOOKUP($R39,'Quantl log'!$F:$R,X$1,FALSE)</f>
        <v>5.1388888888888887E-2</v>
      </c>
      <c r="Y39" s="263">
        <f>VLOOKUP($R39,'Quantl log'!$F:$R,Y$1,FALSE)</f>
        <v>6.5972222222222821E-4</v>
      </c>
      <c r="Z39" s="263" t="str">
        <f>VLOOKUP($R39,'Quantl log'!$F:$R,Z$1,FALSE)</f>
        <v>Neutral</v>
      </c>
      <c r="AA39" s="263" t="str">
        <f>VLOOKUP($R39,'Quantl log'!$F:$R,AD$1,FALSE)</f>
        <v>600 - 700</v>
      </c>
      <c r="AB39" s="263"/>
      <c r="AC39" s="267">
        <f t="shared" si="2"/>
        <v>4.6296296296296294E-5</v>
      </c>
      <c r="AD39" s="267">
        <f t="shared" si="1"/>
        <v>-4.6296296296296294E-5</v>
      </c>
      <c r="AE39" s="267">
        <v>8.6805555555555551E-4</v>
      </c>
      <c r="AF39" s="267">
        <v>1.736111111111111E-3</v>
      </c>
      <c r="AG39" s="267">
        <v>2.0833333333333333E-3</v>
      </c>
      <c r="AH39" s="268">
        <f t="shared" si="3"/>
        <v>3.7384259259259259E-3</v>
      </c>
      <c r="AI39" s="268"/>
      <c r="AJ39" s="268"/>
      <c r="AK39" s="268"/>
      <c r="AL39" s="268"/>
      <c r="AM39" s="268"/>
      <c r="AN39" s="268"/>
      <c r="AO39" s="268"/>
      <c r="AP39" s="268"/>
      <c r="AQ39" s="268"/>
      <c r="AR39" s="263"/>
    </row>
    <row r="42" spans="1:44" x14ac:dyDescent="0.2">
      <c r="A42" s="24" t="s">
        <v>256</v>
      </c>
      <c r="B42" s="27" t="s">
        <v>257</v>
      </c>
      <c r="C42" s="27"/>
      <c r="D42" s="27"/>
      <c r="E42" s="46" t="s">
        <v>258</v>
      </c>
      <c r="F42" s="46" t="s">
        <v>259</v>
      </c>
      <c r="G42" s="46" t="s">
        <v>258</v>
      </c>
      <c r="H42" s="46" t="s">
        <v>259</v>
      </c>
      <c r="I42" s="46" t="s">
        <v>260</v>
      </c>
      <c r="J42" s="27"/>
      <c r="K42" s="46" t="s">
        <v>261</v>
      </c>
      <c r="L42" s="46" t="s">
        <v>262</v>
      </c>
      <c r="M42" s="46" t="s">
        <v>214</v>
      </c>
      <c r="N42" s="46" t="s">
        <v>263</v>
      </c>
      <c r="O42" s="27"/>
      <c r="P42" s="27"/>
    </row>
    <row r="43" spans="1:44" x14ac:dyDescent="0.2">
      <c r="A43" s="32" t="s">
        <v>238</v>
      </c>
      <c r="B43" s="27" t="s">
        <v>264</v>
      </c>
      <c r="C43" s="27" t="s">
        <v>265</v>
      </c>
      <c r="D43" s="27"/>
      <c r="E43" s="102">
        <v>0</v>
      </c>
      <c r="F43" s="102">
        <f>60+15</f>
        <v>75</v>
      </c>
      <c r="G43" s="27">
        <f t="shared" ref="G43:H46" si="4">E43/(24*60*60)</f>
        <v>0</v>
      </c>
      <c r="H43" s="27">
        <f t="shared" si="4"/>
        <v>8.6805555555555551E-4</v>
      </c>
      <c r="I43" s="27" t="s">
        <v>3</v>
      </c>
      <c r="J43" s="27"/>
      <c r="K43" s="27" t="s">
        <v>0</v>
      </c>
      <c r="L43" s="5" t="s">
        <v>266</v>
      </c>
      <c r="M43" s="5" t="s">
        <v>267</v>
      </c>
      <c r="N43" s="5" t="s">
        <v>241</v>
      </c>
      <c r="O43" s="27"/>
      <c r="P43" s="27"/>
    </row>
    <row r="44" spans="1:44" x14ac:dyDescent="0.2">
      <c r="A44" s="32" t="s">
        <v>237</v>
      </c>
      <c r="B44" s="27"/>
      <c r="C44" s="27"/>
      <c r="D44" s="27"/>
      <c r="E44" s="102">
        <f>F43</f>
        <v>75</v>
      </c>
      <c r="F44" s="102">
        <f>120+30</f>
        <v>150</v>
      </c>
      <c r="G44" s="27">
        <f t="shared" si="4"/>
        <v>8.6805555555555551E-4</v>
      </c>
      <c r="H44" s="27">
        <f t="shared" si="4"/>
        <v>1.736111111111111E-3</v>
      </c>
      <c r="I44" s="27" t="s">
        <v>1</v>
      </c>
      <c r="J44" s="27"/>
      <c r="K44" s="27" t="s">
        <v>11</v>
      </c>
      <c r="L44" s="5" t="s">
        <v>8</v>
      </c>
      <c r="M44" s="5" t="s">
        <v>8</v>
      </c>
      <c r="N44" s="5" t="s">
        <v>236</v>
      </c>
      <c r="O44" s="27"/>
      <c r="P44" s="27"/>
    </row>
    <row r="45" spans="1:44" x14ac:dyDescent="0.2">
      <c r="A45" s="27"/>
      <c r="B45" s="27"/>
      <c r="C45" s="27"/>
      <c r="D45" s="27"/>
      <c r="E45" s="102">
        <f>F44</f>
        <v>150</v>
      </c>
      <c r="F45" s="102">
        <v>180</v>
      </c>
      <c r="G45" s="27">
        <f t="shared" si="4"/>
        <v>1.736111111111111E-3</v>
      </c>
      <c r="H45" s="27">
        <f t="shared" si="4"/>
        <v>2.0833333333333333E-3</v>
      </c>
      <c r="I45" s="27" t="s">
        <v>2</v>
      </c>
      <c r="J45" s="27"/>
      <c r="K45" s="27"/>
      <c r="L45" s="5" t="s">
        <v>9</v>
      </c>
      <c r="M45" s="5" t="s">
        <v>9</v>
      </c>
      <c r="N45" s="5" t="s">
        <v>239</v>
      </c>
      <c r="O45" s="27"/>
      <c r="P45" s="27"/>
    </row>
    <row r="46" spans="1:44" x14ac:dyDescent="0.2">
      <c r="A46" s="27"/>
      <c r="B46" s="27"/>
      <c r="C46" s="27"/>
      <c r="D46" s="27"/>
      <c r="E46" s="102">
        <v>180</v>
      </c>
      <c r="F46" s="102">
        <v>900</v>
      </c>
      <c r="G46" s="27">
        <f t="shared" si="4"/>
        <v>2.0833333333333333E-3</v>
      </c>
      <c r="H46" s="27">
        <f t="shared" si="4"/>
        <v>1.0416666666666666E-2</v>
      </c>
      <c r="I46" s="27" t="s">
        <v>4</v>
      </c>
      <c r="J46" s="27"/>
      <c r="K46" s="27"/>
      <c r="L46" s="5" t="s">
        <v>10</v>
      </c>
      <c r="M46" s="5" t="s">
        <v>268</v>
      </c>
      <c r="N46" s="5" t="s">
        <v>240</v>
      </c>
      <c r="O46" s="27"/>
      <c r="P46" s="27"/>
    </row>
    <row r="47" spans="1:44" x14ac:dyDescent="0.2">
      <c r="A47" s="27"/>
      <c r="B47" s="27"/>
      <c r="C47" s="27"/>
      <c r="D47" s="27"/>
      <c r="E47" s="27"/>
      <c r="F47" s="27"/>
      <c r="G47" s="27"/>
      <c r="H47" s="27"/>
      <c r="I47" s="27"/>
      <c r="J47" s="27"/>
      <c r="K47" s="27"/>
      <c r="L47" s="27"/>
      <c r="M47" s="5" t="s">
        <v>269</v>
      </c>
      <c r="N47" s="5" t="s">
        <v>242</v>
      </c>
      <c r="O47" s="27"/>
      <c r="P47" s="27"/>
    </row>
    <row r="50" spans="1:25" ht="63.75" x14ac:dyDescent="0.3">
      <c r="A50" s="271" t="s">
        <v>270</v>
      </c>
      <c r="B50" s="271" t="s">
        <v>271</v>
      </c>
      <c r="C50" s="271" t="s">
        <v>272</v>
      </c>
      <c r="D50" s="271" t="s">
        <v>273</v>
      </c>
      <c r="E50" s="271" t="s">
        <v>274</v>
      </c>
      <c r="F50" s="271" t="s">
        <v>275</v>
      </c>
      <c r="G50" s="271" t="s">
        <v>276</v>
      </c>
      <c r="H50" s="271" t="s">
        <v>277</v>
      </c>
      <c r="I50" s="271" t="s">
        <v>278</v>
      </c>
      <c r="J50" s="271" t="s">
        <v>279</v>
      </c>
      <c r="K50" s="271" t="s">
        <v>280</v>
      </c>
      <c r="L50" s="271" t="s">
        <v>281</v>
      </c>
      <c r="M50" s="27"/>
      <c r="N50" s="61" t="s">
        <v>282</v>
      </c>
      <c r="O50" s="61" t="s">
        <v>14</v>
      </c>
      <c r="P50" s="62" t="s">
        <v>283</v>
      </c>
      <c r="Q50" s="61" t="s">
        <v>40</v>
      </c>
      <c r="R50" s="62" t="s">
        <v>283</v>
      </c>
      <c r="S50" s="61" t="s">
        <v>75</v>
      </c>
      <c r="T50" s="62" t="s">
        <v>283</v>
      </c>
      <c r="U50" s="61" t="s">
        <v>115</v>
      </c>
      <c r="V50" s="62" t="s">
        <v>283</v>
      </c>
      <c r="W50" s="61" t="s">
        <v>146</v>
      </c>
      <c r="X50" s="62" t="s">
        <v>283</v>
      </c>
    </row>
    <row r="51" spans="1:25" x14ac:dyDescent="0.2">
      <c r="A51" s="2" t="s">
        <v>235</v>
      </c>
      <c r="B51" s="120">
        <v>3</v>
      </c>
      <c r="C51" s="120">
        <v>44</v>
      </c>
      <c r="D51" s="120">
        <v>47</v>
      </c>
      <c r="E51" s="120">
        <v>39</v>
      </c>
      <c r="F51" s="120">
        <v>46</v>
      </c>
      <c r="G51" s="120">
        <v>42</v>
      </c>
      <c r="H51" s="120">
        <v>24</v>
      </c>
      <c r="I51" s="120">
        <v>27</v>
      </c>
      <c r="J51" s="120">
        <v>25</v>
      </c>
      <c r="K51" s="120">
        <v>21</v>
      </c>
      <c r="L51" s="120">
        <v>570</v>
      </c>
      <c r="M51" s="27"/>
      <c r="N51" s="30" t="s">
        <v>0</v>
      </c>
      <c r="O51" s="121">
        <f>IF('Analysis by Tests - Quant'!$B$1=$A$50,COUNTIFS('Quantl log'!$G:$G,$N51,'Quantl log'!$V:$V,'Quant Setup'!O$50),COUNTIFS('Quantl log'!$C:$C,'Analysis by Tests - Quant'!$B$1,'Quantl log'!$G:$G,$N51,'Quantl log'!$V:$V,'Quant Setup'!O$50))</f>
        <v>5</v>
      </c>
      <c r="P51" s="41">
        <f>IF('Analysis by Tests - Quant'!$B$1=$A$50,SUMIFS('Quantl log'!$J:$J,'Quantl log'!$G:$G,'Quant Setup'!$N51,'Quantl log'!$V:$V,'Quant Setup'!O$50),SUMIFS('Quantl log'!$J:$J,'Quantl log'!$G:$G,'Quant Setup'!$N51,'Quantl log'!$V:$V,'Quant Setup'!O$50,'Quantl log'!$C:$C,'Analysis by Tests - Quant'!$B$1))/O51</f>
        <v>7.0601851851851837E-4</v>
      </c>
      <c r="Q51" s="121">
        <f>IF('Analysis by Tests - Quant'!$B$1=$A$50,COUNTIFS('Quantl log'!$G:$G,$N51,'Quantl log'!$V:$V,'Quant Setup'!Q$50),COUNTIFS('Quantl log'!$C:$C,'Analysis by Tests - Quant'!$B$1,'Quantl log'!$G:$G,$N51,'Quantl log'!$V:$V,'Quant Setup'!Q$50))</f>
        <v>4</v>
      </c>
      <c r="R51" s="41">
        <f>IF('Analysis by Tests - Quant'!$B$1=$A$50,SUMIFS('Quantl log'!$J:$J,'Quantl log'!$G:$G,'Quant Setup'!$N51,'Quantl log'!$V:$V,'Quant Setup'!Q$50),SUMIFS('Quantl log'!$J:$J,'Quantl log'!$G:$G,'Quant Setup'!$N51,'Quantl log'!$V:$V,'Quant Setup'!Q$50,'Quantl log'!$C:$C,'Analysis by Tests - Quant'!$B$1))/Q51</f>
        <v>1.3686342592592593E-3</v>
      </c>
      <c r="S51" s="121">
        <f>IF('Analysis by Tests - Quant'!$B$1=$A$50,COUNTIFS('Quantl log'!$G:$G,$N51,'Quantl log'!$V:$V,'Quant Setup'!S$50),COUNTIFS('Quantl log'!$C:$C,'Analysis by Tests - Quant'!$B$1,'Quantl log'!$G:$G,$N51,'Quantl log'!$V:$V,'Quant Setup'!S$50))</f>
        <v>7</v>
      </c>
      <c r="T51" s="41">
        <f>IF('Analysis by Tests - Quant'!$B$1=$A$50,SUMIFS('Quantl log'!$J:$J,'Quantl log'!$G:$G,'Quant Setup'!$N51,'Quantl log'!$V:$V,'Quant Setup'!S$50),SUMIFS('Quantl log'!$J:$J,'Quantl log'!$G:$G,'Quant Setup'!$N51,'Quantl log'!$V:$V,'Quant Setup'!S$50,'Quantl log'!$C:$C,'Analysis by Tests - Quant'!$B$1))/S51</f>
        <v>1.6600529100529102E-3</v>
      </c>
      <c r="U51" s="121">
        <f>IF('Analysis by Tests - Quant'!$B$1=$A$50,COUNTIFS('Quantl log'!$G:$G,$N51,'Quantl log'!$V:$V,'Quant Setup'!U$50),COUNTIFS('Quantl log'!$C:$C,'Analysis by Tests - Quant'!$B$1,'Quantl log'!$G:$G,$N51,'Quantl log'!$V:$V,'Quant Setup'!U$50))</f>
        <v>4</v>
      </c>
      <c r="V51" s="41">
        <f>IF('Analysis by Tests - Quant'!$B$1=$A$50,SUMIFS('Quantl log'!$J:$J,'Quantl log'!$G:$G,'Quant Setup'!$N51,'Quantl log'!$V:$V,'Quant Setup'!U$50),SUMIFS('Quantl log'!$J:$J,'Quantl log'!$G:$G,'Quant Setup'!$N51,'Quantl log'!$V:$V,'Quant Setup'!U$50,'Quantl log'!$C:$C,'Analysis by Tests - Quant'!$B$1))/U51</f>
        <v>9.722222222222223E-4</v>
      </c>
      <c r="W51" s="121">
        <f>IF('Analysis by Tests - Quant'!$B$1=$A$50,COUNTIFS('Quantl log'!$G:$G,$N51,'Quantl log'!$V:$V,'Quant Setup'!W$50),COUNTIFS('Quantl log'!$C:$C,'Analysis by Tests - Quant'!$B$1,'Quantl log'!$G:$G,$N51,'Quantl log'!$V:$V,'Quant Setup'!W$50))</f>
        <v>3</v>
      </c>
      <c r="X51" s="41">
        <f>IF('Analysis by Tests - Quant'!$B$1=$A$50,SUMIFS('Quantl log'!$J:$J,'Quantl log'!$G:$G,'Quant Setup'!$N51,'Quantl log'!$V:$V,'Quant Setup'!W$50),SUMIFS('Quantl log'!$J:$J,'Quantl log'!$G:$G,'Quant Setup'!$N51,'Quantl log'!$V:$V,'Quant Setup'!W$50,'Quantl log'!$C:$C,'Analysis by Tests - Quant'!$B$1))/W51</f>
        <v>7.7546296296296304E-4</v>
      </c>
    </row>
    <row r="52" spans="1:25" x14ac:dyDescent="0.2">
      <c r="A52" s="55" t="s">
        <v>243</v>
      </c>
      <c r="B52" s="120">
        <v>6</v>
      </c>
      <c r="C52" s="120">
        <v>44</v>
      </c>
      <c r="D52" s="120">
        <v>42</v>
      </c>
      <c r="E52" s="120">
        <v>48</v>
      </c>
      <c r="F52" s="120">
        <v>48</v>
      </c>
      <c r="G52" s="120">
        <v>39</v>
      </c>
      <c r="H52" s="120">
        <v>27</v>
      </c>
      <c r="I52" s="120">
        <v>27</v>
      </c>
      <c r="J52" s="120">
        <v>23</v>
      </c>
      <c r="K52" s="120">
        <v>34</v>
      </c>
      <c r="L52" s="120">
        <v>590</v>
      </c>
      <c r="M52" s="27"/>
      <c r="N52" s="30" t="s">
        <v>11</v>
      </c>
      <c r="O52" s="121">
        <f>IF('Analysis by Tests - Quant'!$B$1=$A$50,COUNTIFS('Quantl log'!$G:$G,$N52,'Quantl log'!$V:$V,'Quant Setup'!O$50),COUNTIFS('Quantl log'!$C:$C,'Analysis by Tests - Quant'!$B$1,'Quantl log'!$G:$G,$N52,'Quantl log'!$V:$V,'Quant Setup'!O$50))</f>
        <v>3</v>
      </c>
      <c r="P52" s="41">
        <f>IF('Analysis by Tests - Quant'!$B$1=$A$50,SUMIFS('Quantl log'!$J:$J,'Quantl log'!$G:$G,'Quant Setup'!$N52,'Quantl log'!$V:$V,'Quant Setup'!O$50),SUMIFS('Quantl log'!$J:$J,'Quantl log'!$G:$G,'Quant Setup'!$N52,'Quantl log'!$V:$V,'Quant Setup'!O$50,'Quantl log'!$C:$C,'Analysis by Tests - Quant'!$B$1))/O52</f>
        <v>1.9868827160493827E-3</v>
      </c>
      <c r="Q52" s="121">
        <f>IF('Analysis by Tests - Quant'!$B$1=$A$50,COUNTIFS('Quantl log'!$G:$G,$N52,'Quantl log'!$V:$V,'Quant Setup'!Q$50),COUNTIFS('Quantl log'!$C:$C,'Analysis by Tests - Quant'!$B$1,'Quantl log'!$G:$G,$N52,'Quantl log'!$V:$V,'Quant Setup'!Q$50))</f>
        <v>1</v>
      </c>
      <c r="R52" s="41">
        <f>IF('Analysis by Tests - Quant'!$B$1=$A$50,SUMIFS('Quantl log'!$J:$J,'Quantl log'!$G:$G,'Quant Setup'!$N52,'Quantl log'!$V:$V,'Quant Setup'!Q$50),SUMIFS('Quantl log'!$J:$J,'Quantl log'!$G:$G,'Quant Setup'!$N52,'Quantl log'!$V:$V,'Quant Setup'!Q$50,'Quantl log'!$C:$C,'Analysis by Tests - Quant'!$B$1))/Q52</f>
        <v>2.1990740740740742E-3</v>
      </c>
      <c r="S52" s="121">
        <f>IF('Analysis by Tests - Quant'!$B$1=$A$50,COUNTIFS('Quantl log'!$G:$G,$N52,'Quantl log'!$V:$V,'Quant Setup'!S$50),COUNTIFS('Quantl log'!$C:$C,'Analysis by Tests - Quant'!$B$1,'Quantl log'!$G:$G,$N52,'Quantl log'!$V:$V,'Quant Setup'!S$50))</f>
        <v>7</v>
      </c>
      <c r="T52" s="41">
        <f>IF('Analysis by Tests - Quant'!$B$1=$A$50,SUMIFS('Quantl log'!$J:$J,'Quantl log'!$G:$G,'Quant Setup'!$N52,'Quantl log'!$V:$V,'Quant Setup'!S$50),SUMIFS('Quantl log'!$J:$J,'Quantl log'!$G:$G,'Quant Setup'!$N52,'Quantl log'!$V:$V,'Quant Setup'!S$50,'Quantl log'!$C:$C,'Analysis by Tests - Quant'!$B$1))/S52</f>
        <v>1.4649470899470898E-3</v>
      </c>
      <c r="U52" s="121">
        <f>IF('Analysis by Tests - Quant'!$B$1=$A$50,COUNTIFS('Quantl log'!$G:$G,$N52,'Quantl log'!$V:$V,'Quant Setup'!U$50),COUNTIFS('Quantl log'!$C:$C,'Analysis by Tests - Quant'!$B$1,'Quantl log'!$G:$G,$N52,'Quantl log'!$V:$V,'Quant Setup'!U$50))</f>
        <v>2</v>
      </c>
      <c r="V52" s="41">
        <f>IF('Analysis by Tests - Quant'!$B$1=$A$50,SUMIFS('Quantl log'!$J:$J,'Quantl log'!$G:$G,'Quant Setup'!$N52,'Quantl log'!$V:$V,'Quant Setup'!U$50),SUMIFS('Quantl log'!$J:$J,'Quantl log'!$G:$G,'Quant Setup'!$N52,'Quantl log'!$V:$V,'Quant Setup'!U$50,'Quantl log'!$C:$C,'Analysis by Tests - Quant'!$B$1))/U52</f>
        <v>2.673611111111111E-3</v>
      </c>
      <c r="W52" s="121">
        <f>IF('Analysis by Tests - Quant'!$B$1=$A$50,COUNTIFS('Quantl log'!$G:$G,$N52,'Quantl log'!$V:$V,'Quant Setup'!W$50),COUNTIFS('Quantl log'!$C:$C,'Analysis by Tests - Quant'!$B$1,'Quantl log'!$G:$G,$N52,'Quantl log'!$V:$V,'Quant Setup'!W$50))</f>
        <v>1</v>
      </c>
      <c r="X52" s="41">
        <f>IF('Analysis by Tests - Quant'!$B$1=$A$50,SUMIFS('Quantl log'!$J:$J,'Quantl log'!$G:$G,'Quant Setup'!$N52,'Quantl log'!$V:$V,'Quant Setup'!W$50),SUMIFS('Quantl log'!$J:$J,'Quantl log'!$G:$G,'Quant Setup'!$N52,'Quantl log'!$V:$V,'Quant Setup'!W$50,'Quantl log'!$C:$C,'Analysis by Tests - Quant'!$B$1))/W52</f>
        <v>1.4467592592592592E-3</v>
      </c>
    </row>
    <row r="53" spans="1:25" x14ac:dyDescent="0.2">
      <c r="A53" s="60" t="s">
        <v>244</v>
      </c>
      <c r="B53" s="120">
        <v>5</v>
      </c>
      <c r="C53" s="120">
        <v>42</v>
      </c>
      <c r="D53" s="120">
        <v>45</v>
      </c>
      <c r="E53" s="120">
        <v>36</v>
      </c>
      <c r="F53" s="120">
        <v>45</v>
      </c>
      <c r="G53" s="120">
        <v>40</v>
      </c>
      <c r="H53" s="120">
        <v>25</v>
      </c>
      <c r="I53" s="120">
        <v>25</v>
      </c>
      <c r="J53" s="120">
        <v>23</v>
      </c>
      <c r="K53" s="120">
        <v>28</v>
      </c>
      <c r="L53" s="120">
        <v>560</v>
      </c>
      <c r="M53"/>
      <c r="N53" s="5" t="s">
        <v>284</v>
      </c>
      <c r="O53" s="121">
        <f>SUM(O51:O52)</f>
        <v>8</v>
      </c>
      <c r="P53" s="41"/>
      <c r="Q53" s="121">
        <f>SUM(Q51:Q52)</f>
        <v>5</v>
      </c>
      <c r="R53" s="41"/>
      <c r="S53" s="121">
        <f>SUM(S51:S52)</f>
        <v>14</v>
      </c>
      <c r="T53" s="41"/>
      <c r="U53" s="121">
        <f>SUM(U51:U52)</f>
        <v>6</v>
      </c>
      <c r="V53" s="41"/>
      <c r="W53" s="121">
        <f>SUM(W51:W52)</f>
        <v>4</v>
      </c>
      <c r="X53" s="41"/>
      <c r="Y53"/>
    </row>
    <row r="54" spans="1:25" x14ac:dyDescent="0.2">
      <c r="A54" s="55" t="s">
        <v>245</v>
      </c>
      <c r="B54" s="120">
        <v>3</v>
      </c>
      <c r="C54" s="120">
        <v>47</v>
      </c>
      <c r="D54" s="120">
        <v>45</v>
      </c>
      <c r="E54" s="120">
        <v>49</v>
      </c>
      <c r="F54" s="120">
        <v>49</v>
      </c>
      <c r="G54" s="120">
        <v>44</v>
      </c>
      <c r="H54" s="120">
        <v>21</v>
      </c>
      <c r="I54" s="120">
        <v>12</v>
      </c>
      <c r="J54" s="120">
        <v>24</v>
      </c>
      <c r="K54" s="120">
        <v>28</v>
      </c>
      <c r="L54" s="120">
        <v>560</v>
      </c>
      <c r="M54" s="27"/>
      <c r="N54" s="27"/>
      <c r="O54" s="5" t="s">
        <v>285</v>
      </c>
      <c r="P54" s="5" t="s">
        <v>286</v>
      </c>
      <c r="Q54" s="5" t="s">
        <v>287</v>
      </c>
      <c r="R54" s="5" t="s">
        <v>115</v>
      </c>
      <c r="S54" s="5" t="s">
        <v>146</v>
      </c>
      <c r="U54" s="121"/>
    </row>
    <row r="55" spans="1:25" ht="15" x14ac:dyDescent="0.25">
      <c r="A55" s="27" t="s">
        <v>246</v>
      </c>
      <c r="B55" s="120"/>
      <c r="C55" s="120">
        <v>43</v>
      </c>
      <c r="D55" s="120"/>
      <c r="E55" s="120"/>
      <c r="F55" s="120"/>
      <c r="G55" s="120"/>
      <c r="H55" s="120"/>
      <c r="I55" s="120"/>
      <c r="J55" s="120"/>
      <c r="K55" s="120"/>
      <c r="L55" s="120">
        <v>600</v>
      </c>
      <c r="M55" s="27"/>
      <c r="N55" s="63" t="str">
        <f>N51</f>
        <v>Right</v>
      </c>
      <c r="O55" s="121">
        <f>O51</f>
        <v>5</v>
      </c>
      <c r="P55" s="121">
        <f>Q51</f>
        <v>4</v>
      </c>
      <c r="Q55" s="121">
        <f>S51</f>
        <v>7</v>
      </c>
      <c r="R55" s="121">
        <f>U51</f>
        <v>4</v>
      </c>
      <c r="S55" s="121">
        <f>W51</f>
        <v>3</v>
      </c>
      <c r="T55" s="63"/>
      <c r="U55" s="63"/>
      <c r="V55" s="63"/>
    </row>
    <row r="56" spans="1:25" ht="15" x14ac:dyDescent="0.25">
      <c r="A56" s="5" t="s">
        <v>247</v>
      </c>
      <c r="B56" s="120"/>
      <c r="C56" s="120">
        <v>39</v>
      </c>
      <c r="D56" s="120"/>
      <c r="E56" s="120"/>
      <c r="F56" s="120"/>
      <c r="G56" s="120"/>
      <c r="H56" s="120"/>
      <c r="I56" s="120"/>
      <c r="J56" s="120"/>
      <c r="K56" s="120"/>
      <c r="L56" s="120">
        <v>580</v>
      </c>
      <c r="M56" s="27"/>
      <c r="N56" s="63" t="str">
        <f>N52</f>
        <v>Wrong</v>
      </c>
      <c r="O56" s="121">
        <f>O52</f>
        <v>3</v>
      </c>
      <c r="P56" s="121">
        <f>Q52</f>
        <v>1</v>
      </c>
      <c r="Q56" s="121">
        <f>S52</f>
        <v>7</v>
      </c>
      <c r="R56" s="121">
        <f>U52</f>
        <v>2</v>
      </c>
      <c r="S56" s="121">
        <f>W52</f>
        <v>1</v>
      </c>
      <c r="T56" s="63"/>
      <c r="U56" s="63"/>
      <c r="V56" s="63"/>
    </row>
    <row r="57" spans="1:25" ht="15" x14ac:dyDescent="0.25">
      <c r="A57" s="5" t="s">
        <v>248</v>
      </c>
      <c r="B57" s="120"/>
      <c r="C57" s="120"/>
      <c r="D57" s="120"/>
      <c r="E57" s="120"/>
      <c r="F57" s="120"/>
      <c r="G57" s="120"/>
      <c r="H57" s="120"/>
      <c r="I57" s="120"/>
      <c r="J57" s="120"/>
      <c r="K57" s="120"/>
      <c r="L57" s="120"/>
      <c r="M57" s="27"/>
      <c r="N57" s="63"/>
      <c r="O57" s="63"/>
      <c r="P57" s="63"/>
      <c r="Q57" s="63"/>
      <c r="R57" s="63"/>
      <c r="S57" s="63"/>
      <c r="T57" s="63"/>
      <c r="U57" s="63"/>
      <c r="V57" s="63"/>
    </row>
    <row r="58" spans="1:25" ht="15" x14ac:dyDescent="0.25">
      <c r="A58" s="5" t="s">
        <v>288</v>
      </c>
      <c r="B58" s="120"/>
      <c r="C58" s="120">
        <v>43</v>
      </c>
      <c r="D58" s="120"/>
      <c r="E58" s="120"/>
      <c r="F58" s="120"/>
      <c r="G58" s="120"/>
      <c r="H58" s="120"/>
      <c r="I58" s="120"/>
      <c r="J58" s="120"/>
      <c r="K58" s="120"/>
      <c r="L58" s="120" t="s">
        <v>289</v>
      </c>
      <c r="M58" s="27"/>
      <c r="N58" s="63"/>
      <c r="O58" s="5" t="s">
        <v>285</v>
      </c>
      <c r="P58" s="5" t="s">
        <v>286</v>
      </c>
      <c r="Q58" s="5" t="s">
        <v>287</v>
      </c>
      <c r="R58" s="5" t="s">
        <v>115</v>
      </c>
      <c r="S58" s="5" t="s">
        <v>146</v>
      </c>
      <c r="T58" s="63"/>
      <c r="U58" s="63"/>
      <c r="V58" s="63"/>
    </row>
    <row r="59" spans="1:25" ht="15" x14ac:dyDescent="0.25">
      <c r="A59" s="2" t="s">
        <v>454</v>
      </c>
      <c r="B59" s="120">
        <v>4</v>
      </c>
      <c r="C59" s="120">
        <v>45</v>
      </c>
      <c r="D59" s="120">
        <v>47</v>
      </c>
      <c r="E59" s="120">
        <v>39</v>
      </c>
      <c r="F59" s="120">
        <v>47</v>
      </c>
      <c r="G59" s="120">
        <v>43</v>
      </c>
      <c r="H59" s="120">
        <v>28</v>
      </c>
      <c r="I59" s="120">
        <v>25</v>
      </c>
      <c r="J59" s="120">
        <v>28</v>
      </c>
      <c r="K59" s="120">
        <v>35</v>
      </c>
      <c r="L59" s="120">
        <v>610</v>
      </c>
      <c r="M59" s="27"/>
      <c r="N59" s="63" t="str">
        <f>N55</f>
        <v>Right</v>
      </c>
      <c r="O59" s="64">
        <f>P51</f>
        <v>7.0601851851851837E-4</v>
      </c>
      <c r="P59" s="64">
        <f>R51</f>
        <v>1.3686342592592593E-3</v>
      </c>
      <c r="Q59" s="64">
        <f>T51</f>
        <v>1.6600529100529102E-3</v>
      </c>
      <c r="R59" s="64">
        <f>V51</f>
        <v>9.722222222222223E-4</v>
      </c>
      <c r="S59" s="64">
        <f>X51</f>
        <v>7.7546296296296304E-4</v>
      </c>
      <c r="T59" s="63"/>
      <c r="U59" s="63"/>
      <c r="V59" s="63"/>
    </row>
    <row r="60" spans="1:25" ht="15" x14ac:dyDescent="0.25">
      <c r="A60" s="27"/>
      <c r="B60" s="27"/>
      <c r="C60" s="27"/>
      <c r="D60" s="27"/>
      <c r="E60" s="27"/>
      <c r="F60" s="27"/>
      <c r="G60" s="27"/>
      <c r="H60" s="27"/>
      <c r="I60" s="27"/>
      <c r="J60" s="27"/>
      <c r="K60" s="27"/>
      <c r="L60" s="27"/>
      <c r="M60" s="27"/>
      <c r="N60" s="63" t="str">
        <f>N56</f>
        <v>Wrong</v>
      </c>
      <c r="O60" s="64">
        <f>P52</f>
        <v>1.9868827160493827E-3</v>
      </c>
      <c r="P60" s="64">
        <f>R52</f>
        <v>2.1990740740740742E-3</v>
      </c>
      <c r="Q60" s="64">
        <f>T52</f>
        <v>1.4649470899470898E-3</v>
      </c>
      <c r="R60" s="64">
        <f>V52</f>
        <v>2.673611111111111E-3</v>
      </c>
      <c r="S60" s="64">
        <f>X52</f>
        <v>1.4467592592592592E-3</v>
      </c>
      <c r="T60" s="63"/>
      <c r="U60" s="63"/>
      <c r="V60" s="63"/>
    </row>
    <row r="61" spans="1:25" x14ac:dyDescent="0.2">
      <c r="A61" s="27"/>
      <c r="B61" s="27"/>
      <c r="C61" s="27"/>
      <c r="D61" s="27"/>
      <c r="E61" s="27"/>
      <c r="F61" s="27"/>
      <c r="G61" s="27"/>
      <c r="H61" s="27"/>
      <c r="I61" s="27"/>
      <c r="J61" s="27"/>
      <c r="K61" s="27"/>
      <c r="L61" s="27"/>
      <c r="M61" s="27"/>
      <c r="N61" s="5"/>
      <c r="O61" s="27"/>
      <c r="P61" s="41"/>
      <c r="R61" s="41"/>
      <c r="T61" s="41"/>
      <c r="V61" s="41"/>
      <c r="X61" s="41"/>
    </row>
    <row r="62" spans="1:25" x14ac:dyDescent="0.2">
      <c r="A62" s="27"/>
      <c r="B62" s="27"/>
      <c r="C62" s="27"/>
      <c r="D62" s="27"/>
      <c r="E62" s="27"/>
      <c r="F62" s="27"/>
      <c r="G62" s="27"/>
      <c r="H62" s="27"/>
      <c r="I62" s="27"/>
      <c r="J62" s="27"/>
      <c r="K62" s="27"/>
      <c r="L62" s="27"/>
      <c r="M62" s="27"/>
      <c r="N62" s="27"/>
      <c r="O62" s="30" t="s">
        <v>0</v>
      </c>
      <c r="P62" s="30" t="s">
        <v>11</v>
      </c>
      <c r="R62" s="41"/>
      <c r="T62" s="41"/>
      <c r="V62" s="41"/>
      <c r="X62" s="41"/>
    </row>
    <row r="63" spans="1:25" x14ac:dyDescent="0.2">
      <c r="A63" s="27"/>
      <c r="B63" s="27"/>
      <c r="C63" s="27"/>
      <c r="D63" s="27"/>
      <c r="E63" s="27"/>
      <c r="F63" s="27"/>
      <c r="G63" s="27"/>
      <c r="H63" s="27"/>
      <c r="I63" s="27"/>
      <c r="J63" s="27"/>
      <c r="K63" s="27"/>
      <c r="L63" s="27"/>
      <c r="M63" s="27"/>
      <c r="N63" s="30" t="s">
        <v>1</v>
      </c>
      <c r="O63" s="121">
        <f>IF('Analysis by Tests - Quant'!$B$1=$A$50,COUNTIFS('Quantl log'!$G:$G,O$62,'Quantl log'!$K:$K,$N63),COUNTIFS('Quantl log'!$C:$C,'Analysis by Tests - Quant'!$B$1,'Quantl log'!$G:$G,O$62,'Quantl log'!$K:$K,$N63))</f>
        <v>8</v>
      </c>
      <c r="P63" s="121">
        <f>IF('Analysis by Tests - Quant'!$B$1=$A$50,COUNTIFS('Quantl log'!$G:$G,P$62,'Quantl log'!$K:$K,$N63),COUNTIFS('Quantl log'!$C:$C,'Analysis by Tests - Quant'!$B$1,'Quantl log'!$G:$G,P$62,'Quantl log'!$K:$K,$N63))</f>
        <v>5</v>
      </c>
      <c r="R63" s="41"/>
      <c r="T63" s="41"/>
      <c r="V63" s="41"/>
      <c r="X63" s="41"/>
    </row>
    <row r="64" spans="1:25" x14ac:dyDescent="0.2">
      <c r="A64" s="27"/>
      <c r="B64" s="27"/>
      <c r="C64" s="27"/>
      <c r="D64" s="27"/>
      <c r="E64" s="27"/>
      <c r="F64" s="27"/>
      <c r="G64" s="27"/>
      <c r="H64" s="27"/>
      <c r="I64" s="27"/>
      <c r="J64" s="27"/>
      <c r="K64" s="27"/>
      <c r="L64" s="27"/>
      <c r="M64" s="27"/>
      <c r="N64" s="30" t="s">
        <v>2</v>
      </c>
      <c r="O64" s="121">
        <f>IF('Analysis by Tests - Quant'!$B$1=$A$50,COUNTIFS('Quantl log'!$G:$G,O$62,'Quantl log'!$K:$K,$N64),COUNTIFS('Quantl log'!$C:$C,'Analysis by Tests - Quant'!$B$1,'Quantl log'!$G:$G,O$62,'Quantl log'!$K:$K,$N64))</f>
        <v>2</v>
      </c>
      <c r="P64" s="121">
        <f>IF('Analysis by Tests - Quant'!$B$1=$A$50,COUNTIFS('Quantl log'!$G:$G,P$62,'Quantl log'!$K:$K,$N64),COUNTIFS('Quantl log'!$C:$C,'Analysis by Tests - Quant'!$B$1,'Quantl log'!$G:$G,P$62,'Quantl log'!$K:$K,$N64))</f>
        <v>2</v>
      </c>
      <c r="R64" s="41"/>
      <c r="T64" s="41"/>
      <c r="V64" s="41"/>
      <c r="X64" s="41"/>
    </row>
    <row r="65" spans="1:24" x14ac:dyDescent="0.2">
      <c r="A65" s="27"/>
      <c r="B65" s="27"/>
      <c r="C65" s="27"/>
      <c r="D65" s="27"/>
      <c r="E65" s="27"/>
      <c r="F65" s="27"/>
      <c r="G65" s="27"/>
      <c r="H65" s="27"/>
      <c r="I65" s="27"/>
      <c r="J65" s="27"/>
      <c r="K65" s="27"/>
      <c r="L65" s="27"/>
      <c r="M65" s="27"/>
      <c r="N65" s="30" t="s">
        <v>4</v>
      </c>
      <c r="O65" s="121">
        <f>IF('Analysis by Tests - Quant'!$B$1=$A$50,COUNTIFS('Quantl log'!$G:$G,O$62,'Quantl log'!$K:$K,$N65),COUNTIFS('Quantl log'!$C:$C,'Analysis by Tests - Quant'!$B$1,'Quantl log'!$G:$G,O$62,'Quantl log'!$K:$K,$N65))</f>
        <v>3</v>
      </c>
      <c r="P65" s="121">
        <f>IF('Analysis by Tests - Quant'!$B$1=$A$50,COUNTIFS('Quantl log'!$G:$G,P$62,'Quantl log'!$K:$K,$N65),COUNTIFS('Quantl log'!$C:$C,'Analysis by Tests - Quant'!$B$1,'Quantl log'!$G:$G,P$62,'Quantl log'!$K:$K,$N65))</f>
        <v>5</v>
      </c>
      <c r="R65" s="41"/>
      <c r="T65" s="41"/>
      <c r="V65" s="41"/>
      <c r="X65" s="41"/>
    </row>
    <row r="66" spans="1:24" x14ac:dyDescent="0.2">
      <c r="A66" s="27"/>
      <c r="B66" s="27"/>
      <c r="C66" s="27"/>
      <c r="D66" s="27"/>
      <c r="E66" s="27"/>
      <c r="F66" s="27"/>
      <c r="G66" s="27"/>
      <c r="H66" s="27"/>
      <c r="I66" s="27"/>
      <c r="J66" s="27"/>
      <c r="K66" s="27"/>
      <c r="L66" s="27"/>
      <c r="M66" s="27"/>
      <c r="N66" s="30" t="s">
        <v>3</v>
      </c>
      <c r="O66" s="121">
        <f>IF('Analysis by Tests - Quant'!$B$1=$A$50,COUNTIFS('Quantl log'!$G:$G,O$62,'Quantl log'!$K:$K,$N66),COUNTIFS('Quantl log'!$C:$C,'Analysis by Tests - Quant'!$B$1,'Quantl log'!$G:$G,O$62,'Quantl log'!$K:$K,$N66))</f>
        <v>10</v>
      </c>
      <c r="P66" s="121">
        <f>IF('Analysis by Tests - Quant'!$B$1=$A$50,COUNTIFS('Quantl log'!$G:$G,P$62,'Quantl log'!$K:$K,$N66),COUNTIFS('Quantl log'!$C:$C,'Analysis by Tests - Quant'!$B$1,'Quantl log'!$G:$G,P$62,'Quantl log'!$K:$K,$N66))</f>
        <v>2</v>
      </c>
      <c r="R66" s="41"/>
      <c r="T66" s="41"/>
      <c r="V66" s="41"/>
      <c r="X66" s="41"/>
    </row>
    <row r="67" spans="1:24" x14ac:dyDescent="0.2">
      <c r="A67" s="27"/>
      <c r="B67" s="27"/>
      <c r="C67" s="27"/>
      <c r="D67" s="27"/>
      <c r="E67" s="27"/>
      <c r="F67" s="27"/>
      <c r="G67" s="27"/>
      <c r="H67" s="27"/>
      <c r="I67" s="27"/>
      <c r="J67" s="27"/>
      <c r="K67" s="27"/>
      <c r="L67" s="27"/>
      <c r="M67" s="27"/>
      <c r="N67" s="27"/>
      <c r="O67" s="27"/>
      <c r="P67" s="27"/>
    </row>
  </sheetData>
  <dataValidations disablePrompts="1" count="1">
    <dataValidation type="list" allowBlank="1" showInputMessage="1" showErrorMessage="1" sqref="R2">
      <formula1>$A$1:$A$5</formula1>
    </dataValidation>
  </dataValidations>
  <pageMargins left="0.7" right="0.7" top="0.75" bottom="0.75" header="0.3" footer="0.3"/>
  <pageSetup paperSize="9" orientation="portrait" verticalDpi="300"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499984740745262"/>
  </sheetPr>
  <dimension ref="A1:DW90"/>
  <sheetViews>
    <sheetView zoomScale="70" zoomScaleNormal="70" workbookViewId="0">
      <selection activeCell="A41" sqref="A41"/>
    </sheetView>
  </sheetViews>
  <sheetFormatPr defaultRowHeight="12.75" x14ac:dyDescent="0.2"/>
  <cols>
    <col min="1" max="1" width="29.28515625" customWidth="1"/>
    <col min="2" max="2" width="12.28515625" bestFit="1" customWidth="1"/>
    <col min="3" max="3" width="12" bestFit="1" customWidth="1"/>
    <col min="4" max="4" width="13.140625" bestFit="1" customWidth="1"/>
    <col min="6" max="6" width="13.140625" bestFit="1" customWidth="1"/>
    <col min="20" max="21" width="21.28515625" style="27" customWidth="1"/>
    <col min="22" max="22" width="7.42578125" style="27"/>
    <col min="23" max="40" width="9.140625" style="27"/>
  </cols>
  <sheetData>
    <row r="1" spans="1:127" ht="13.5" thickBot="1" x14ac:dyDescent="0.25">
      <c r="W1" s="5" t="s">
        <v>457</v>
      </c>
      <c r="X1" s="5"/>
      <c r="Y1" s="102">
        <v>18</v>
      </c>
      <c r="AA1" s="121">
        <v>2</v>
      </c>
      <c r="AB1" s="121">
        <v>4</v>
      </c>
      <c r="AC1" s="121">
        <v>5</v>
      </c>
      <c r="AD1" s="121">
        <v>9</v>
      </c>
      <c r="AE1" s="121">
        <v>10</v>
      </c>
      <c r="AF1" s="121">
        <v>11</v>
      </c>
      <c r="AG1" s="121">
        <v>12</v>
      </c>
      <c r="AH1" s="121">
        <v>13</v>
      </c>
      <c r="AI1" s="121">
        <v>14</v>
      </c>
      <c r="AJ1" s="5" t="s">
        <v>457</v>
      </c>
      <c r="AK1" s="5"/>
      <c r="AL1" s="102">
        <v>18</v>
      </c>
      <c r="AN1" s="121">
        <v>2</v>
      </c>
      <c r="AO1" s="121">
        <v>4</v>
      </c>
      <c r="AP1" s="121">
        <v>5</v>
      </c>
      <c r="AQ1" s="121">
        <v>9</v>
      </c>
      <c r="AR1" s="121">
        <v>10</v>
      </c>
      <c r="AS1" s="121">
        <v>11</v>
      </c>
      <c r="AT1" s="121">
        <v>12</v>
      </c>
      <c r="AU1" s="121">
        <v>13</v>
      </c>
      <c r="AV1" s="121">
        <v>14</v>
      </c>
      <c r="AW1" s="121">
        <v>11</v>
      </c>
      <c r="AX1" s="121">
        <v>12</v>
      </c>
      <c r="AY1" s="121">
        <v>13</v>
      </c>
      <c r="AZ1" s="121">
        <v>14</v>
      </c>
      <c r="BA1" s="121">
        <v>15</v>
      </c>
      <c r="BB1" s="121">
        <v>16</v>
      </c>
      <c r="BC1" s="121"/>
      <c r="BE1" s="27"/>
      <c r="BF1" s="121">
        <v>2</v>
      </c>
      <c r="BG1" s="121">
        <v>4</v>
      </c>
      <c r="BH1" s="121">
        <v>5</v>
      </c>
      <c r="BI1" s="121">
        <v>9</v>
      </c>
      <c r="BJ1" s="121">
        <v>10</v>
      </c>
      <c r="BK1" s="121">
        <v>11</v>
      </c>
      <c r="BL1" s="121">
        <v>12</v>
      </c>
      <c r="BM1" s="121">
        <v>13</v>
      </c>
      <c r="BN1" s="121">
        <v>14</v>
      </c>
      <c r="BO1" s="121">
        <v>11</v>
      </c>
      <c r="BP1" s="121">
        <v>12</v>
      </c>
      <c r="BQ1" s="121">
        <v>13</v>
      </c>
      <c r="BR1" s="121">
        <v>14</v>
      </c>
      <c r="BS1" s="121">
        <v>15</v>
      </c>
      <c r="BT1" s="121">
        <v>16</v>
      </c>
      <c r="BU1" s="121"/>
      <c r="BW1" s="228"/>
      <c r="BX1" s="229">
        <v>2</v>
      </c>
      <c r="BY1" s="229">
        <v>4</v>
      </c>
      <c r="BZ1" s="229">
        <v>5</v>
      </c>
      <c r="CA1" s="229">
        <v>9</v>
      </c>
      <c r="CB1" s="229">
        <v>10</v>
      </c>
      <c r="CC1" s="229">
        <v>11</v>
      </c>
      <c r="CD1" s="229">
        <v>12</v>
      </c>
      <c r="CE1" s="229">
        <v>13</v>
      </c>
      <c r="CF1" s="229">
        <v>14</v>
      </c>
      <c r="CG1" s="229">
        <v>11</v>
      </c>
      <c r="CH1" s="229">
        <v>12</v>
      </c>
      <c r="CI1" s="229">
        <v>13</v>
      </c>
      <c r="CJ1" s="229">
        <v>14</v>
      </c>
      <c r="CK1" s="229">
        <v>15</v>
      </c>
      <c r="CL1" s="229">
        <v>16</v>
      </c>
      <c r="CM1" s="230"/>
      <c r="CO1" s="228"/>
      <c r="CP1" s="229">
        <v>2</v>
      </c>
      <c r="CQ1" s="229">
        <v>4</v>
      </c>
      <c r="CR1" s="229">
        <v>5</v>
      </c>
      <c r="CS1" s="229">
        <v>9</v>
      </c>
      <c r="CT1" s="229">
        <v>10</v>
      </c>
      <c r="CU1" s="229">
        <v>11</v>
      </c>
      <c r="CV1" s="229">
        <v>12</v>
      </c>
      <c r="CW1" s="229">
        <v>13</v>
      </c>
      <c r="CX1" s="229">
        <v>14</v>
      </c>
      <c r="CY1" s="229">
        <v>11</v>
      </c>
      <c r="CZ1" s="229">
        <v>12</v>
      </c>
      <c r="DA1" s="229">
        <v>13</v>
      </c>
      <c r="DB1" s="229">
        <v>14</v>
      </c>
      <c r="DC1" s="229">
        <v>15</v>
      </c>
      <c r="DD1" s="229">
        <v>16</v>
      </c>
      <c r="DE1" s="230"/>
      <c r="DG1" s="228"/>
      <c r="DH1" s="229">
        <v>2</v>
      </c>
      <c r="DI1" s="229">
        <v>4</v>
      </c>
      <c r="DJ1" s="229">
        <v>5</v>
      </c>
      <c r="DK1" s="229">
        <v>9</v>
      </c>
      <c r="DL1" s="229">
        <v>10</v>
      </c>
      <c r="DM1" s="229">
        <v>11</v>
      </c>
      <c r="DN1" s="229">
        <v>12</v>
      </c>
      <c r="DO1" s="229">
        <v>13</v>
      </c>
      <c r="DP1" s="229">
        <v>14</v>
      </c>
      <c r="DQ1" s="229">
        <v>11</v>
      </c>
      <c r="DR1" s="229">
        <v>12</v>
      </c>
      <c r="DS1" s="229">
        <v>13</v>
      </c>
      <c r="DT1" s="229">
        <v>14</v>
      </c>
      <c r="DU1" s="229">
        <v>15</v>
      </c>
      <c r="DV1" s="229">
        <v>16</v>
      </c>
      <c r="DW1" s="230"/>
    </row>
    <row r="2" spans="1:127" ht="79.5" thickBot="1" x14ac:dyDescent="0.25">
      <c r="A2" s="53" t="s">
        <v>290</v>
      </c>
      <c r="B2" s="42" t="e">
        <f>(180*('Verbal log'!#REF!+1))/(24*60*60)</f>
        <v>#REF!</v>
      </c>
      <c r="I2" s="195">
        <f>75/41</f>
        <v>1.8292682926829269</v>
      </c>
      <c r="X2" s="5" t="s">
        <v>314</v>
      </c>
      <c r="Y2" s="5" t="s">
        <v>456</v>
      </c>
      <c r="Z2" s="59" t="str">
        <f>'Analysis by Tests - Verbal'!$B$1</f>
        <v>Exam 5</v>
      </c>
      <c r="AA2" s="44" t="s">
        <v>206</v>
      </c>
      <c r="AB2" s="44" t="s">
        <v>206</v>
      </c>
      <c r="AC2" s="44" t="s">
        <v>207</v>
      </c>
      <c r="AD2" s="44" t="s">
        <v>208</v>
      </c>
      <c r="AE2" s="45" t="s">
        <v>209</v>
      </c>
      <c r="AF2" s="45" t="s">
        <v>210</v>
      </c>
      <c r="AG2" s="44" t="s">
        <v>211</v>
      </c>
      <c r="AH2" s="44" t="s">
        <v>212</v>
      </c>
      <c r="AI2" s="44" t="s">
        <v>251</v>
      </c>
      <c r="AK2" s="5" t="s">
        <v>314</v>
      </c>
      <c r="AL2" s="5" t="s">
        <v>456</v>
      </c>
      <c r="AM2" s="59" t="str">
        <f>'Analysis by Tests - Verbal'!$B$1</f>
        <v>Exam 5</v>
      </c>
      <c r="AN2" s="44" t="s">
        <v>206</v>
      </c>
      <c r="AO2" s="44" t="s">
        <v>206</v>
      </c>
      <c r="AP2" s="44" t="s">
        <v>207</v>
      </c>
      <c r="AQ2" s="44" t="s">
        <v>208</v>
      </c>
      <c r="AR2" s="45" t="s">
        <v>209</v>
      </c>
      <c r="AS2" s="45" t="s">
        <v>210</v>
      </c>
      <c r="AT2" s="44" t="s">
        <v>211</v>
      </c>
      <c r="AU2" s="44" t="s">
        <v>212</v>
      </c>
      <c r="AV2" s="44" t="s">
        <v>251</v>
      </c>
      <c r="AW2" s="27"/>
      <c r="AX2" s="44" t="s">
        <v>0</v>
      </c>
      <c r="AY2" s="44" t="s">
        <v>11</v>
      </c>
      <c r="AZ2" s="44" t="s">
        <v>3</v>
      </c>
      <c r="BA2" s="44" t="s">
        <v>252</v>
      </c>
      <c r="BB2" s="44" t="s">
        <v>253</v>
      </c>
      <c r="BC2" s="44" t="s">
        <v>254</v>
      </c>
      <c r="BE2" s="227" t="s">
        <v>313</v>
      </c>
      <c r="BF2" s="44" t="s">
        <v>206</v>
      </c>
      <c r="BG2" s="44" t="s">
        <v>206</v>
      </c>
      <c r="BH2" s="44" t="s">
        <v>207</v>
      </c>
      <c r="BI2" s="44" t="s">
        <v>208</v>
      </c>
      <c r="BJ2" s="45" t="s">
        <v>209</v>
      </c>
      <c r="BK2" s="45" t="s">
        <v>210</v>
      </c>
      <c r="BL2" s="44" t="s">
        <v>211</v>
      </c>
      <c r="BM2" s="44" t="s">
        <v>212</v>
      </c>
      <c r="BN2" s="44" t="s">
        <v>251</v>
      </c>
      <c r="BO2" s="27"/>
      <c r="BP2" s="44" t="s">
        <v>0</v>
      </c>
      <c r="BQ2" s="44" t="s">
        <v>11</v>
      </c>
      <c r="BR2" s="44" t="s">
        <v>3</v>
      </c>
      <c r="BS2" s="44" t="s">
        <v>252</v>
      </c>
      <c r="BT2" s="44" t="s">
        <v>253</v>
      </c>
      <c r="BU2" s="44" t="s">
        <v>254</v>
      </c>
      <c r="BW2" s="227" t="s">
        <v>315</v>
      </c>
      <c r="BX2" s="231" t="s">
        <v>206</v>
      </c>
      <c r="BY2" s="231" t="s">
        <v>206</v>
      </c>
      <c r="BZ2" s="231" t="s">
        <v>207</v>
      </c>
      <c r="CA2" s="231" t="s">
        <v>208</v>
      </c>
      <c r="CB2" s="232" t="s">
        <v>209</v>
      </c>
      <c r="CC2" s="232" t="s">
        <v>210</v>
      </c>
      <c r="CD2" s="231" t="s">
        <v>211</v>
      </c>
      <c r="CE2" s="231" t="s">
        <v>212</v>
      </c>
      <c r="CF2" s="231" t="s">
        <v>251</v>
      </c>
      <c r="CG2" s="233"/>
      <c r="CH2" s="231" t="s">
        <v>0</v>
      </c>
      <c r="CI2" s="231" t="s">
        <v>11</v>
      </c>
      <c r="CJ2" s="231" t="s">
        <v>3</v>
      </c>
      <c r="CK2" s="231" t="s">
        <v>252</v>
      </c>
      <c r="CL2" s="231" t="s">
        <v>253</v>
      </c>
      <c r="CM2" s="234" t="s">
        <v>254</v>
      </c>
      <c r="CO2" s="244" t="str">
        <f>A82</f>
        <v>R.C.Sp</v>
      </c>
      <c r="CP2" s="245" t="s">
        <v>206</v>
      </c>
      <c r="CQ2" s="245" t="s">
        <v>206</v>
      </c>
      <c r="CR2" s="245" t="s">
        <v>207</v>
      </c>
      <c r="CS2" s="245" t="s">
        <v>208</v>
      </c>
      <c r="CT2" s="246" t="s">
        <v>209</v>
      </c>
      <c r="CU2" s="246" t="s">
        <v>210</v>
      </c>
      <c r="CV2" s="245" t="s">
        <v>211</v>
      </c>
      <c r="CW2" s="245" t="s">
        <v>212</v>
      </c>
      <c r="CX2" s="247" t="s">
        <v>251</v>
      </c>
      <c r="CY2" s="233"/>
      <c r="CZ2" s="231" t="s">
        <v>0</v>
      </c>
      <c r="DA2" s="231" t="s">
        <v>11</v>
      </c>
      <c r="DB2" s="231" t="s">
        <v>3</v>
      </c>
      <c r="DC2" s="231" t="s">
        <v>252</v>
      </c>
      <c r="DD2" s="231" t="s">
        <v>253</v>
      </c>
      <c r="DE2" s="234" t="s">
        <v>254</v>
      </c>
      <c r="DG2" s="244" t="str">
        <f>A72</f>
        <v>R.C.Gn</v>
      </c>
      <c r="DH2" s="231" t="s">
        <v>206</v>
      </c>
      <c r="DI2" s="231" t="s">
        <v>206</v>
      </c>
      <c r="DJ2" s="231" t="s">
        <v>207</v>
      </c>
      <c r="DK2" s="231" t="s">
        <v>208</v>
      </c>
      <c r="DL2" s="232" t="s">
        <v>209</v>
      </c>
      <c r="DM2" s="232" t="s">
        <v>210</v>
      </c>
      <c r="DN2" s="231" t="s">
        <v>211</v>
      </c>
      <c r="DO2" s="231" t="s">
        <v>212</v>
      </c>
      <c r="DP2" s="231" t="s">
        <v>251</v>
      </c>
      <c r="DQ2" s="233"/>
      <c r="DR2" s="231" t="s">
        <v>0</v>
      </c>
      <c r="DS2" s="231" t="s">
        <v>11</v>
      </c>
      <c r="DT2" s="231" t="s">
        <v>3</v>
      </c>
      <c r="DU2" s="231" t="s">
        <v>252</v>
      </c>
      <c r="DV2" s="231" t="s">
        <v>253</v>
      </c>
      <c r="DW2" s="234" t="s">
        <v>254</v>
      </c>
    </row>
    <row r="3" spans="1:127" x14ac:dyDescent="0.2">
      <c r="W3" s="121">
        <v>1</v>
      </c>
      <c r="X3" s="121">
        <f>IF($AK$2=Y3,W3,"")</f>
        <v>1</v>
      </c>
      <c r="Y3" s="102" t="str">
        <f>VLOOKUP($AM3,'Verbal log'!$F:$Z,Y$1,FALSE)</f>
        <v>S.C.</v>
      </c>
      <c r="Z3" s="41" t="str">
        <f>$AM$2&amp;W3</f>
        <v>Exam 51</v>
      </c>
      <c r="AA3" s="27" t="str">
        <f>VLOOKUP($Z3,'Verbal log'!$F:$Z,AA$1,FALSE)</f>
        <v>Wrong</v>
      </c>
      <c r="AB3" s="102">
        <f>VLOOKUP($Z3,'Verbal log'!$F:$Z,AB$1,FALSE)</f>
        <v>57</v>
      </c>
      <c r="AC3" s="27">
        <f>VLOOKUP($Z3,'Verbal log'!$F:$Z,AC$1,FALSE)</f>
        <v>6.5972222222222224E-4</v>
      </c>
      <c r="AD3" s="27" t="str">
        <f>VLOOKUP($Z3,'Verbal log'!$F:$Z,AD$1,FALSE)</f>
        <v>Perfect Timing</v>
      </c>
      <c r="AE3" s="27">
        <f>VLOOKUP($Z3,'Verbal log'!$F:$Z,AE$1,FALSE)</f>
        <v>6.5972222222222224E-4</v>
      </c>
      <c r="AF3" s="27">
        <f>VLOOKUP($Z3,'Verbal log'!$F:$Z,AF$1,FALSE)</f>
        <v>1.265625E-3</v>
      </c>
      <c r="AG3" s="27">
        <f>VLOOKUP($Z3,'Verbal log'!$F:$Z,AG$1,FALSE)</f>
        <v>6.059027777777778E-4</v>
      </c>
      <c r="AH3" s="27" t="str">
        <f>VLOOKUP($Z3,'Verbal log'!$F:$Z,AH$1,FALSE)</f>
        <v>Neutral</v>
      </c>
      <c r="AI3" s="102">
        <f>VLOOKUP($Z3,'Verbal log'!$F:$Z,AI$1,FALSE)</f>
        <v>0</v>
      </c>
      <c r="AJ3" s="121">
        <v>1</v>
      </c>
      <c r="AK3" s="121">
        <f>IF($AK$2=AL3,AJ3,"")</f>
        <v>1</v>
      </c>
      <c r="AL3" s="102" t="str">
        <f>VLOOKUP($AM3,'Verbal log'!$F:$Z,AL$1,FALSE)</f>
        <v>S.C.</v>
      </c>
      <c r="AM3" s="41" t="str">
        <f>$AM$2&amp;AJ3</f>
        <v>Exam 51</v>
      </c>
      <c r="AN3" s="27" t="str">
        <f>IF($AL3=$AK$2,VLOOKUP($AM3,'Verbal log'!$F:$Z,AN$1,FALSE),"")</f>
        <v>Wrong</v>
      </c>
      <c r="AO3" s="102">
        <f>IF($AL3=$AK$2,VLOOKUP($AM3,'Verbal log'!$F:$Z,AO$1,FALSE),"")</f>
        <v>57</v>
      </c>
      <c r="AP3" s="27">
        <f>IF($AL3=$AK$2,VLOOKUP($AM3,'Verbal log'!$F:$Z,AP$1,FALSE),"")</f>
        <v>6.5972222222222224E-4</v>
      </c>
      <c r="AQ3" s="27" t="str">
        <f>IF($AL3=$AK$2,VLOOKUP($AM3,'Verbal log'!$F:$Z,AQ$1,FALSE),"")</f>
        <v>Perfect Timing</v>
      </c>
      <c r="AR3" s="27">
        <f>IF($AL3=$AK$2,VLOOKUP($AM3,'Verbal log'!$F:$Z,AR$1,FALSE),"")</f>
        <v>6.5972222222222224E-4</v>
      </c>
      <c r="AS3" s="27">
        <f>IF($AL3=$AK$2,VLOOKUP($AM3,'Verbal log'!$F:$Z,AS$1,FALSE),"")</f>
        <v>1.265625E-3</v>
      </c>
      <c r="AT3" s="27">
        <f>IF($AL3=$AK$2,VLOOKUP($AM3,'Verbal log'!$F:$Z,AT$1,FALSE),"")</f>
        <v>6.059027777777778E-4</v>
      </c>
      <c r="AU3" s="27" t="str">
        <f>IF($AL3=$AK$2,VLOOKUP($AM3,'Verbal log'!$F:$Z,AU$1,FALSE),"")</f>
        <v>Neutral</v>
      </c>
      <c r="AV3" s="102">
        <f>IF($AL3=$AK$2,VLOOKUP($AM3,'Verbal log'!$F:$Z,AV$1,FALSE),"")</f>
        <v>0</v>
      </c>
      <c r="AW3" s="27"/>
      <c r="AX3" s="65">
        <f>IFERROR(IF(AN3="Right",AP3,-AP3),-0.00000000000002)</f>
        <v>-6.5972222222222224E-4</v>
      </c>
      <c r="AY3" s="65">
        <f>IFERROR(IF(AN3="Wrong",AP3,-AP3),-0.00000000000002)</f>
        <v>6.5972222222222224E-4</v>
      </c>
      <c r="AZ3" s="65">
        <f t="shared" ref="AZ3:AZ43" si="0">scfirst</f>
        <v>0</v>
      </c>
      <c r="BA3" s="66">
        <f t="shared" ref="BA3:BA43" si="1">scsecond</f>
        <v>3.4722222222222224E-4</v>
      </c>
      <c r="BB3" s="66">
        <f t="shared" ref="BB3:BB43" si="2">scthird</f>
        <v>8.6805555555555551E-4</v>
      </c>
      <c r="BC3" s="66">
        <f t="shared" ref="BC3:BC43" si="3">scfourth</f>
        <v>1.3888888888888889E-3</v>
      </c>
      <c r="BE3" s="121" t="str">
        <f>IF($BE$2=AL3,AJ3,"")</f>
        <v/>
      </c>
      <c r="BF3" s="27" t="str">
        <f>IF($BE3&lt;&gt;"",VLOOKUP($AM3,'Verbal log'!$F:$Z,BF$1,FALSE),"")</f>
        <v/>
      </c>
      <c r="BG3" s="27" t="str">
        <f>IF($BE3&lt;&gt;"",VLOOKUP($AM3,'Verbal log'!$F:$Z,BG$1,FALSE),"")</f>
        <v/>
      </c>
      <c r="BH3" s="27" t="str">
        <f>IF($BE3&lt;&gt;"",VLOOKUP($AM3,'Verbal log'!$F:$Z,BH$1,FALSE),"")</f>
        <v/>
      </c>
      <c r="BI3" s="27" t="str">
        <f>IF($BE3&lt;&gt;"",VLOOKUP($AM3,'Verbal log'!$F:$Z,BI$1,FALSE),"")</f>
        <v/>
      </c>
      <c r="BJ3" s="27" t="str">
        <f>IF($BE3&lt;&gt;"",VLOOKUP($AM3,'Verbal log'!$F:$Z,BJ$1,FALSE),"")</f>
        <v/>
      </c>
      <c r="BK3" s="27" t="str">
        <f>IF($BE3&lt;&gt;"",VLOOKUP($AM3,'Verbal log'!$F:$Z,BK$1,FALSE),"")</f>
        <v/>
      </c>
      <c r="BL3" s="27" t="str">
        <f>IF($BE3&lt;&gt;"",VLOOKUP($AM3,'Verbal log'!$F:$Z,BL$1,FALSE),"")</f>
        <v/>
      </c>
      <c r="BM3" s="27" t="str">
        <f>IF($BE3&lt;&gt;"",VLOOKUP($AM3,'Verbal log'!$F:$Z,BM$1,FALSE),"")</f>
        <v/>
      </c>
      <c r="BN3" s="27" t="str">
        <f>IF($BE3&lt;&gt;"",VLOOKUP($AM3,'Verbal log'!$F:$Z,BN$1,FALSE),"")</f>
        <v/>
      </c>
      <c r="BO3" s="27"/>
      <c r="BP3" s="65">
        <f>IFERROR(IF(BF3="Right",BH3,-BH3),-0.00000000000002)</f>
        <v>-2E-14</v>
      </c>
      <c r="BQ3" s="65">
        <f>IFERROR(IF(BF3="Wrong",BH3,-BH3),-0.00000000000002)</f>
        <v>-2E-14</v>
      </c>
      <c r="BR3" s="65">
        <f t="shared" ref="BR3:BR43" si="4">scfirst</f>
        <v>0</v>
      </c>
      <c r="BS3" s="66">
        <f t="shared" ref="BS3:BS43" si="5">crminpt</f>
        <v>8.6805555555555551E-4</v>
      </c>
      <c r="BT3" s="66">
        <f t="shared" ref="BT3:BT43" si="6">crminwt</f>
        <v>1.736111111111111E-3</v>
      </c>
      <c r="BU3" s="66">
        <f t="shared" ref="BU3:BU43" si="7">crfourth</f>
        <v>2.0833333333333333E-3</v>
      </c>
      <c r="BW3" s="235" t="str">
        <f>IF($BW$2=AL3,AJ3,"")</f>
        <v/>
      </c>
      <c r="BX3" s="233" t="str">
        <f>IF($BW3&lt;&gt;"",VLOOKUP($AM3,'Verbal log'!$F:$Z,BX$1,FALSE),"")</f>
        <v/>
      </c>
      <c r="BY3" s="233" t="str">
        <f>IF($BW3&lt;&gt;"",VLOOKUP($AM3,'Verbal log'!$F:$Z,BY$1,FALSE),"")</f>
        <v/>
      </c>
      <c r="BZ3" s="233" t="str">
        <f>IF($BW3&lt;&gt;"",VLOOKUP($AM3,'Verbal log'!$F:$Z,BZ$1,FALSE),"")</f>
        <v/>
      </c>
      <c r="CA3" s="233" t="str">
        <f>IF($BW3&lt;&gt;"",VLOOKUP($AM3,'Verbal log'!$F:$Z,CA$1,FALSE),"")</f>
        <v/>
      </c>
      <c r="CB3" s="233" t="str">
        <f>IF($BW3&lt;&gt;"",VLOOKUP($AM3,'Verbal log'!$F:$Z,CB$1,FALSE),"")</f>
        <v/>
      </c>
      <c r="CC3" s="233" t="str">
        <f>IF($BW3&lt;&gt;"",VLOOKUP($AM3,'Verbal log'!$F:$Z,CC$1,FALSE),"")</f>
        <v/>
      </c>
      <c r="CD3" s="233" t="str">
        <f>IF($BW3&lt;&gt;"",VLOOKUP($AM3,'Verbal log'!$F:$Z,CD$1,FALSE),"")</f>
        <v/>
      </c>
      <c r="CE3" s="233" t="str">
        <f>IF($BW3&lt;&gt;"",VLOOKUP($AM3,'Verbal log'!$F:$Z,CE$1,FALSE),"")</f>
        <v/>
      </c>
      <c r="CF3" s="233" t="str">
        <f>IF($BW3&lt;&gt;"",VLOOKUP($AM3,'Verbal log'!$F:$Z,CF$1,FALSE),"")</f>
        <v/>
      </c>
      <c r="CG3" s="236"/>
      <c r="CH3" s="236">
        <f>IFERROR(IF(BX3="Right",BZ3,-BZ3),-0.00000000000002)</f>
        <v>-2E-14</v>
      </c>
      <c r="CI3" s="236">
        <f>IFERROR(IF(BX3="Wrong",BZ3,-BZ3),-0.00000000000002)</f>
        <v>-2E-14</v>
      </c>
      <c r="CJ3" s="236">
        <f t="shared" ref="CJ3:CJ43" si="8">rconefirst</f>
        <v>0</v>
      </c>
      <c r="CK3" s="237">
        <f t="shared" ref="CK3:CK43" si="9">rconesecond</f>
        <v>1.3888888888888889E-3</v>
      </c>
      <c r="CL3" s="237">
        <f t="shared" ref="CL3:CL43" si="10">rconethird</f>
        <v>3.472222222222222E-3</v>
      </c>
      <c r="CM3" s="238">
        <f t="shared" ref="CM3:CM43" si="11">rconefourth</f>
        <v>3.8194444444444443E-3</v>
      </c>
      <c r="CO3" s="235" t="str">
        <f>IF($CO$2=AL3,AJ3,"")</f>
        <v/>
      </c>
      <c r="CP3" s="233" t="str">
        <f>IF($CO3&lt;&gt;"",VLOOKUP($AM3,'Verbal log'!$F:$Z,CP$1,FALSE),"")</f>
        <v/>
      </c>
      <c r="CQ3" s="233" t="str">
        <f>IF($CO3&lt;&gt;"",VLOOKUP($AM3,'Verbal log'!$F:$Z,CQ$1,FALSE),"")</f>
        <v/>
      </c>
      <c r="CR3" s="233" t="str">
        <f>IF($CO3&lt;&gt;"",VLOOKUP($AM3,'Verbal log'!$F:$Z,CR$1,FALSE),"")</f>
        <v/>
      </c>
      <c r="CS3" s="233" t="str">
        <f>IF($CO3&lt;&gt;"",VLOOKUP($AM3,'Verbal log'!$F:$Z,CS$1,FALSE),"")</f>
        <v/>
      </c>
      <c r="CT3" s="233" t="str">
        <f>IF($CO3&lt;&gt;"",VLOOKUP($AM3,'Verbal log'!$F:$Z,CT$1,FALSE),"")</f>
        <v/>
      </c>
      <c r="CU3" s="233" t="str">
        <f>IF($CO3&lt;&gt;"",VLOOKUP($AM3,'Verbal log'!$F:$Z,CU$1,FALSE),"")</f>
        <v/>
      </c>
      <c r="CV3" s="233" t="str">
        <f>IF($CO3&lt;&gt;"",VLOOKUP($AM3,'Verbal log'!$F:$Z,CV$1,FALSE),"")</f>
        <v/>
      </c>
      <c r="CW3" s="233" t="str">
        <f>IF($CO3&lt;&gt;"",VLOOKUP($AM3,'Verbal log'!$F:$Z,CW$1,FALSE),"")</f>
        <v/>
      </c>
      <c r="CX3" s="248" t="str">
        <f>IF($CO3&lt;&gt;"",VLOOKUP($AM3,'Verbal log'!$F:$Z,CX$1,FALSE),"")</f>
        <v/>
      </c>
      <c r="CY3" s="236"/>
      <c r="CZ3" s="236">
        <f>IFERROR(IF(CP3="Right",CR3,-CR3),-0.00000000000002)</f>
        <v>-2E-14</v>
      </c>
      <c r="DA3" s="236">
        <f>IFERROR(IF(CP3="Wrong",CR3,-CR3),-0.00000000000002)</f>
        <v>-2E-14</v>
      </c>
      <c r="DB3" s="236">
        <f t="shared" ref="DB3:DB43" si="12">rconefirst</f>
        <v>0</v>
      </c>
      <c r="DC3" s="237">
        <f t="shared" ref="DC3:DC43" si="13">rcssecond</f>
        <v>6.9444444444444447E-4</v>
      </c>
      <c r="DD3" s="237">
        <f t="shared" ref="DD3:DD43" si="14">rcsthird</f>
        <v>1.3888888888888889E-3</v>
      </c>
      <c r="DE3" s="238">
        <f t="shared" ref="DE3:DE43" si="15">rcsfourth</f>
        <v>1.736111111111111E-3</v>
      </c>
      <c r="DG3" s="235" t="str">
        <f>IF(AND(BE3="",CO3="",BW3="",AK3=""),AJ3,"")</f>
        <v/>
      </c>
      <c r="DH3" s="233" t="str">
        <f>IF($DG3&lt;&gt;"",VLOOKUP($AM3,'Verbal log'!$F:$Z,DH$1,FALSE),"")</f>
        <v/>
      </c>
      <c r="DI3" s="233" t="str">
        <f>IF($DG3&lt;&gt;"",VLOOKUP($AM3,'Verbal log'!$F:$Z,DI$1,FALSE),"")</f>
        <v/>
      </c>
      <c r="DJ3" s="233" t="str">
        <f>IF($DG3&lt;&gt;"",VLOOKUP($AM3,'Verbal log'!$F:$Z,DJ$1,FALSE),"")</f>
        <v/>
      </c>
      <c r="DK3" s="233" t="str">
        <f>IF($DG3&lt;&gt;"",VLOOKUP($AM3,'Verbal log'!$F:$Z,DK$1,FALSE),"")</f>
        <v/>
      </c>
      <c r="DL3" s="233" t="str">
        <f>IF($DG3&lt;&gt;"",VLOOKUP($AM3,'Verbal log'!$F:$Z,DL$1,FALSE),"")</f>
        <v/>
      </c>
      <c r="DM3" s="233" t="str">
        <f>IF($DG3&lt;&gt;"",VLOOKUP($AM3,'Verbal log'!$F:$Z,DM$1,FALSE),"")</f>
        <v/>
      </c>
      <c r="DN3" s="233" t="str">
        <f>IF($DG3&lt;&gt;"",VLOOKUP($AM3,'Verbal log'!$F:$Z,DN$1,FALSE),"")</f>
        <v/>
      </c>
      <c r="DO3" s="233" t="str">
        <f>IF($DG3&lt;&gt;"",VLOOKUP($AM3,'Verbal log'!$F:$Z,DO$1,FALSE),"")</f>
        <v/>
      </c>
      <c r="DP3" s="233" t="str">
        <f>IF($DG3&lt;&gt;"",VLOOKUP($AM3,'Verbal log'!$F:$Z,DP$1,FALSE),"")</f>
        <v/>
      </c>
      <c r="DQ3" s="236"/>
      <c r="DR3" s="236">
        <f>IFERROR(IF(DH3="Right",DJ3,-DJ3),-0.00000000000002)</f>
        <v>-2E-14</v>
      </c>
      <c r="DS3" s="236">
        <f>IFERROR(IF(DH3="Wrong",DJ3,-DJ3),-0.00000000000002)</f>
        <v>-2E-14</v>
      </c>
      <c r="DT3" s="236">
        <f t="shared" ref="DT3:DT43" si="16">rcsfirst</f>
        <v>0</v>
      </c>
      <c r="DU3" s="237">
        <f t="shared" ref="DU3:DU43" si="17">rcgsecond</f>
        <v>3.4722222222222224E-4</v>
      </c>
      <c r="DV3" s="237">
        <f t="shared" ref="DV3:DV43" si="18">rcgthird</f>
        <v>1.0416666666666667E-3</v>
      </c>
      <c r="DW3" s="238">
        <f t="shared" ref="DW3:DW43" si="19">rcgfourth</f>
        <v>1.3888888888888889E-3</v>
      </c>
    </row>
    <row r="4" spans="1:127" x14ac:dyDescent="0.2">
      <c r="A4" s="53" t="s">
        <v>278</v>
      </c>
      <c r="B4" s="46" t="s">
        <v>291</v>
      </c>
      <c r="C4" s="46" t="s">
        <v>292</v>
      </c>
      <c r="D4" s="46" t="s">
        <v>260</v>
      </c>
      <c r="W4" s="121">
        <v>2</v>
      </c>
      <c r="X4" s="121" t="str">
        <f>IF($AK$2=Y4,W4,"")</f>
        <v/>
      </c>
      <c r="Y4" s="102" t="str">
        <f>VLOOKUP($AM4,'Verbal log'!$F:$Z,Y$1,FALSE)</f>
        <v>C.R.</v>
      </c>
      <c r="Z4" s="41" t="str">
        <f t="shared" ref="Z4:Z43" si="20">$AM$2&amp;W4</f>
        <v>Exam 52</v>
      </c>
      <c r="AA4" s="27" t="str">
        <f>VLOOKUP($Z4,'Verbal log'!$F:$Z,AA$1,FALSE)</f>
        <v>Right</v>
      </c>
      <c r="AB4" s="102">
        <f>VLOOKUP($Z4,'Verbal log'!$F:$Z,AB$1,FALSE)</f>
        <v>165</v>
      </c>
      <c r="AC4" s="27">
        <f>VLOOKUP($Z4,'Verbal log'!$F:$Z,AC$1,FALSE)</f>
        <v>1.9097222222222222E-3</v>
      </c>
      <c r="AD4" s="27" t="str">
        <f>VLOOKUP($Z4,'Verbal log'!$F:$Z,AD$1,FALSE)</f>
        <v>Warning Track</v>
      </c>
      <c r="AE4" s="27">
        <f>VLOOKUP($Z4,'Verbal log'!$F:$Z,AE$1,FALSE)</f>
        <v>2.5694444444444445E-3</v>
      </c>
      <c r="AF4" s="27">
        <f>VLOOKUP($Z4,'Verbal log'!$F:$Z,AF$1,FALSE)</f>
        <v>2.5312500000000001E-3</v>
      </c>
      <c r="AG4" s="27">
        <f>VLOOKUP($Z4,'Verbal log'!$F:$Z,AG$1,FALSE)</f>
        <v>3.819444444444443E-5</v>
      </c>
      <c r="AH4" s="27" t="str">
        <f>VLOOKUP($Z4,'Verbal log'!$F:$Z,AH$1,FALSE)</f>
        <v>Neutral</v>
      </c>
      <c r="AI4" s="102">
        <f>VLOOKUP($Z4,'Verbal log'!$F:$Z,AI$1,FALSE)</f>
        <v>0</v>
      </c>
      <c r="AJ4" s="121">
        <v>2</v>
      </c>
      <c r="AK4" s="121" t="str">
        <f>IF($AK$2=AL4,AJ4,"")</f>
        <v/>
      </c>
      <c r="AL4" s="102" t="str">
        <f>VLOOKUP($AM4,'Verbal log'!$F:$Z,AL$1,FALSE)</f>
        <v>C.R.</v>
      </c>
      <c r="AM4" s="41" t="str">
        <f t="shared" ref="AM4:AM43" si="21">$AM$2&amp;AJ4</f>
        <v>Exam 52</v>
      </c>
      <c r="AN4" s="27" t="str">
        <f>IF($AL4=$AK$2,VLOOKUP($AM4,'Verbal log'!$F:$Z,AN$1,FALSE),"")</f>
        <v/>
      </c>
      <c r="AO4" s="102" t="str">
        <f>IF($AL4=$AK$2,VLOOKUP($AM4,'Verbal log'!$F:$Z,AO$1,FALSE),"")</f>
        <v/>
      </c>
      <c r="AP4" s="27" t="str">
        <f>IF($AL4=$AK$2,VLOOKUP($AM4,'Verbal log'!$F:$Z,AP$1,FALSE),"")</f>
        <v/>
      </c>
      <c r="AQ4" s="27" t="str">
        <f>IF($AL4=$AK$2,VLOOKUP($AM4,'Verbal log'!$F:$Z,AQ$1,FALSE),"")</f>
        <v/>
      </c>
      <c r="AR4" s="27" t="str">
        <f>IF($AL4=$AK$2,VLOOKUP($AM4,'Verbal log'!$F:$Z,AR$1,FALSE),"")</f>
        <v/>
      </c>
      <c r="AS4" s="27" t="str">
        <f>IF($AL4=$AK$2,VLOOKUP($AM4,'Verbal log'!$F:$Z,AS$1,FALSE),"")</f>
        <v/>
      </c>
      <c r="AT4" s="27" t="str">
        <f>IF($AL4=$AK$2,VLOOKUP($AM4,'Verbal log'!$F:$Z,AT$1,FALSE),"")</f>
        <v/>
      </c>
      <c r="AU4" s="27" t="str">
        <f>IF($AL4=$AK$2,VLOOKUP($AM4,'Verbal log'!$F:$Z,AU$1,FALSE),"")</f>
        <v/>
      </c>
      <c r="AV4" s="102" t="str">
        <f>IF($AL4=$AK$2,VLOOKUP($AM4,'Verbal log'!$F:$Z,AV$1,FALSE),"")</f>
        <v/>
      </c>
      <c r="AW4" s="27"/>
      <c r="AX4" s="65">
        <f t="shared" ref="AX4:AX43" si="22">IFERROR(IF(AN4="Right",AP4,-AP4),-0.00000000000002)</f>
        <v>-2E-14</v>
      </c>
      <c r="AY4" s="65">
        <f t="shared" ref="AY4:AY43" si="23">IFERROR(IF(AN4="Wrong",AP4,-AP4),-0.00000000000002)</f>
        <v>-2E-14</v>
      </c>
      <c r="AZ4" s="65">
        <f t="shared" si="0"/>
        <v>0</v>
      </c>
      <c r="BA4" s="66">
        <f t="shared" si="1"/>
        <v>3.4722222222222224E-4</v>
      </c>
      <c r="BB4" s="66">
        <f t="shared" si="2"/>
        <v>8.6805555555555551E-4</v>
      </c>
      <c r="BC4" s="66">
        <f t="shared" si="3"/>
        <v>1.3888888888888889E-3</v>
      </c>
      <c r="BE4" s="121">
        <f t="shared" ref="BE4:BE43" si="24">IF($BE$2=AL4,AJ4,"")</f>
        <v>2</v>
      </c>
      <c r="BF4" s="27" t="str">
        <f>IF($BE4&lt;&gt;"",VLOOKUP($AM4,'Verbal log'!$F:$Z,BF$1,FALSE),"")</f>
        <v>Right</v>
      </c>
      <c r="BG4" s="27">
        <f>IF($BE4&lt;&gt;"",VLOOKUP($AM4,'Verbal log'!$F:$Z,BG$1,FALSE),"")</f>
        <v>165</v>
      </c>
      <c r="BH4" s="27">
        <f>IF($BE4&lt;&gt;"",VLOOKUP($AM4,'Verbal log'!$F:$Z,BH$1,FALSE),"")</f>
        <v>1.9097222222222222E-3</v>
      </c>
      <c r="BI4" s="27" t="str">
        <f>IF($BE4&lt;&gt;"",VLOOKUP($AM4,'Verbal log'!$F:$Z,BI$1,FALSE),"")</f>
        <v>Warning Track</v>
      </c>
      <c r="BJ4" s="27">
        <f>IF($BE4&lt;&gt;"",VLOOKUP($AM4,'Verbal log'!$F:$Z,BJ$1,FALSE),"")</f>
        <v>2.5694444444444445E-3</v>
      </c>
      <c r="BK4" s="27">
        <f>IF($BE4&lt;&gt;"",VLOOKUP($AM4,'Verbal log'!$F:$Z,BK$1,FALSE),"")</f>
        <v>2.5312500000000001E-3</v>
      </c>
      <c r="BL4" s="27">
        <f>IF($BE4&lt;&gt;"",VLOOKUP($AM4,'Verbal log'!$F:$Z,BL$1,FALSE),"")</f>
        <v>3.819444444444443E-5</v>
      </c>
      <c r="BM4" s="27" t="str">
        <f>IF($BE4&lt;&gt;"",VLOOKUP($AM4,'Verbal log'!$F:$Z,BM$1,FALSE),"")</f>
        <v>Neutral</v>
      </c>
      <c r="BN4" s="27">
        <f>IF($BE4&lt;&gt;"",VLOOKUP($AM4,'Verbal log'!$F:$Z,BN$1,FALSE),"")</f>
        <v>0</v>
      </c>
      <c r="BO4" s="27"/>
      <c r="BP4" s="65">
        <f t="shared" ref="BP4:BP43" si="25">IFERROR(IF(BF4="Right",BH4,-BH4),-0.00000000000002)</f>
        <v>1.9097222222222222E-3</v>
      </c>
      <c r="BQ4" s="65">
        <f t="shared" ref="BQ4:BQ43" si="26">IFERROR(IF(BF4="Wrong",BH4,-BH4),-0.00000000000002)</f>
        <v>-1.9097222222222222E-3</v>
      </c>
      <c r="BR4" s="65">
        <f t="shared" si="4"/>
        <v>0</v>
      </c>
      <c r="BS4" s="66">
        <f t="shared" si="5"/>
        <v>8.6805555555555551E-4</v>
      </c>
      <c r="BT4" s="66">
        <f t="shared" si="6"/>
        <v>1.736111111111111E-3</v>
      </c>
      <c r="BU4" s="66">
        <f t="shared" si="7"/>
        <v>2.0833333333333333E-3</v>
      </c>
      <c r="BW4" s="235" t="str">
        <f t="shared" ref="BW4:BW43" si="27">IF($BW$2=AL4,AJ4,"")</f>
        <v/>
      </c>
      <c r="BX4" s="233" t="str">
        <f>IF($BW4&lt;&gt;"",VLOOKUP($AM4,'Verbal log'!$F:$Z,BX$1,FALSE),"")</f>
        <v/>
      </c>
      <c r="BY4" s="233" t="str">
        <f>IF($BW4&lt;&gt;"",VLOOKUP($AM4,'Verbal log'!$F:$Z,BY$1,FALSE),"")</f>
        <v/>
      </c>
      <c r="BZ4" s="233" t="str">
        <f>IF($BW4&lt;&gt;"",VLOOKUP($AM4,'Verbal log'!$F:$Z,BZ$1,FALSE),"")</f>
        <v/>
      </c>
      <c r="CA4" s="233" t="str">
        <f>IF($BW4&lt;&gt;"",VLOOKUP($AM4,'Verbal log'!$F:$Z,CA$1,FALSE),"")</f>
        <v/>
      </c>
      <c r="CB4" s="233" t="str">
        <f>IF($BW4&lt;&gt;"",VLOOKUP($AM4,'Verbal log'!$F:$Z,CB$1,FALSE),"")</f>
        <v/>
      </c>
      <c r="CC4" s="233" t="str">
        <f>IF($BW4&lt;&gt;"",VLOOKUP($AM4,'Verbal log'!$F:$Z,CC$1,FALSE),"")</f>
        <v/>
      </c>
      <c r="CD4" s="233" t="str">
        <f>IF($BW4&lt;&gt;"",VLOOKUP($AM4,'Verbal log'!$F:$Z,CD$1,FALSE),"")</f>
        <v/>
      </c>
      <c r="CE4" s="233" t="str">
        <f>IF($BW4&lt;&gt;"",VLOOKUP($AM4,'Verbal log'!$F:$Z,CE$1,FALSE),"")</f>
        <v/>
      </c>
      <c r="CF4" s="233" t="str">
        <f>IF($BW4&lt;&gt;"",VLOOKUP($AM4,'Verbal log'!$F:$Z,CF$1,FALSE),"")</f>
        <v/>
      </c>
      <c r="CG4" s="233"/>
      <c r="CH4" s="236">
        <f t="shared" ref="CH4:CH43" si="28">IFERROR(IF(BX4="Right",BZ4,-BZ4),-0.00000000000002)</f>
        <v>-2E-14</v>
      </c>
      <c r="CI4" s="236">
        <f t="shared" ref="CI4:CI43" si="29">IFERROR(IF(BX4="Wrong",BZ4,-BZ4),-0.00000000000002)</f>
        <v>-2E-14</v>
      </c>
      <c r="CJ4" s="236">
        <f t="shared" si="8"/>
        <v>0</v>
      </c>
      <c r="CK4" s="237">
        <f t="shared" si="9"/>
        <v>1.3888888888888889E-3</v>
      </c>
      <c r="CL4" s="237">
        <f t="shared" si="10"/>
        <v>3.472222222222222E-3</v>
      </c>
      <c r="CM4" s="238">
        <f t="shared" si="11"/>
        <v>3.8194444444444443E-3</v>
      </c>
      <c r="CO4" s="235" t="str">
        <f t="shared" ref="CO4:CO43" si="30">IF($CO$2=AL4,AJ4,"")</f>
        <v/>
      </c>
      <c r="CP4" s="233" t="str">
        <f>IF($CO4&lt;&gt;"",VLOOKUP($AM4,'Verbal log'!$F:$Z,CP$1,FALSE),"")</f>
        <v/>
      </c>
      <c r="CQ4" s="233" t="str">
        <f>IF($CO4&lt;&gt;"",VLOOKUP($AM4,'Verbal log'!$F:$Z,CQ$1,FALSE),"")</f>
        <v/>
      </c>
      <c r="CR4" s="233" t="str">
        <f>IF($CO4&lt;&gt;"",VLOOKUP($AM4,'Verbal log'!$F:$Z,CR$1,FALSE),"")</f>
        <v/>
      </c>
      <c r="CS4" s="233" t="str">
        <f>IF($CO4&lt;&gt;"",VLOOKUP($AM4,'Verbal log'!$F:$Z,CS$1,FALSE),"")</f>
        <v/>
      </c>
      <c r="CT4" s="233" t="str">
        <f>IF($CO4&lt;&gt;"",VLOOKUP($AM4,'Verbal log'!$F:$Z,CT$1,FALSE),"")</f>
        <v/>
      </c>
      <c r="CU4" s="233" t="str">
        <f>IF($CO4&lt;&gt;"",VLOOKUP($AM4,'Verbal log'!$F:$Z,CU$1,FALSE),"")</f>
        <v/>
      </c>
      <c r="CV4" s="233" t="str">
        <f>IF($CO4&lt;&gt;"",VLOOKUP($AM4,'Verbal log'!$F:$Z,CV$1,FALSE),"")</f>
        <v/>
      </c>
      <c r="CW4" s="233" t="str">
        <f>IF($CO4&lt;&gt;"",VLOOKUP($AM4,'Verbal log'!$F:$Z,CW$1,FALSE),"")</f>
        <v/>
      </c>
      <c r="CX4" s="248" t="str">
        <f>IF($CO4&lt;&gt;"",VLOOKUP($AM4,'Verbal log'!$F:$Z,CX$1,FALSE),"")</f>
        <v/>
      </c>
      <c r="CY4" s="233"/>
      <c r="CZ4" s="236">
        <f t="shared" ref="CZ4:CZ43" si="31">IFERROR(IF(CP4="Right",CR4,-CR4),-0.00000000000002)</f>
        <v>-2E-14</v>
      </c>
      <c r="DA4" s="236">
        <f t="shared" ref="DA4:DA43" si="32">IFERROR(IF(CP4="Wrong",CR4,-CR4),-0.00000000000002)</f>
        <v>-2E-14</v>
      </c>
      <c r="DB4" s="236">
        <f t="shared" si="12"/>
        <v>0</v>
      </c>
      <c r="DC4" s="237">
        <f t="shared" si="13"/>
        <v>6.9444444444444447E-4</v>
      </c>
      <c r="DD4" s="237">
        <f t="shared" si="14"/>
        <v>1.3888888888888889E-3</v>
      </c>
      <c r="DE4" s="238">
        <f t="shared" si="15"/>
        <v>1.736111111111111E-3</v>
      </c>
      <c r="DG4" s="235" t="str">
        <f t="shared" ref="DG4:DG43" si="33">IF(AND(BE4="",CO4="",BW4="",AK4=""),AJ4,"")</f>
        <v/>
      </c>
      <c r="DH4" s="233" t="str">
        <f>IF($DG4&lt;&gt;"",VLOOKUP($AM4,'Verbal log'!$F:$Z,DH$1,FALSE),"")</f>
        <v/>
      </c>
      <c r="DI4" s="233" t="str">
        <f>IF($DG4&lt;&gt;"",VLOOKUP($AM4,'Verbal log'!$F:$Z,DI$1,FALSE),"")</f>
        <v/>
      </c>
      <c r="DJ4" s="233" t="str">
        <f>IF($DG4&lt;&gt;"",VLOOKUP($AM4,'Verbal log'!$F:$Z,DJ$1,FALSE),"")</f>
        <v/>
      </c>
      <c r="DK4" s="233" t="str">
        <f>IF($DG4&lt;&gt;"",VLOOKUP($AM4,'Verbal log'!$F:$Z,DK$1,FALSE),"")</f>
        <v/>
      </c>
      <c r="DL4" s="233" t="str">
        <f>IF($DG4&lt;&gt;"",VLOOKUP($AM4,'Verbal log'!$F:$Z,DL$1,FALSE),"")</f>
        <v/>
      </c>
      <c r="DM4" s="233" t="str">
        <f>IF($DG4&lt;&gt;"",VLOOKUP($AM4,'Verbal log'!$F:$Z,DM$1,FALSE),"")</f>
        <v/>
      </c>
      <c r="DN4" s="233" t="str">
        <f>IF($DG4&lt;&gt;"",VLOOKUP($AM4,'Verbal log'!$F:$Z,DN$1,FALSE),"")</f>
        <v/>
      </c>
      <c r="DO4" s="233" t="str">
        <f>IF($DG4&lt;&gt;"",VLOOKUP($AM4,'Verbal log'!$F:$Z,DO$1,FALSE),"")</f>
        <v/>
      </c>
      <c r="DP4" s="233" t="str">
        <f>IF($DG4&lt;&gt;"",VLOOKUP($AM4,'Verbal log'!$F:$Z,DP$1,FALSE),"")</f>
        <v/>
      </c>
      <c r="DQ4" s="233"/>
      <c r="DR4" s="236">
        <f t="shared" ref="DR4:DR43" si="34">IFERROR(IF(DH4="Right",DJ4,-DJ4),-0.00000000000002)</f>
        <v>-2E-14</v>
      </c>
      <c r="DS4" s="236">
        <f t="shared" ref="DS4:DS43" si="35">IFERROR(IF(DH4="Wrong",DJ4,-DJ4),-0.00000000000002)</f>
        <v>-2E-14</v>
      </c>
      <c r="DT4" s="236">
        <f t="shared" si="16"/>
        <v>0</v>
      </c>
      <c r="DU4" s="237">
        <f t="shared" si="17"/>
        <v>3.4722222222222224E-4</v>
      </c>
      <c r="DV4" s="237">
        <f t="shared" si="18"/>
        <v>1.0416666666666667E-3</v>
      </c>
      <c r="DW4" s="238">
        <f t="shared" si="19"/>
        <v>1.3888888888888889E-3</v>
      </c>
    </row>
    <row r="5" spans="1:127" x14ac:dyDescent="0.2">
      <c r="A5" s="53" t="s">
        <v>293</v>
      </c>
      <c r="B5" s="121">
        <v>0</v>
      </c>
      <c r="C5" s="27">
        <f>B5/(24*60*60)</f>
        <v>0</v>
      </c>
      <c r="D5" s="27" t="s">
        <v>3</v>
      </c>
      <c r="W5" s="121">
        <v>3</v>
      </c>
      <c r="X5" s="121">
        <f t="shared" ref="X5:X43" si="36">IF($AK$2=Y5,W5,"")</f>
        <v>3</v>
      </c>
      <c r="Y5" s="102" t="str">
        <f>VLOOKUP($AM5,'Verbal log'!$F:$Z,Y$1,FALSE)</f>
        <v>S.C.</v>
      </c>
      <c r="Z5" s="41" t="str">
        <f t="shared" si="20"/>
        <v>Exam 53</v>
      </c>
      <c r="AA5" s="27" t="str">
        <f>VLOOKUP($Z5,'Verbal log'!$F:$Z,AA$1,FALSE)</f>
        <v>Right</v>
      </c>
      <c r="AB5" s="102">
        <f>VLOOKUP($Z5,'Verbal log'!$F:$Z,AB$1,FALSE)</f>
        <v>37</v>
      </c>
      <c r="AC5" s="27">
        <f>VLOOKUP($Z5,'Verbal log'!$F:$Z,AC$1,FALSE)</f>
        <v>4.2824074074074075E-4</v>
      </c>
      <c r="AD5" s="27" t="str">
        <f>VLOOKUP($Z5,'Verbal log'!$F:$Z,AD$1,FALSE)</f>
        <v>Perfect Timing</v>
      </c>
      <c r="AE5" s="27">
        <f>VLOOKUP($Z5,'Verbal log'!$F:$Z,AE$1,FALSE)</f>
        <v>2.9976851851851853E-3</v>
      </c>
      <c r="AF5" s="27">
        <f>VLOOKUP($Z5,'Verbal log'!$F:$Z,AF$1,FALSE)</f>
        <v>3.7968749999999995E-3</v>
      </c>
      <c r="AG5" s="27">
        <f>VLOOKUP($Z5,'Verbal log'!$F:$Z,AG$1,FALSE)</f>
        <v>7.9918981481481421E-4</v>
      </c>
      <c r="AH5" s="27" t="str">
        <f>VLOOKUP($Z5,'Verbal log'!$F:$Z,AH$1,FALSE)</f>
        <v>Neutral</v>
      </c>
      <c r="AI5" s="102">
        <f>VLOOKUP($Z5,'Verbal log'!$F:$Z,AI$1,FALSE)</f>
        <v>0</v>
      </c>
      <c r="AJ5" s="121">
        <v>3</v>
      </c>
      <c r="AK5" s="121">
        <f t="shared" ref="AK5:AK43" si="37">IF($AK$2=AL5,AJ5,"")</f>
        <v>3</v>
      </c>
      <c r="AL5" s="102" t="str">
        <f>VLOOKUP($AM5,'Verbal log'!$F:$Z,AL$1,FALSE)</f>
        <v>S.C.</v>
      </c>
      <c r="AM5" s="41" t="str">
        <f t="shared" si="21"/>
        <v>Exam 53</v>
      </c>
      <c r="AN5" s="27" t="str">
        <f>IF($AL5=$AK$2,VLOOKUP($AM5,'Verbal log'!$F:$Z,AN$1,FALSE),"")</f>
        <v>Right</v>
      </c>
      <c r="AO5" s="102">
        <f>IF($AL5=$AK$2,VLOOKUP($AM5,'Verbal log'!$F:$Z,AO$1,FALSE),"")</f>
        <v>37</v>
      </c>
      <c r="AP5" s="27">
        <f>IF($AL5=$AK$2,VLOOKUP($AM5,'Verbal log'!$F:$Z,AP$1,FALSE),"")</f>
        <v>4.2824074074074075E-4</v>
      </c>
      <c r="AQ5" s="27" t="str">
        <f>IF($AL5=$AK$2,VLOOKUP($AM5,'Verbal log'!$F:$Z,AQ$1,FALSE),"")</f>
        <v>Perfect Timing</v>
      </c>
      <c r="AR5" s="27">
        <f>IF($AL5=$AK$2,VLOOKUP($AM5,'Verbal log'!$F:$Z,AR$1,FALSE),"")</f>
        <v>2.9976851851851853E-3</v>
      </c>
      <c r="AS5" s="27">
        <f>IF($AL5=$AK$2,VLOOKUP($AM5,'Verbal log'!$F:$Z,AS$1,FALSE),"")</f>
        <v>3.7968749999999995E-3</v>
      </c>
      <c r="AT5" s="27">
        <f>IF($AL5=$AK$2,VLOOKUP($AM5,'Verbal log'!$F:$Z,AT$1,FALSE),"")</f>
        <v>7.9918981481481421E-4</v>
      </c>
      <c r="AU5" s="27" t="str">
        <f>IF($AL5=$AK$2,VLOOKUP($AM5,'Verbal log'!$F:$Z,AU$1,FALSE),"")</f>
        <v>Neutral</v>
      </c>
      <c r="AV5" s="102">
        <f>IF($AL5=$AK$2,VLOOKUP($AM5,'Verbal log'!$F:$Z,AV$1,FALSE),"")</f>
        <v>0</v>
      </c>
      <c r="AW5" s="27"/>
      <c r="AX5" s="65">
        <f t="shared" si="22"/>
        <v>4.2824074074074075E-4</v>
      </c>
      <c r="AY5" s="65">
        <f t="shared" si="23"/>
        <v>-4.2824074074074075E-4</v>
      </c>
      <c r="AZ5" s="65">
        <f t="shared" si="0"/>
        <v>0</v>
      </c>
      <c r="BA5" s="66">
        <f t="shared" si="1"/>
        <v>3.4722222222222224E-4</v>
      </c>
      <c r="BB5" s="66">
        <f t="shared" si="2"/>
        <v>8.6805555555555551E-4</v>
      </c>
      <c r="BC5" s="66">
        <f t="shared" si="3"/>
        <v>1.3888888888888889E-3</v>
      </c>
      <c r="BE5" s="121" t="str">
        <f t="shared" si="24"/>
        <v/>
      </c>
      <c r="BF5" s="27" t="str">
        <f>IF($BE5&lt;&gt;"",VLOOKUP($AM5,'Verbal log'!$F:$Z,BF$1,FALSE),"")</f>
        <v/>
      </c>
      <c r="BG5" s="27" t="str">
        <f>IF($BE5&lt;&gt;"",VLOOKUP($AM5,'Verbal log'!$F:$Z,BG$1,FALSE),"")</f>
        <v/>
      </c>
      <c r="BH5" s="27" t="str">
        <f>IF($BE5&lt;&gt;"",VLOOKUP($AM5,'Verbal log'!$F:$Z,BH$1,FALSE),"")</f>
        <v/>
      </c>
      <c r="BI5" s="27" t="str">
        <f>IF($BE5&lt;&gt;"",VLOOKUP($AM5,'Verbal log'!$F:$Z,BI$1,FALSE),"")</f>
        <v/>
      </c>
      <c r="BJ5" s="27" t="str">
        <f>IF($BE5&lt;&gt;"",VLOOKUP($AM5,'Verbal log'!$F:$Z,BJ$1,FALSE),"")</f>
        <v/>
      </c>
      <c r="BK5" s="27" t="str">
        <f>IF($BE5&lt;&gt;"",VLOOKUP($AM5,'Verbal log'!$F:$Z,BK$1,FALSE),"")</f>
        <v/>
      </c>
      <c r="BL5" s="27" t="str">
        <f>IF($BE5&lt;&gt;"",VLOOKUP($AM5,'Verbal log'!$F:$Z,BL$1,FALSE),"")</f>
        <v/>
      </c>
      <c r="BM5" s="27" t="str">
        <f>IF($BE5&lt;&gt;"",VLOOKUP($AM5,'Verbal log'!$F:$Z,BM$1,FALSE),"")</f>
        <v/>
      </c>
      <c r="BN5" s="27" t="str">
        <f>IF($BE5&lt;&gt;"",VLOOKUP($AM5,'Verbal log'!$F:$Z,BN$1,FALSE),"")</f>
        <v/>
      </c>
      <c r="BO5" s="27"/>
      <c r="BP5" s="65">
        <f t="shared" si="25"/>
        <v>-2E-14</v>
      </c>
      <c r="BQ5" s="65">
        <f t="shared" si="26"/>
        <v>-2E-14</v>
      </c>
      <c r="BR5" s="65">
        <f t="shared" si="4"/>
        <v>0</v>
      </c>
      <c r="BS5" s="66">
        <f t="shared" si="5"/>
        <v>8.6805555555555551E-4</v>
      </c>
      <c r="BT5" s="66">
        <f t="shared" si="6"/>
        <v>1.736111111111111E-3</v>
      </c>
      <c r="BU5" s="66">
        <f t="shared" si="7"/>
        <v>2.0833333333333333E-3</v>
      </c>
      <c r="BW5" s="235" t="str">
        <f t="shared" si="27"/>
        <v/>
      </c>
      <c r="BX5" s="233" t="str">
        <f>IF($BW5&lt;&gt;"",VLOOKUP($AM5,'Verbal log'!$F:$Z,BX$1,FALSE),"")</f>
        <v/>
      </c>
      <c r="BY5" s="233" t="str">
        <f>IF($BW5&lt;&gt;"",VLOOKUP($AM5,'Verbal log'!$F:$Z,BY$1,FALSE),"")</f>
        <v/>
      </c>
      <c r="BZ5" s="233" t="str">
        <f>IF($BW5&lt;&gt;"",VLOOKUP($AM5,'Verbal log'!$F:$Z,BZ$1,FALSE),"")</f>
        <v/>
      </c>
      <c r="CA5" s="233" t="str">
        <f>IF($BW5&lt;&gt;"",VLOOKUP($AM5,'Verbal log'!$F:$Z,CA$1,FALSE),"")</f>
        <v/>
      </c>
      <c r="CB5" s="233" t="str">
        <f>IF($BW5&lt;&gt;"",VLOOKUP($AM5,'Verbal log'!$F:$Z,CB$1,FALSE),"")</f>
        <v/>
      </c>
      <c r="CC5" s="233" t="str">
        <f>IF($BW5&lt;&gt;"",VLOOKUP($AM5,'Verbal log'!$F:$Z,CC$1,FALSE),"")</f>
        <v/>
      </c>
      <c r="CD5" s="233" t="str">
        <f>IF($BW5&lt;&gt;"",VLOOKUP($AM5,'Verbal log'!$F:$Z,CD$1,FALSE),"")</f>
        <v/>
      </c>
      <c r="CE5" s="233" t="str">
        <f>IF($BW5&lt;&gt;"",VLOOKUP($AM5,'Verbal log'!$F:$Z,CE$1,FALSE),"")</f>
        <v/>
      </c>
      <c r="CF5" s="233" t="str">
        <f>IF($BW5&lt;&gt;"",VLOOKUP($AM5,'Verbal log'!$F:$Z,CF$1,FALSE),"")</f>
        <v/>
      </c>
      <c r="CG5" s="233"/>
      <c r="CH5" s="236">
        <f t="shared" si="28"/>
        <v>-2E-14</v>
      </c>
      <c r="CI5" s="236">
        <f t="shared" si="29"/>
        <v>-2E-14</v>
      </c>
      <c r="CJ5" s="236">
        <f t="shared" si="8"/>
        <v>0</v>
      </c>
      <c r="CK5" s="237">
        <f t="shared" si="9"/>
        <v>1.3888888888888889E-3</v>
      </c>
      <c r="CL5" s="237">
        <f t="shared" si="10"/>
        <v>3.472222222222222E-3</v>
      </c>
      <c r="CM5" s="238">
        <f t="shared" si="11"/>
        <v>3.8194444444444443E-3</v>
      </c>
      <c r="CO5" s="235" t="str">
        <f t="shared" si="30"/>
        <v/>
      </c>
      <c r="CP5" s="233" t="str">
        <f>IF($CO5&lt;&gt;"",VLOOKUP($AM5,'Verbal log'!$F:$Z,CP$1,FALSE),"")</f>
        <v/>
      </c>
      <c r="CQ5" s="233" t="str">
        <f>IF($CO5&lt;&gt;"",VLOOKUP($AM5,'Verbal log'!$F:$Z,CQ$1,FALSE),"")</f>
        <v/>
      </c>
      <c r="CR5" s="233" t="str">
        <f>IF($CO5&lt;&gt;"",VLOOKUP($AM5,'Verbal log'!$F:$Z,CR$1,FALSE),"")</f>
        <v/>
      </c>
      <c r="CS5" s="233" t="str">
        <f>IF($CO5&lt;&gt;"",VLOOKUP($AM5,'Verbal log'!$F:$Z,CS$1,FALSE),"")</f>
        <v/>
      </c>
      <c r="CT5" s="233" t="str">
        <f>IF($CO5&lt;&gt;"",VLOOKUP($AM5,'Verbal log'!$F:$Z,CT$1,FALSE),"")</f>
        <v/>
      </c>
      <c r="CU5" s="233" t="str">
        <f>IF($CO5&lt;&gt;"",VLOOKUP($AM5,'Verbal log'!$F:$Z,CU$1,FALSE),"")</f>
        <v/>
      </c>
      <c r="CV5" s="233" t="str">
        <f>IF($CO5&lt;&gt;"",VLOOKUP($AM5,'Verbal log'!$F:$Z,CV$1,FALSE),"")</f>
        <v/>
      </c>
      <c r="CW5" s="233" t="str">
        <f>IF($CO5&lt;&gt;"",VLOOKUP($AM5,'Verbal log'!$F:$Z,CW$1,FALSE),"")</f>
        <v/>
      </c>
      <c r="CX5" s="248" t="str">
        <f>IF($CO5&lt;&gt;"",VLOOKUP($AM5,'Verbal log'!$F:$Z,CX$1,FALSE),"")</f>
        <v/>
      </c>
      <c r="CY5" s="233"/>
      <c r="CZ5" s="236">
        <f t="shared" si="31"/>
        <v>-2E-14</v>
      </c>
      <c r="DA5" s="236">
        <f t="shared" si="32"/>
        <v>-2E-14</v>
      </c>
      <c r="DB5" s="236">
        <f t="shared" si="12"/>
        <v>0</v>
      </c>
      <c r="DC5" s="237">
        <f t="shared" si="13"/>
        <v>6.9444444444444447E-4</v>
      </c>
      <c r="DD5" s="237">
        <f t="shared" si="14"/>
        <v>1.3888888888888889E-3</v>
      </c>
      <c r="DE5" s="238">
        <f t="shared" si="15"/>
        <v>1.736111111111111E-3</v>
      </c>
      <c r="DG5" s="235" t="str">
        <f t="shared" si="33"/>
        <v/>
      </c>
      <c r="DH5" s="233" t="str">
        <f>IF($DG5&lt;&gt;"",VLOOKUP($AM5,'Verbal log'!$F:$Z,DH$1,FALSE),"")</f>
        <v/>
      </c>
      <c r="DI5" s="233" t="str">
        <f>IF($DG5&lt;&gt;"",VLOOKUP($AM5,'Verbal log'!$F:$Z,DI$1,FALSE),"")</f>
        <v/>
      </c>
      <c r="DJ5" s="233" t="str">
        <f>IF($DG5&lt;&gt;"",VLOOKUP($AM5,'Verbal log'!$F:$Z,DJ$1,FALSE),"")</f>
        <v/>
      </c>
      <c r="DK5" s="233" t="str">
        <f>IF($DG5&lt;&gt;"",VLOOKUP($AM5,'Verbal log'!$F:$Z,DK$1,FALSE),"")</f>
        <v/>
      </c>
      <c r="DL5" s="233" t="str">
        <f>IF($DG5&lt;&gt;"",VLOOKUP($AM5,'Verbal log'!$F:$Z,DL$1,FALSE),"")</f>
        <v/>
      </c>
      <c r="DM5" s="233" t="str">
        <f>IF($DG5&lt;&gt;"",VLOOKUP($AM5,'Verbal log'!$F:$Z,DM$1,FALSE),"")</f>
        <v/>
      </c>
      <c r="DN5" s="233" t="str">
        <f>IF($DG5&lt;&gt;"",VLOOKUP($AM5,'Verbal log'!$F:$Z,DN$1,FALSE),"")</f>
        <v/>
      </c>
      <c r="DO5" s="233" t="str">
        <f>IF($DG5&lt;&gt;"",VLOOKUP($AM5,'Verbal log'!$F:$Z,DO$1,FALSE),"")</f>
        <v/>
      </c>
      <c r="DP5" s="233" t="str">
        <f>IF($DG5&lt;&gt;"",VLOOKUP($AM5,'Verbal log'!$F:$Z,DP$1,FALSE),"")</f>
        <v/>
      </c>
      <c r="DQ5" s="233"/>
      <c r="DR5" s="236">
        <f t="shared" si="34"/>
        <v>-2E-14</v>
      </c>
      <c r="DS5" s="236">
        <f t="shared" si="35"/>
        <v>-2E-14</v>
      </c>
      <c r="DT5" s="236">
        <f t="shared" si="16"/>
        <v>0</v>
      </c>
      <c r="DU5" s="237">
        <f t="shared" si="17"/>
        <v>3.4722222222222224E-4</v>
      </c>
      <c r="DV5" s="237">
        <f t="shared" si="18"/>
        <v>1.0416666666666667E-3</v>
      </c>
      <c r="DW5" s="238">
        <f t="shared" si="19"/>
        <v>1.3888888888888889E-3</v>
      </c>
    </row>
    <row r="6" spans="1:127" x14ac:dyDescent="0.2">
      <c r="A6" s="53" t="s">
        <v>294</v>
      </c>
      <c r="B6" s="121">
        <v>75</v>
      </c>
      <c r="C6" s="27">
        <f>B6/(24*60*60)</f>
        <v>8.6805555555555551E-4</v>
      </c>
      <c r="D6" s="27" t="s">
        <v>1</v>
      </c>
      <c r="W6" s="121">
        <v>4</v>
      </c>
      <c r="X6" s="121" t="str">
        <f t="shared" si="36"/>
        <v/>
      </c>
      <c r="Y6" s="102" t="str">
        <f>VLOOKUP($AM6,'Verbal log'!$F:$Z,Y$1,FALSE)</f>
        <v>R.C.1º</v>
      </c>
      <c r="Z6" s="41" t="str">
        <f t="shared" si="20"/>
        <v>Exam 54</v>
      </c>
      <c r="AA6" s="27" t="str">
        <f>VLOOKUP($Z6,'Verbal log'!$F:$Z,AA$1,FALSE)</f>
        <v>Wrong</v>
      </c>
      <c r="AB6" s="102">
        <f>VLOOKUP($Z6,'Verbal log'!$F:$Z,AB$1,FALSE)</f>
        <v>340</v>
      </c>
      <c r="AC6" s="27">
        <f>VLOOKUP($Z6,'Verbal log'!$F:$Z,AC$1,FALSE)</f>
        <v>3.9351851851851848E-3</v>
      </c>
      <c r="AD6" s="27" t="str">
        <f>VLOOKUP($Z6,'Verbal log'!$F:$Z,AD$1,FALSE)</f>
        <v>Way Too Slow</v>
      </c>
      <c r="AE6" s="27">
        <f>VLOOKUP($Z6,'Verbal log'!$F:$Z,AE$1,FALSE)</f>
        <v>6.9328703703703705E-3</v>
      </c>
      <c r="AF6" s="27">
        <f>VLOOKUP($Z6,'Verbal log'!$F:$Z,AF$1,FALSE)</f>
        <v>5.0625000000000002E-3</v>
      </c>
      <c r="AG6" s="27">
        <f>VLOOKUP($Z6,'Verbal log'!$F:$Z,AG$1,FALSE)</f>
        <v>1.8703703703703703E-3</v>
      </c>
      <c r="AH6" s="27" t="str">
        <f>VLOOKUP($Z6,'Verbal log'!$F:$Z,AH$1,FALSE)</f>
        <v>Neutral</v>
      </c>
      <c r="AI6" s="102">
        <f>VLOOKUP($Z6,'Verbal log'!$F:$Z,AI$1,FALSE)</f>
        <v>0</v>
      </c>
      <c r="AJ6" s="121">
        <v>4</v>
      </c>
      <c r="AK6" s="121" t="str">
        <f t="shared" si="37"/>
        <v/>
      </c>
      <c r="AL6" s="102" t="str">
        <f>VLOOKUP($AM6,'Verbal log'!$F:$Z,AL$1,FALSE)</f>
        <v>R.C.1º</v>
      </c>
      <c r="AM6" s="41" t="str">
        <f t="shared" si="21"/>
        <v>Exam 54</v>
      </c>
      <c r="AN6" s="27" t="str">
        <f>IF($AL6=$AK$2,VLOOKUP($AM6,'Verbal log'!$F:$Z,AN$1,FALSE),"")</f>
        <v/>
      </c>
      <c r="AO6" s="102" t="str">
        <f>IF($AL6=$AK$2,VLOOKUP($AM6,'Verbal log'!$F:$Z,AO$1,FALSE),"")</f>
        <v/>
      </c>
      <c r="AP6" s="27" t="str">
        <f>IF($AL6=$AK$2,VLOOKUP($AM6,'Verbal log'!$F:$Z,AP$1,FALSE),"")</f>
        <v/>
      </c>
      <c r="AQ6" s="27" t="str">
        <f>IF($AL6=$AK$2,VLOOKUP($AM6,'Verbal log'!$F:$Z,AQ$1,FALSE),"")</f>
        <v/>
      </c>
      <c r="AR6" s="27" t="str">
        <f>IF($AL6=$AK$2,VLOOKUP($AM6,'Verbal log'!$F:$Z,AR$1,FALSE),"")</f>
        <v/>
      </c>
      <c r="AS6" s="27" t="str">
        <f>IF($AL6=$AK$2,VLOOKUP($AM6,'Verbal log'!$F:$Z,AS$1,FALSE),"")</f>
        <v/>
      </c>
      <c r="AT6" s="27" t="str">
        <f>IF($AL6=$AK$2,VLOOKUP($AM6,'Verbal log'!$F:$Z,AT$1,FALSE),"")</f>
        <v/>
      </c>
      <c r="AU6" s="27" t="str">
        <f>IF($AL6=$AK$2,VLOOKUP($AM6,'Verbal log'!$F:$Z,AU$1,FALSE),"")</f>
        <v/>
      </c>
      <c r="AV6" s="102" t="str">
        <f>IF($AL6=$AK$2,VLOOKUP($AM6,'Verbal log'!$F:$Z,AV$1,FALSE),"")</f>
        <v/>
      </c>
      <c r="AW6" s="27"/>
      <c r="AX6" s="65">
        <f t="shared" si="22"/>
        <v>-2E-14</v>
      </c>
      <c r="AY6" s="65">
        <f t="shared" si="23"/>
        <v>-2E-14</v>
      </c>
      <c r="AZ6" s="65">
        <f t="shared" si="0"/>
        <v>0</v>
      </c>
      <c r="BA6" s="66">
        <f t="shared" si="1"/>
        <v>3.4722222222222224E-4</v>
      </c>
      <c r="BB6" s="66">
        <f t="shared" si="2"/>
        <v>8.6805555555555551E-4</v>
      </c>
      <c r="BC6" s="66">
        <f t="shared" si="3"/>
        <v>1.3888888888888889E-3</v>
      </c>
      <c r="BE6" s="121" t="str">
        <f t="shared" si="24"/>
        <v/>
      </c>
      <c r="BF6" s="27" t="str">
        <f>IF($BE6&lt;&gt;"",VLOOKUP($AM6,'Verbal log'!$F:$Z,BF$1,FALSE),"")</f>
        <v/>
      </c>
      <c r="BG6" s="27" t="str">
        <f>IF($BE6&lt;&gt;"",VLOOKUP($AM6,'Verbal log'!$F:$Z,BG$1,FALSE),"")</f>
        <v/>
      </c>
      <c r="BH6" s="27" t="str">
        <f>IF($BE6&lt;&gt;"",VLOOKUP($AM6,'Verbal log'!$F:$Z,BH$1,FALSE),"")</f>
        <v/>
      </c>
      <c r="BI6" s="27" t="str">
        <f>IF($BE6&lt;&gt;"",VLOOKUP($AM6,'Verbal log'!$F:$Z,BI$1,FALSE),"")</f>
        <v/>
      </c>
      <c r="BJ6" s="27" t="str">
        <f>IF($BE6&lt;&gt;"",VLOOKUP($AM6,'Verbal log'!$F:$Z,BJ$1,FALSE),"")</f>
        <v/>
      </c>
      <c r="BK6" s="27" t="str">
        <f>IF($BE6&lt;&gt;"",VLOOKUP($AM6,'Verbal log'!$F:$Z,BK$1,FALSE),"")</f>
        <v/>
      </c>
      <c r="BL6" s="27" t="str">
        <f>IF($BE6&lt;&gt;"",VLOOKUP($AM6,'Verbal log'!$F:$Z,BL$1,FALSE),"")</f>
        <v/>
      </c>
      <c r="BM6" s="27" t="str">
        <f>IF($BE6&lt;&gt;"",VLOOKUP($AM6,'Verbal log'!$F:$Z,BM$1,FALSE),"")</f>
        <v/>
      </c>
      <c r="BN6" s="27" t="str">
        <f>IF($BE6&lt;&gt;"",VLOOKUP($AM6,'Verbal log'!$F:$Z,BN$1,FALSE),"")</f>
        <v/>
      </c>
      <c r="BO6" s="27"/>
      <c r="BP6" s="65">
        <f t="shared" si="25"/>
        <v>-2E-14</v>
      </c>
      <c r="BQ6" s="65">
        <f t="shared" si="26"/>
        <v>-2E-14</v>
      </c>
      <c r="BR6" s="65">
        <f t="shared" si="4"/>
        <v>0</v>
      </c>
      <c r="BS6" s="66">
        <f t="shared" si="5"/>
        <v>8.6805555555555551E-4</v>
      </c>
      <c r="BT6" s="66">
        <f t="shared" si="6"/>
        <v>1.736111111111111E-3</v>
      </c>
      <c r="BU6" s="66">
        <f t="shared" si="7"/>
        <v>2.0833333333333333E-3</v>
      </c>
      <c r="BW6" s="235">
        <f t="shared" si="27"/>
        <v>4</v>
      </c>
      <c r="BX6" s="233" t="str">
        <f>IF($BW6&lt;&gt;"",VLOOKUP($AM6,'Verbal log'!$F:$Z,BX$1,FALSE),"")</f>
        <v>Wrong</v>
      </c>
      <c r="BY6" s="233">
        <f>IF($BW6&lt;&gt;"",VLOOKUP($AM6,'Verbal log'!$F:$Z,BY$1,FALSE),"")</f>
        <v>340</v>
      </c>
      <c r="BZ6" s="233">
        <f>IF($BW6&lt;&gt;"",VLOOKUP($AM6,'Verbal log'!$F:$Z,BZ$1,FALSE),"")</f>
        <v>3.9351851851851848E-3</v>
      </c>
      <c r="CA6" s="233" t="str">
        <f>IF($BW6&lt;&gt;"",VLOOKUP($AM6,'Verbal log'!$F:$Z,CA$1,FALSE),"")</f>
        <v>Way Too Slow</v>
      </c>
      <c r="CB6" s="233">
        <f>IF($BW6&lt;&gt;"",VLOOKUP($AM6,'Verbal log'!$F:$Z,CB$1,FALSE),"")</f>
        <v>6.9328703703703705E-3</v>
      </c>
      <c r="CC6" s="233">
        <f>IF($BW6&lt;&gt;"",VLOOKUP($AM6,'Verbal log'!$F:$Z,CC$1,FALSE),"")</f>
        <v>5.0625000000000002E-3</v>
      </c>
      <c r="CD6" s="233">
        <f>IF($BW6&lt;&gt;"",VLOOKUP($AM6,'Verbal log'!$F:$Z,CD$1,FALSE),"")</f>
        <v>1.8703703703703703E-3</v>
      </c>
      <c r="CE6" s="233" t="str">
        <f>IF($BW6&lt;&gt;"",VLOOKUP($AM6,'Verbal log'!$F:$Z,CE$1,FALSE),"")</f>
        <v>Neutral</v>
      </c>
      <c r="CF6" s="233">
        <f>IF($BW6&lt;&gt;"",VLOOKUP($AM6,'Verbal log'!$F:$Z,CF$1,FALSE),"")</f>
        <v>0</v>
      </c>
      <c r="CG6" s="233"/>
      <c r="CH6" s="236">
        <f t="shared" si="28"/>
        <v>-3.9351851851851848E-3</v>
      </c>
      <c r="CI6" s="236">
        <f t="shared" si="29"/>
        <v>3.9351851851851848E-3</v>
      </c>
      <c r="CJ6" s="236">
        <f t="shared" si="8"/>
        <v>0</v>
      </c>
      <c r="CK6" s="237">
        <f t="shared" si="9"/>
        <v>1.3888888888888889E-3</v>
      </c>
      <c r="CL6" s="237">
        <f t="shared" si="10"/>
        <v>3.472222222222222E-3</v>
      </c>
      <c r="CM6" s="238">
        <f t="shared" si="11"/>
        <v>3.8194444444444443E-3</v>
      </c>
      <c r="CO6" s="235" t="str">
        <f t="shared" si="30"/>
        <v/>
      </c>
      <c r="CP6" s="233" t="str">
        <f>IF($CO6&lt;&gt;"",VLOOKUP($AM6,'Verbal log'!$F:$Z,CP$1,FALSE),"")</f>
        <v/>
      </c>
      <c r="CQ6" s="233" t="str">
        <f>IF($CO6&lt;&gt;"",VLOOKUP($AM6,'Verbal log'!$F:$Z,CQ$1,FALSE),"")</f>
        <v/>
      </c>
      <c r="CR6" s="233" t="str">
        <f>IF($CO6&lt;&gt;"",VLOOKUP($AM6,'Verbal log'!$F:$Z,CR$1,FALSE),"")</f>
        <v/>
      </c>
      <c r="CS6" s="233" t="str">
        <f>IF($CO6&lt;&gt;"",VLOOKUP($AM6,'Verbal log'!$F:$Z,CS$1,FALSE),"")</f>
        <v/>
      </c>
      <c r="CT6" s="233" t="str">
        <f>IF($CO6&lt;&gt;"",VLOOKUP($AM6,'Verbal log'!$F:$Z,CT$1,FALSE),"")</f>
        <v/>
      </c>
      <c r="CU6" s="233" t="str">
        <f>IF($CO6&lt;&gt;"",VLOOKUP($AM6,'Verbal log'!$F:$Z,CU$1,FALSE),"")</f>
        <v/>
      </c>
      <c r="CV6" s="233" t="str">
        <f>IF($CO6&lt;&gt;"",VLOOKUP($AM6,'Verbal log'!$F:$Z,CV$1,FALSE),"")</f>
        <v/>
      </c>
      <c r="CW6" s="233" t="str">
        <f>IF($CO6&lt;&gt;"",VLOOKUP($AM6,'Verbal log'!$F:$Z,CW$1,FALSE),"")</f>
        <v/>
      </c>
      <c r="CX6" s="248" t="str">
        <f>IF($CO6&lt;&gt;"",VLOOKUP($AM6,'Verbal log'!$F:$Z,CX$1,FALSE),"")</f>
        <v/>
      </c>
      <c r="CY6" s="233"/>
      <c r="CZ6" s="236">
        <f t="shared" si="31"/>
        <v>-2E-14</v>
      </c>
      <c r="DA6" s="236">
        <f t="shared" si="32"/>
        <v>-2E-14</v>
      </c>
      <c r="DB6" s="236">
        <f t="shared" si="12"/>
        <v>0</v>
      </c>
      <c r="DC6" s="237">
        <f t="shared" si="13"/>
        <v>6.9444444444444447E-4</v>
      </c>
      <c r="DD6" s="237">
        <f t="shared" si="14"/>
        <v>1.3888888888888889E-3</v>
      </c>
      <c r="DE6" s="238">
        <f t="shared" si="15"/>
        <v>1.736111111111111E-3</v>
      </c>
      <c r="DG6" s="235" t="str">
        <f t="shared" si="33"/>
        <v/>
      </c>
      <c r="DH6" s="233" t="str">
        <f>IF($DG6&lt;&gt;"",VLOOKUP($AM6,'Verbal log'!$F:$Z,DH$1,FALSE),"")</f>
        <v/>
      </c>
      <c r="DI6" s="233" t="str">
        <f>IF($DG6&lt;&gt;"",VLOOKUP($AM6,'Verbal log'!$F:$Z,DI$1,FALSE),"")</f>
        <v/>
      </c>
      <c r="DJ6" s="233" t="str">
        <f>IF($DG6&lt;&gt;"",VLOOKUP($AM6,'Verbal log'!$F:$Z,DJ$1,FALSE),"")</f>
        <v/>
      </c>
      <c r="DK6" s="233" t="str">
        <f>IF($DG6&lt;&gt;"",VLOOKUP($AM6,'Verbal log'!$F:$Z,DK$1,FALSE),"")</f>
        <v/>
      </c>
      <c r="DL6" s="233" t="str">
        <f>IF($DG6&lt;&gt;"",VLOOKUP($AM6,'Verbal log'!$F:$Z,DL$1,FALSE),"")</f>
        <v/>
      </c>
      <c r="DM6" s="233" t="str">
        <f>IF($DG6&lt;&gt;"",VLOOKUP($AM6,'Verbal log'!$F:$Z,DM$1,FALSE),"")</f>
        <v/>
      </c>
      <c r="DN6" s="233" t="str">
        <f>IF($DG6&lt;&gt;"",VLOOKUP($AM6,'Verbal log'!$F:$Z,DN$1,FALSE),"")</f>
        <v/>
      </c>
      <c r="DO6" s="233" t="str">
        <f>IF($DG6&lt;&gt;"",VLOOKUP($AM6,'Verbal log'!$F:$Z,DO$1,FALSE),"")</f>
        <v/>
      </c>
      <c r="DP6" s="233" t="str">
        <f>IF($DG6&lt;&gt;"",VLOOKUP($AM6,'Verbal log'!$F:$Z,DP$1,FALSE),"")</f>
        <v/>
      </c>
      <c r="DQ6" s="233"/>
      <c r="DR6" s="236">
        <f t="shared" si="34"/>
        <v>-2E-14</v>
      </c>
      <c r="DS6" s="236">
        <f t="shared" si="35"/>
        <v>-2E-14</v>
      </c>
      <c r="DT6" s="236">
        <f t="shared" si="16"/>
        <v>0</v>
      </c>
      <c r="DU6" s="237">
        <f t="shared" si="17"/>
        <v>3.4722222222222224E-4</v>
      </c>
      <c r="DV6" s="237">
        <f t="shared" si="18"/>
        <v>1.0416666666666667E-3</v>
      </c>
      <c r="DW6" s="238">
        <f t="shared" si="19"/>
        <v>1.3888888888888889E-3</v>
      </c>
    </row>
    <row r="7" spans="1:127" x14ac:dyDescent="0.2">
      <c r="A7" s="53" t="s">
        <v>295</v>
      </c>
      <c r="B7" s="121">
        <v>150</v>
      </c>
      <c r="C7" s="27">
        <f>B7/(24*60*60)</f>
        <v>1.736111111111111E-3</v>
      </c>
      <c r="D7" s="27" t="s">
        <v>2</v>
      </c>
      <c r="W7" s="121">
        <v>5</v>
      </c>
      <c r="X7" s="121" t="str">
        <f t="shared" si="36"/>
        <v/>
      </c>
      <c r="Y7" s="102" t="str">
        <f>VLOOKUP($AM7,'Verbal log'!$F:$Z,Y$1,FALSE)</f>
        <v>R.C.Gn</v>
      </c>
      <c r="Z7" s="41" t="str">
        <f t="shared" si="20"/>
        <v>Exam 55</v>
      </c>
      <c r="AA7" s="27" t="str">
        <f>VLOOKUP($Z7,'Verbal log'!$F:$Z,AA$1,FALSE)</f>
        <v>Right</v>
      </c>
      <c r="AB7" s="102">
        <f>VLOOKUP($Z7,'Verbal log'!$F:$Z,AB$1,FALSE)</f>
        <v>89</v>
      </c>
      <c r="AC7" s="27">
        <f>VLOOKUP($Z7,'Verbal log'!$F:$Z,AC$1,FALSE)</f>
        <v>1.0300925925925926E-3</v>
      </c>
      <c r="AD7" s="27" t="str">
        <f>VLOOKUP($Z7,'Verbal log'!$F:$Z,AD$1,FALSE)</f>
        <v>Perfect Timing</v>
      </c>
      <c r="AE7" s="27">
        <f>VLOOKUP($Z7,'Verbal log'!$F:$Z,AE$1,FALSE)</f>
        <v>7.9629629629629634E-3</v>
      </c>
      <c r="AF7" s="27">
        <f>VLOOKUP($Z7,'Verbal log'!$F:$Z,AF$1,FALSE)</f>
        <v>6.3281250000000004E-3</v>
      </c>
      <c r="AG7" s="27">
        <f>VLOOKUP($Z7,'Verbal log'!$F:$Z,AG$1,FALSE)</f>
        <v>1.6348379629629629E-3</v>
      </c>
      <c r="AH7" s="27" t="str">
        <f>VLOOKUP($Z7,'Verbal log'!$F:$Z,AH$1,FALSE)</f>
        <v>Neutral</v>
      </c>
      <c r="AI7" s="102">
        <f>VLOOKUP($Z7,'Verbal log'!$F:$Z,AI$1,FALSE)</f>
        <v>0</v>
      </c>
      <c r="AJ7" s="121">
        <v>5</v>
      </c>
      <c r="AK7" s="121" t="str">
        <f t="shared" si="37"/>
        <v/>
      </c>
      <c r="AL7" s="102" t="str">
        <f>VLOOKUP($AM7,'Verbal log'!$F:$Z,AL$1,FALSE)</f>
        <v>R.C.Gn</v>
      </c>
      <c r="AM7" s="41" t="str">
        <f t="shared" si="21"/>
        <v>Exam 55</v>
      </c>
      <c r="AN7" s="27" t="str">
        <f>IF($AL7=$AK$2,VLOOKUP($AM7,'Verbal log'!$F:$Z,AN$1,FALSE),"")</f>
        <v/>
      </c>
      <c r="AO7" s="102" t="str">
        <f>IF($AL7=$AK$2,VLOOKUP($AM7,'Verbal log'!$F:$Z,AO$1,FALSE),"")</f>
        <v/>
      </c>
      <c r="AP7" s="27" t="str">
        <f>IF($AL7=$AK$2,VLOOKUP($AM7,'Verbal log'!$F:$Z,AP$1,FALSE),"")</f>
        <v/>
      </c>
      <c r="AQ7" s="27" t="str">
        <f>IF($AL7=$AK$2,VLOOKUP($AM7,'Verbal log'!$F:$Z,AQ$1,FALSE),"")</f>
        <v/>
      </c>
      <c r="AR7" s="27" t="str">
        <f>IF($AL7=$AK$2,VLOOKUP($AM7,'Verbal log'!$F:$Z,AR$1,FALSE),"")</f>
        <v/>
      </c>
      <c r="AS7" s="27" t="str">
        <f>IF($AL7=$AK$2,VLOOKUP($AM7,'Verbal log'!$F:$Z,AS$1,FALSE),"")</f>
        <v/>
      </c>
      <c r="AT7" s="27" t="str">
        <f>IF($AL7=$AK$2,VLOOKUP($AM7,'Verbal log'!$F:$Z,AT$1,FALSE),"")</f>
        <v/>
      </c>
      <c r="AU7" s="27" t="str">
        <f>IF($AL7=$AK$2,VLOOKUP($AM7,'Verbal log'!$F:$Z,AU$1,FALSE),"")</f>
        <v/>
      </c>
      <c r="AV7" s="102" t="str">
        <f>IF($AL7=$AK$2,VLOOKUP($AM7,'Verbal log'!$F:$Z,AV$1,FALSE),"")</f>
        <v/>
      </c>
      <c r="AW7" s="27"/>
      <c r="AX7" s="65">
        <f t="shared" si="22"/>
        <v>-2E-14</v>
      </c>
      <c r="AY7" s="65">
        <f t="shared" si="23"/>
        <v>-2E-14</v>
      </c>
      <c r="AZ7" s="65">
        <f t="shared" si="0"/>
        <v>0</v>
      </c>
      <c r="BA7" s="66">
        <f t="shared" si="1"/>
        <v>3.4722222222222224E-4</v>
      </c>
      <c r="BB7" s="66">
        <f t="shared" si="2"/>
        <v>8.6805555555555551E-4</v>
      </c>
      <c r="BC7" s="66">
        <f t="shared" si="3"/>
        <v>1.3888888888888889E-3</v>
      </c>
      <c r="BE7" s="121" t="str">
        <f t="shared" si="24"/>
        <v/>
      </c>
      <c r="BF7" s="27" t="str">
        <f>IF($BE7&lt;&gt;"",VLOOKUP($AM7,'Verbal log'!$F:$Z,BF$1,FALSE),"")</f>
        <v/>
      </c>
      <c r="BG7" s="27" t="str">
        <f>IF($BE7&lt;&gt;"",VLOOKUP($AM7,'Verbal log'!$F:$Z,BG$1,FALSE),"")</f>
        <v/>
      </c>
      <c r="BH7" s="27" t="str">
        <f>IF($BE7&lt;&gt;"",VLOOKUP($AM7,'Verbal log'!$F:$Z,BH$1,FALSE),"")</f>
        <v/>
      </c>
      <c r="BI7" s="27" t="str">
        <f>IF($BE7&lt;&gt;"",VLOOKUP($AM7,'Verbal log'!$F:$Z,BI$1,FALSE),"")</f>
        <v/>
      </c>
      <c r="BJ7" s="27" t="str">
        <f>IF($BE7&lt;&gt;"",VLOOKUP($AM7,'Verbal log'!$F:$Z,BJ$1,FALSE),"")</f>
        <v/>
      </c>
      <c r="BK7" s="27" t="str">
        <f>IF($BE7&lt;&gt;"",VLOOKUP($AM7,'Verbal log'!$F:$Z,BK$1,FALSE),"")</f>
        <v/>
      </c>
      <c r="BL7" s="27" t="str">
        <f>IF($BE7&lt;&gt;"",VLOOKUP($AM7,'Verbal log'!$F:$Z,BL$1,FALSE),"")</f>
        <v/>
      </c>
      <c r="BM7" s="27" t="str">
        <f>IF($BE7&lt;&gt;"",VLOOKUP($AM7,'Verbal log'!$F:$Z,BM$1,FALSE),"")</f>
        <v/>
      </c>
      <c r="BN7" s="27" t="str">
        <f>IF($BE7&lt;&gt;"",VLOOKUP($AM7,'Verbal log'!$F:$Z,BN$1,FALSE),"")</f>
        <v/>
      </c>
      <c r="BO7" s="27"/>
      <c r="BP7" s="65">
        <f t="shared" si="25"/>
        <v>-2E-14</v>
      </c>
      <c r="BQ7" s="65">
        <f t="shared" si="26"/>
        <v>-2E-14</v>
      </c>
      <c r="BR7" s="65">
        <f t="shared" si="4"/>
        <v>0</v>
      </c>
      <c r="BS7" s="66">
        <f t="shared" si="5"/>
        <v>8.6805555555555551E-4</v>
      </c>
      <c r="BT7" s="66">
        <f t="shared" si="6"/>
        <v>1.736111111111111E-3</v>
      </c>
      <c r="BU7" s="66">
        <f t="shared" si="7"/>
        <v>2.0833333333333333E-3</v>
      </c>
      <c r="BW7" s="235" t="str">
        <f t="shared" si="27"/>
        <v/>
      </c>
      <c r="BX7" s="233" t="str">
        <f>IF($BW7&lt;&gt;"",VLOOKUP($AM7,'Verbal log'!$F:$Z,BX$1,FALSE),"")</f>
        <v/>
      </c>
      <c r="BY7" s="233" t="str">
        <f>IF($BW7&lt;&gt;"",VLOOKUP($AM7,'Verbal log'!$F:$Z,BY$1,FALSE),"")</f>
        <v/>
      </c>
      <c r="BZ7" s="233" t="str">
        <f>IF($BW7&lt;&gt;"",VLOOKUP($AM7,'Verbal log'!$F:$Z,BZ$1,FALSE),"")</f>
        <v/>
      </c>
      <c r="CA7" s="233" t="str">
        <f>IF($BW7&lt;&gt;"",VLOOKUP($AM7,'Verbal log'!$F:$Z,CA$1,FALSE),"")</f>
        <v/>
      </c>
      <c r="CB7" s="233" t="str">
        <f>IF($BW7&lt;&gt;"",VLOOKUP($AM7,'Verbal log'!$F:$Z,CB$1,FALSE),"")</f>
        <v/>
      </c>
      <c r="CC7" s="233" t="str">
        <f>IF($BW7&lt;&gt;"",VLOOKUP($AM7,'Verbal log'!$F:$Z,CC$1,FALSE),"")</f>
        <v/>
      </c>
      <c r="CD7" s="233" t="str">
        <f>IF($BW7&lt;&gt;"",VLOOKUP($AM7,'Verbal log'!$F:$Z,CD$1,FALSE),"")</f>
        <v/>
      </c>
      <c r="CE7" s="233" t="str">
        <f>IF($BW7&lt;&gt;"",VLOOKUP($AM7,'Verbal log'!$F:$Z,CE$1,FALSE),"")</f>
        <v/>
      </c>
      <c r="CF7" s="233" t="str">
        <f>IF($BW7&lt;&gt;"",VLOOKUP($AM7,'Verbal log'!$F:$Z,CF$1,FALSE),"")</f>
        <v/>
      </c>
      <c r="CG7" s="233"/>
      <c r="CH7" s="236">
        <f t="shared" si="28"/>
        <v>-2E-14</v>
      </c>
      <c r="CI7" s="236">
        <f t="shared" si="29"/>
        <v>-2E-14</v>
      </c>
      <c r="CJ7" s="236">
        <f t="shared" si="8"/>
        <v>0</v>
      </c>
      <c r="CK7" s="237">
        <f t="shared" si="9"/>
        <v>1.3888888888888889E-3</v>
      </c>
      <c r="CL7" s="237">
        <f t="shared" si="10"/>
        <v>3.472222222222222E-3</v>
      </c>
      <c r="CM7" s="238">
        <f t="shared" si="11"/>
        <v>3.8194444444444443E-3</v>
      </c>
      <c r="CO7" s="235" t="str">
        <f t="shared" si="30"/>
        <v/>
      </c>
      <c r="CP7" s="233" t="str">
        <f>IF($CO7&lt;&gt;"",VLOOKUP($AM7,'Verbal log'!$F:$Z,CP$1,FALSE),"")</f>
        <v/>
      </c>
      <c r="CQ7" s="233" t="str">
        <f>IF($CO7&lt;&gt;"",VLOOKUP($AM7,'Verbal log'!$F:$Z,CQ$1,FALSE),"")</f>
        <v/>
      </c>
      <c r="CR7" s="233" t="str">
        <f>IF($CO7&lt;&gt;"",VLOOKUP($AM7,'Verbal log'!$F:$Z,CR$1,FALSE),"")</f>
        <v/>
      </c>
      <c r="CS7" s="233" t="str">
        <f>IF($CO7&lt;&gt;"",VLOOKUP($AM7,'Verbal log'!$F:$Z,CS$1,FALSE),"")</f>
        <v/>
      </c>
      <c r="CT7" s="233" t="str">
        <f>IF($CO7&lt;&gt;"",VLOOKUP($AM7,'Verbal log'!$F:$Z,CT$1,FALSE),"")</f>
        <v/>
      </c>
      <c r="CU7" s="233" t="str">
        <f>IF($CO7&lt;&gt;"",VLOOKUP($AM7,'Verbal log'!$F:$Z,CU$1,FALSE),"")</f>
        <v/>
      </c>
      <c r="CV7" s="233" t="str">
        <f>IF($CO7&lt;&gt;"",VLOOKUP($AM7,'Verbal log'!$F:$Z,CV$1,FALSE),"")</f>
        <v/>
      </c>
      <c r="CW7" s="233" t="str">
        <f>IF($CO7&lt;&gt;"",VLOOKUP($AM7,'Verbal log'!$F:$Z,CW$1,FALSE),"")</f>
        <v/>
      </c>
      <c r="CX7" s="248" t="str">
        <f>IF($CO7&lt;&gt;"",VLOOKUP($AM7,'Verbal log'!$F:$Z,CX$1,FALSE),"")</f>
        <v/>
      </c>
      <c r="CY7" s="233"/>
      <c r="CZ7" s="236">
        <f t="shared" si="31"/>
        <v>-2E-14</v>
      </c>
      <c r="DA7" s="236">
        <f t="shared" si="32"/>
        <v>-2E-14</v>
      </c>
      <c r="DB7" s="236">
        <f t="shared" si="12"/>
        <v>0</v>
      </c>
      <c r="DC7" s="237">
        <f t="shared" si="13"/>
        <v>6.9444444444444447E-4</v>
      </c>
      <c r="DD7" s="237">
        <f t="shared" si="14"/>
        <v>1.3888888888888889E-3</v>
      </c>
      <c r="DE7" s="238">
        <f t="shared" si="15"/>
        <v>1.736111111111111E-3</v>
      </c>
      <c r="DG7" s="235">
        <f t="shared" si="33"/>
        <v>5</v>
      </c>
      <c r="DH7" s="233" t="str">
        <f>IF($DG7&lt;&gt;"",VLOOKUP($AM7,'Verbal log'!$F:$Z,DH$1,FALSE),"")</f>
        <v>Right</v>
      </c>
      <c r="DI7" s="233">
        <f>IF($DG7&lt;&gt;"",VLOOKUP($AM7,'Verbal log'!$F:$Z,DI$1,FALSE),"")</f>
        <v>89</v>
      </c>
      <c r="DJ7" s="233">
        <f>IF($DG7&lt;&gt;"",VLOOKUP($AM7,'Verbal log'!$F:$Z,DJ$1,FALSE),"")</f>
        <v>1.0300925925925926E-3</v>
      </c>
      <c r="DK7" s="233" t="str">
        <f>IF($DG7&lt;&gt;"",VLOOKUP($AM7,'Verbal log'!$F:$Z,DK$1,FALSE),"")</f>
        <v>Perfect Timing</v>
      </c>
      <c r="DL7" s="233">
        <f>IF($DG7&lt;&gt;"",VLOOKUP($AM7,'Verbal log'!$F:$Z,DL$1,FALSE),"")</f>
        <v>7.9629629629629634E-3</v>
      </c>
      <c r="DM7" s="233">
        <f>IF($DG7&lt;&gt;"",VLOOKUP($AM7,'Verbal log'!$F:$Z,DM$1,FALSE),"")</f>
        <v>6.3281250000000004E-3</v>
      </c>
      <c r="DN7" s="233">
        <f>IF($DG7&lt;&gt;"",VLOOKUP($AM7,'Verbal log'!$F:$Z,DN$1,FALSE),"")</f>
        <v>1.6348379629629629E-3</v>
      </c>
      <c r="DO7" s="233" t="str">
        <f>IF($DG7&lt;&gt;"",VLOOKUP($AM7,'Verbal log'!$F:$Z,DO$1,FALSE),"")</f>
        <v>Neutral</v>
      </c>
      <c r="DP7" s="233">
        <f>IF($DG7&lt;&gt;"",VLOOKUP($AM7,'Verbal log'!$F:$Z,DP$1,FALSE),"")</f>
        <v>0</v>
      </c>
      <c r="DQ7" s="233"/>
      <c r="DR7" s="236">
        <f t="shared" si="34"/>
        <v>1.0300925925925926E-3</v>
      </c>
      <c r="DS7" s="236">
        <f t="shared" si="35"/>
        <v>-1.0300925925925926E-3</v>
      </c>
      <c r="DT7" s="236">
        <f t="shared" si="16"/>
        <v>0</v>
      </c>
      <c r="DU7" s="237">
        <f t="shared" si="17"/>
        <v>3.4722222222222224E-4</v>
      </c>
      <c r="DV7" s="237">
        <f t="shared" si="18"/>
        <v>1.0416666666666667E-3</v>
      </c>
      <c r="DW7" s="238">
        <f t="shared" si="19"/>
        <v>1.3888888888888889E-3</v>
      </c>
    </row>
    <row r="8" spans="1:127" x14ac:dyDescent="0.2">
      <c r="A8" s="53" t="s">
        <v>296</v>
      </c>
      <c r="B8" s="121">
        <v>180</v>
      </c>
      <c r="C8" s="27">
        <f>B8/(24*60*60)</f>
        <v>2.0833333333333333E-3</v>
      </c>
      <c r="D8" s="27" t="s">
        <v>4</v>
      </c>
      <c r="W8" s="121">
        <v>6</v>
      </c>
      <c r="X8" s="121" t="str">
        <f t="shared" si="36"/>
        <v/>
      </c>
      <c r="Y8" s="102" t="str">
        <f>VLOOKUP($AM8,'Verbal log'!$F:$Z,Y$1,FALSE)</f>
        <v>R.C.Sp</v>
      </c>
      <c r="Z8" s="41" t="str">
        <f t="shared" si="20"/>
        <v>Exam 56</v>
      </c>
      <c r="AA8" s="27" t="str">
        <f>VLOOKUP($Z8,'Verbal log'!$F:$Z,AA$1,FALSE)</f>
        <v>Wrong</v>
      </c>
      <c r="AB8" s="102">
        <f>VLOOKUP($Z8,'Verbal log'!$F:$Z,AB$1,FALSE)</f>
        <v>198</v>
      </c>
      <c r="AC8" s="27">
        <f>VLOOKUP($Z8,'Verbal log'!$F:$Z,AC$1,FALSE)</f>
        <v>2.2916666666666667E-3</v>
      </c>
      <c r="AD8" s="27" t="str">
        <f>VLOOKUP($Z8,'Verbal log'!$F:$Z,AD$1,FALSE)</f>
        <v>Way Too Slow</v>
      </c>
      <c r="AE8" s="27">
        <f>VLOOKUP($Z8,'Verbal log'!$F:$Z,AE$1,FALSE)</f>
        <v>1.0254629629629631E-2</v>
      </c>
      <c r="AF8" s="27">
        <f>VLOOKUP($Z8,'Verbal log'!$F:$Z,AF$1,FALSE)</f>
        <v>7.5937499999999989E-3</v>
      </c>
      <c r="AG8" s="27">
        <f>VLOOKUP($Z8,'Verbal log'!$F:$Z,AG$1,FALSE)</f>
        <v>2.660879629629632E-3</v>
      </c>
      <c r="AH8" s="27" t="str">
        <f>VLOOKUP($Z8,'Verbal log'!$F:$Z,AH$1,FALSE)</f>
        <v>Behind on time</v>
      </c>
      <c r="AI8" s="102">
        <f>VLOOKUP($Z8,'Verbal log'!$F:$Z,AI$1,FALSE)</f>
        <v>0</v>
      </c>
      <c r="AJ8" s="121">
        <v>6</v>
      </c>
      <c r="AK8" s="121" t="str">
        <f t="shared" si="37"/>
        <v/>
      </c>
      <c r="AL8" s="102" t="str">
        <f>VLOOKUP($AM8,'Verbal log'!$F:$Z,AL$1,FALSE)</f>
        <v>R.C.Sp</v>
      </c>
      <c r="AM8" s="41" t="str">
        <f t="shared" si="21"/>
        <v>Exam 56</v>
      </c>
      <c r="AN8" s="27" t="str">
        <f>IF($AL8=$AK$2,VLOOKUP($AM8,'Verbal log'!$F:$Z,AN$1,FALSE),"")</f>
        <v/>
      </c>
      <c r="AO8" s="102" t="str">
        <f>IF($AL8=$AK$2,VLOOKUP($AM8,'Verbal log'!$F:$Z,AO$1,FALSE),"")</f>
        <v/>
      </c>
      <c r="AP8" s="27" t="str">
        <f>IF($AL8=$AK$2,VLOOKUP($AM8,'Verbal log'!$F:$Z,AP$1,FALSE),"")</f>
        <v/>
      </c>
      <c r="AQ8" s="27" t="str">
        <f>IF($AL8=$AK$2,VLOOKUP($AM8,'Verbal log'!$F:$Z,AQ$1,FALSE),"")</f>
        <v/>
      </c>
      <c r="AR8" s="27" t="str">
        <f>IF($AL8=$AK$2,VLOOKUP($AM8,'Verbal log'!$F:$Z,AR$1,FALSE),"")</f>
        <v/>
      </c>
      <c r="AS8" s="27" t="str">
        <f>IF($AL8=$AK$2,VLOOKUP($AM8,'Verbal log'!$F:$Z,AS$1,FALSE),"")</f>
        <v/>
      </c>
      <c r="AT8" s="27" t="str">
        <f>IF($AL8=$AK$2,VLOOKUP($AM8,'Verbal log'!$F:$Z,AT$1,FALSE),"")</f>
        <v/>
      </c>
      <c r="AU8" s="27" t="str">
        <f>IF($AL8=$AK$2,VLOOKUP($AM8,'Verbal log'!$F:$Z,AU$1,FALSE),"")</f>
        <v/>
      </c>
      <c r="AV8" s="102" t="str">
        <f>IF($AL8=$AK$2,VLOOKUP($AM8,'Verbal log'!$F:$Z,AV$1,FALSE),"")</f>
        <v/>
      </c>
      <c r="AW8" s="27"/>
      <c r="AX8" s="65">
        <f t="shared" si="22"/>
        <v>-2E-14</v>
      </c>
      <c r="AY8" s="65">
        <f t="shared" si="23"/>
        <v>-2E-14</v>
      </c>
      <c r="AZ8" s="65">
        <f t="shared" si="0"/>
        <v>0</v>
      </c>
      <c r="BA8" s="66">
        <f t="shared" si="1"/>
        <v>3.4722222222222224E-4</v>
      </c>
      <c r="BB8" s="66">
        <f t="shared" si="2"/>
        <v>8.6805555555555551E-4</v>
      </c>
      <c r="BC8" s="66">
        <f t="shared" si="3"/>
        <v>1.3888888888888889E-3</v>
      </c>
      <c r="BE8" s="121" t="str">
        <f t="shared" si="24"/>
        <v/>
      </c>
      <c r="BF8" s="27" t="str">
        <f>IF($BE8&lt;&gt;"",VLOOKUP($AM8,'Verbal log'!$F:$Z,BF$1,FALSE),"")</f>
        <v/>
      </c>
      <c r="BG8" s="27" t="str">
        <f>IF($BE8&lt;&gt;"",VLOOKUP($AM8,'Verbal log'!$F:$Z,BG$1,FALSE),"")</f>
        <v/>
      </c>
      <c r="BH8" s="27" t="str">
        <f>IF($BE8&lt;&gt;"",VLOOKUP($AM8,'Verbal log'!$F:$Z,BH$1,FALSE),"")</f>
        <v/>
      </c>
      <c r="BI8" s="27" t="str">
        <f>IF($BE8&lt;&gt;"",VLOOKUP($AM8,'Verbal log'!$F:$Z,BI$1,FALSE),"")</f>
        <v/>
      </c>
      <c r="BJ8" s="27" t="str">
        <f>IF($BE8&lt;&gt;"",VLOOKUP($AM8,'Verbal log'!$F:$Z,BJ$1,FALSE),"")</f>
        <v/>
      </c>
      <c r="BK8" s="27" t="str">
        <f>IF($BE8&lt;&gt;"",VLOOKUP($AM8,'Verbal log'!$F:$Z,BK$1,FALSE),"")</f>
        <v/>
      </c>
      <c r="BL8" s="27" t="str">
        <f>IF($BE8&lt;&gt;"",VLOOKUP($AM8,'Verbal log'!$F:$Z,BL$1,FALSE),"")</f>
        <v/>
      </c>
      <c r="BM8" s="27" t="str">
        <f>IF($BE8&lt;&gt;"",VLOOKUP($AM8,'Verbal log'!$F:$Z,BM$1,FALSE),"")</f>
        <v/>
      </c>
      <c r="BN8" s="27" t="str">
        <f>IF($BE8&lt;&gt;"",VLOOKUP($AM8,'Verbal log'!$F:$Z,BN$1,FALSE),"")</f>
        <v/>
      </c>
      <c r="BO8" s="27"/>
      <c r="BP8" s="65">
        <f t="shared" si="25"/>
        <v>-2E-14</v>
      </c>
      <c r="BQ8" s="65">
        <f t="shared" si="26"/>
        <v>-2E-14</v>
      </c>
      <c r="BR8" s="65">
        <f t="shared" si="4"/>
        <v>0</v>
      </c>
      <c r="BS8" s="66">
        <f t="shared" si="5"/>
        <v>8.6805555555555551E-4</v>
      </c>
      <c r="BT8" s="66">
        <f t="shared" si="6"/>
        <v>1.736111111111111E-3</v>
      </c>
      <c r="BU8" s="66">
        <f t="shared" si="7"/>
        <v>2.0833333333333333E-3</v>
      </c>
      <c r="BW8" s="235" t="str">
        <f t="shared" si="27"/>
        <v/>
      </c>
      <c r="BX8" s="233" t="str">
        <f>IF($BW8&lt;&gt;"",VLOOKUP($AM8,'Verbal log'!$F:$Z,BX$1,FALSE),"")</f>
        <v/>
      </c>
      <c r="BY8" s="233" t="str">
        <f>IF($BW8&lt;&gt;"",VLOOKUP($AM8,'Verbal log'!$F:$Z,BY$1,FALSE),"")</f>
        <v/>
      </c>
      <c r="BZ8" s="233" t="str">
        <f>IF($BW8&lt;&gt;"",VLOOKUP($AM8,'Verbal log'!$F:$Z,BZ$1,FALSE),"")</f>
        <v/>
      </c>
      <c r="CA8" s="233" t="str">
        <f>IF($BW8&lt;&gt;"",VLOOKUP($AM8,'Verbal log'!$F:$Z,CA$1,FALSE),"")</f>
        <v/>
      </c>
      <c r="CB8" s="233" t="str">
        <f>IF($BW8&lt;&gt;"",VLOOKUP($AM8,'Verbal log'!$F:$Z,CB$1,FALSE),"")</f>
        <v/>
      </c>
      <c r="CC8" s="233" t="str">
        <f>IF($BW8&lt;&gt;"",VLOOKUP($AM8,'Verbal log'!$F:$Z,CC$1,FALSE),"")</f>
        <v/>
      </c>
      <c r="CD8" s="233" t="str">
        <f>IF($BW8&lt;&gt;"",VLOOKUP($AM8,'Verbal log'!$F:$Z,CD$1,FALSE),"")</f>
        <v/>
      </c>
      <c r="CE8" s="233" t="str">
        <f>IF($BW8&lt;&gt;"",VLOOKUP($AM8,'Verbal log'!$F:$Z,CE$1,FALSE),"")</f>
        <v/>
      </c>
      <c r="CF8" s="233" t="str">
        <f>IF($BW8&lt;&gt;"",VLOOKUP($AM8,'Verbal log'!$F:$Z,CF$1,FALSE),"")</f>
        <v/>
      </c>
      <c r="CG8" s="233"/>
      <c r="CH8" s="236">
        <f t="shared" si="28"/>
        <v>-2E-14</v>
      </c>
      <c r="CI8" s="236">
        <f t="shared" si="29"/>
        <v>-2E-14</v>
      </c>
      <c r="CJ8" s="236">
        <f t="shared" si="8"/>
        <v>0</v>
      </c>
      <c r="CK8" s="237">
        <f t="shared" si="9"/>
        <v>1.3888888888888889E-3</v>
      </c>
      <c r="CL8" s="237">
        <f t="shared" si="10"/>
        <v>3.472222222222222E-3</v>
      </c>
      <c r="CM8" s="238">
        <f t="shared" si="11"/>
        <v>3.8194444444444443E-3</v>
      </c>
      <c r="CO8" s="235">
        <f t="shared" si="30"/>
        <v>6</v>
      </c>
      <c r="CP8" s="233" t="str">
        <f>IF($CO8&lt;&gt;"",VLOOKUP($AM8,'Verbal log'!$F:$Z,CP$1,FALSE),"")</f>
        <v>Wrong</v>
      </c>
      <c r="CQ8" s="233">
        <f>IF($CO8&lt;&gt;"",VLOOKUP($AM8,'Verbal log'!$F:$Z,CQ$1,FALSE),"")</f>
        <v>198</v>
      </c>
      <c r="CR8" s="233">
        <f>IF($CO8&lt;&gt;"",VLOOKUP($AM8,'Verbal log'!$F:$Z,CR$1,FALSE),"")</f>
        <v>2.2916666666666667E-3</v>
      </c>
      <c r="CS8" s="233" t="str">
        <f>IF($CO8&lt;&gt;"",VLOOKUP($AM8,'Verbal log'!$F:$Z,CS$1,FALSE),"")</f>
        <v>Way Too Slow</v>
      </c>
      <c r="CT8" s="233">
        <f>IF($CO8&lt;&gt;"",VLOOKUP($AM8,'Verbal log'!$F:$Z,CT$1,FALSE),"")</f>
        <v>1.0254629629629631E-2</v>
      </c>
      <c r="CU8" s="233">
        <f>IF($CO8&lt;&gt;"",VLOOKUP($AM8,'Verbal log'!$F:$Z,CU$1,FALSE),"")</f>
        <v>7.5937499999999989E-3</v>
      </c>
      <c r="CV8" s="233">
        <f>IF($CO8&lt;&gt;"",VLOOKUP($AM8,'Verbal log'!$F:$Z,CV$1,FALSE),"")</f>
        <v>2.660879629629632E-3</v>
      </c>
      <c r="CW8" s="233" t="str">
        <f>IF($CO8&lt;&gt;"",VLOOKUP($AM8,'Verbal log'!$F:$Z,CW$1,FALSE),"")</f>
        <v>Behind on time</v>
      </c>
      <c r="CX8" s="248">
        <f>IF($CO8&lt;&gt;"",VLOOKUP($AM8,'Verbal log'!$F:$Z,CX$1,FALSE),"")</f>
        <v>0</v>
      </c>
      <c r="CY8" s="233"/>
      <c r="CZ8" s="236">
        <f t="shared" si="31"/>
        <v>-2.2916666666666667E-3</v>
      </c>
      <c r="DA8" s="236">
        <f t="shared" si="32"/>
        <v>2.2916666666666667E-3</v>
      </c>
      <c r="DB8" s="236">
        <f t="shared" si="12"/>
        <v>0</v>
      </c>
      <c r="DC8" s="237">
        <f t="shared" si="13"/>
        <v>6.9444444444444447E-4</v>
      </c>
      <c r="DD8" s="237">
        <f t="shared" si="14"/>
        <v>1.3888888888888889E-3</v>
      </c>
      <c r="DE8" s="238">
        <f t="shared" si="15"/>
        <v>1.736111111111111E-3</v>
      </c>
      <c r="DG8" s="235" t="str">
        <f t="shared" si="33"/>
        <v/>
      </c>
      <c r="DH8" s="233" t="str">
        <f>IF($DG8&lt;&gt;"",VLOOKUP($AM8,'Verbal log'!$F:$Z,DH$1,FALSE),"")</f>
        <v/>
      </c>
      <c r="DI8" s="233" t="str">
        <f>IF($DG8&lt;&gt;"",VLOOKUP($AM8,'Verbal log'!$F:$Z,DI$1,FALSE),"")</f>
        <v/>
      </c>
      <c r="DJ8" s="233" t="str">
        <f>IF($DG8&lt;&gt;"",VLOOKUP($AM8,'Verbal log'!$F:$Z,DJ$1,FALSE),"")</f>
        <v/>
      </c>
      <c r="DK8" s="233" t="str">
        <f>IF($DG8&lt;&gt;"",VLOOKUP($AM8,'Verbal log'!$F:$Z,DK$1,FALSE),"")</f>
        <v/>
      </c>
      <c r="DL8" s="233" t="str">
        <f>IF($DG8&lt;&gt;"",VLOOKUP($AM8,'Verbal log'!$F:$Z,DL$1,FALSE),"")</f>
        <v/>
      </c>
      <c r="DM8" s="233" t="str">
        <f>IF($DG8&lt;&gt;"",VLOOKUP($AM8,'Verbal log'!$F:$Z,DM$1,FALSE),"")</f>
        <v/>
      </c>
      <c r="DN8" s="233" t="str">
        <f>IF($DG8&lt;&gt;"",VLOOKUP($AM8,'Verbal log'!$F:$Z,DN$1,FALSE),"")</f>
        <v/>
      </c>
      <c r="DO8" s="233" t="str">
        <f>IF($DG8&lt;&gt;"",VLOOKUP($AM8,'Verbal log'!$F:$Z,DO$1,FALSE),"")</f>
        <v/>
      </c>
      <c r="DP8" s="233" t="str">
        <f>IF($DG8&lt;&gt;"",VLOOKUP($AM8,'Verbal log'!$F:$Z,DP$1,FALSE),"")</f>
        <v/>
      </c>
      <c r="DQ8" s="233"/>
      <c r="DR8" s="236">
        <f t="shared" si="34"/>
        <v>-2E-14</v>
      </c>
      <c r="DS8" s="236">
        <f t="shared" si="35"/>
        <v>-2E-14</v>
      </c>
      <c r="DT8" s="236">
        <f t="shared" si="16"/>
        <v>0</v>
      </c>
      <c r="DU8" s="237">
        <f t="shared" si="17"/>
        <v>3.4722222222222224E-4</v>
      </c>
      <c r="DV8" s="237">
        <f t="shared" si="18"/>
        <v>1.0416666666666667E-3</v>
      </c>
      <c r="DW8" s="238">
        <f t="shared" si="19"/>
        <v>1.3888888888888889E-3</v>
      </c>
    </row>
    <row r="9" spans="1:127" x14ac:dyDescent="0.2">
      <c r="W9" s="121">
        <v>7</v>
      </c>
      <c r="X9" s="121" t="str">
        <f t="shared" si="36"/>
        <v/>
      </c>
      <c r="Y9" s="102" t="str">
        <f>VLOOKUP($AM9,'Verbal log'!$F:$Z,Y$1,FALSE)</f>
        <v>C.R.</v>
      </c>
      <c r="Z9" s="41" t="str">
        <f t="shared" si="20"/>
        <v>Exam 57</v>
      </c>
      <c r="AA9" s="27" t="str">
        <f>VLOOKUP($Z9,'Verbal log'!$F:$Z,AA$1,FALSE)</f>
        <v>Right</v>
      </c>
      <c r="AB9" s="102">
        <f>VLOOKUP($Z9,'Verbal log'!$F:$Z,AB$1,FALSE)</f>
        <v>96</v>
      </c>
      <c r="AC9" s="27">
        <f>VLOOKUP($Z9,'Verbal log'!$F:$Z,AC$1,FALSE)</f>
        <v>1.1111111111111111E-3</v>
      </c>
      <c r="AD9" s="27" t="str">
        <f>VLOOKUP($Z9,'Verbal log'!$F:$Z,AD$1,FALSE)</f>
        <v>Perfect Timing</v>
      </c>
      <c r="AE9" s="27">
        <f>VLOOKUP($Z9,'Verbal log'!$F:$Z,AE$1,FALSE)</f>
        <v>1.1365740740740742E-2</v>
      </c>
      <c r="AF9" s="27">
        <f>VLOOKUP($Z9,'Verbal log'!$F:$Z,AF$1,FALSE)</f>
        <v>8.8593749999999992E-3</v>
      </c>
      <c r="AG9" s="27">
        <f>VLOOKUP($Z9,'Verbal log'!$F:$Z,AG$1,FALSE)</f>
        <v>2.506365740740743E-3</v>
      </c>
      <c r="AH9" s="27" t="str">
        <f>VLOOKUP($Z9,'Verbal log'!$F:$Z,AH$1,FALSE)</f>
        <v>Behind on time</v>
      </c>
      <c r="AI9" s="102">
        <f>VLOOKUP($Z9,'Verbal log'!$F:$Z,AI$1,FALSE)</f>
        <v>0</v>
      </c>
      <c r="AJ9" s="121">
        <v>7</v>
      </c>
      <c r="AK9" s="121" t="str">
        <f t="shared" si="37"/>
        <v/>
      </c>
      <c r="AL9" s="102" t="str">
        <f>VLOOKUP($AM9,'Verbal log'!$F:$Z,AL$1,FALSE)</f>
        <v>C.R.</v>
      </c>
      <c r="AM9" s="41" t="str">
        <f t="shared" si="21"/>
        <v>Exam 57</v>
      </c>
      <c r="AN9" s="27" t="str">
        <f>IF($AL9=$AK$2,VLOOKUP($AM9,'Verbal log'!$F:$Z,AN$1,FALSE),"")</f>
        <v/>
      </c>
      <c r="AO9" s="102" t="str">
        <f>IF($AL9=$AK$2,VLOOKUP($AM9,'Verbal log'!$F:$Z,AO$1,FALSE),"")</f>
        <v/>
      </c>
      <c r="AP9" s="27" t="str">
        <f>IF($AL9=$AK$2,VLOOKUP($AM9,'Verbal log'!$F:$Z,AP$1,FALSE),"")</f>
        <v/>
      </c>
      <c r="AQ9" s="27" t="str">
        <f>IF($AL9=$AK$2,VLOOKUP($AM9,'Verbal log'!$F:$Z,AQ$1,FALSE),"")</f>
        <v/>
      </c>
      <c r="AR9" s="27" t="str">
        <f>IF($AL9=$AK$2,VLOOKUP($AM9,'Verbal log'!$F:$Z,AR$1,FALSE),"")</f>
        <v/>
      </c>
      <c r="AS9" s="27" t="str">
        <f>IF($AL9=$AK$2,VLOOKUP($AM9,'Verbal log'!$F:$Z,AS$1,FALSE),"")</f>
        <v/>
      </c>
      <c r="AT9" s="27" t="str">
        <f>IF($AL9=$AK$2,VLOOKUP($AM9,'Verbal log'!$F:$Z,AT$1,FALSE),"")</f>
        <v/>
      </c>
      <c r="AU9" s="27" t="str">
        <f>IF($AL9=$AK$2,VLOOKUP($AM9,'Verbal log'!$F:$Z,AU$1,FALSE),"")</f>
        <v/>
      </c>
      <c r="AV9" s="102" t="str">
        <f>IF($AL9=$AK$2,VLOOKUP($AM9,'Verbal log'!$F:$Z,AV$1,FALSE),"")</f>
        <v/>
      </c>
      <c r="AW9" s="27"/>
      <c r="AX9" s="65">
        <f t="shared" si="22"/>
        <v>-2E-14</v>
      </c>
      <c r="AY9" s="65">
        <f t="shared" si="23"/>
        <v>-2E-14</v>
      </c>
      <c r="AZ9" s="65">
        <f t="shared" si="0"/>
        <v>0</v>
      </c>
      <c r="BA9" s="66">
        <f t="shared" si="1"/>
        <v>3.4722222222222224E-4</v>
      </c>
      <c r="BB9" s="66">
        <f t="shared" si="2"/>
        <v>8.6805555555555551E-4</v>
      </c>
      <c r="BC9" s="66">
        <f t="shared" si="3"/>
        <v>1.3888888888888889E-3</v>
      </c>
      <c r="BE9" s="121">
        <f t="shared" si="24"/>
        <v>7</v>
      </c>
      <c r="BF9" s="27" t="str">
        <f>IF($BE9&lt;&gt;"",VLOOKUP($AM9,'Verbal log'!$F:$Z,BF$1,FALSE),"")</f>
        <v>Right</v>
      </c>
      <c r="BG9" s="27">
        <f>IF($BE9&lt;&gt;"",VLOOKUP($AM9,'Verbal log'!$F:$Z,BG$1,FALSE),"")</f>
        <v>96</v>
      </c>
      <c r="BH9" s="27">
        <f>IF($BE9&lt;&gt;"",VLOOKUP($AM9,'Verbal log'!$F:$Z,BH$1,FALSE),"")</f>
        <v>1.1111111111111111E-3</v>
      </c>
      <c r="BI9" s="27" t="str">
        <f>IF($BE9&lt;&gt;"",VLOOKUP($AM9,'Verbal log'!$F:$Z,BI$1,FALSE),"")</f>
        <v>Perfect Timing</v>
      </c>
      <c r="BJ9" s="27">
        <f>IF($BE9&lt;&gt;"",VLOOKUP($AM9,'Verbal log'!$F:$Z,BJ$1,FALSE),"")</f>
        <v>1.1365740740740742E-2</v>
      </c>
      <c r="BK9" s="27">
        <f>IF($BE9&lt;&gt;"",VLOOKUP($AM9,'Verbal log'!$F:$Z,BK$1,FALSE),"")</f>
        <v>8.8593749999999992E-3</v>
      </c>
      <c r="BL9" s="27">
        <f>IF($BE9&lt;&gt;"",VLOOKUP($AM9,'Verbal log'!$F:$Z,BL$1,FALSE),"")</f>
        <v>2.506365740740743E-3</v>
      </c>
      <c r="BM9" s="27" t="str">
        <f>IF($BE9&lt;&gt;"",VLOOKUP($AM9,'Verbal log'!$F:$Z,BM$1,FALSE),"")</f>
        <v>Behind on time</v>
      </c>
      <c r="BN9" s="27">
        <f>IF($BE9&lt;&gt;"",VLOOKUP($AM9,'Verbal log'!$F:$Z,BN$1,FALSE),"")</f>
        <v>0</v>
      </c>
      <c r="BO9" s="27"/>
      <c r="BP9" s="65">
        <f t="shared" si="25"/>
        <v>1.1111111111111111E-3</v>
      </c>
      <c r="BQ9" s="65">
        <f t="shared" si="26"/>
        <v>-1.1111111111111111E-3</v>
      </c>
      <c r="BR9" s="65">
        <f t="shared" si="4"/>
        <v>0</v>
      </c>
      <c r="BS9" s="66">
        <f t="shared" si="5"/>
        <v>8.6805555555555551E-4</v>
      </c>
      <c r="BT9" s="66">
        <f t="shared" si="6"/>
        <v>1.736111111111111E-3</v>
      </c>
      <c r="BU9" s="66">
        <f t="shared" si="7"/>
        <v>2.0833333333333333E-3</v>
      </c>
      <c r="BW9" s="235" t="str">
        <f t="shared" si="27"/>
        <v/>
      </c>
      <c r="BX9" s="233" t="str">
        <f>IF($BW9&lt;&gt;"",VLOOKUP($AM9,'Verbal log'!$F:$Z,BX$1,FALSE),"")</f>
        <v/>
      </c>
      <c r="BY9" s="233" t="str">
        <f>IF($BW9&lt;&gt;"",VLOOKUP($AM9,'Verbal log'!$F:$Z,BY$1,FALSE),"")</f>
        <v/>
      </c>
      <c r="BZ9" s="233" t="str">
        <f>IF($BW9&lt;&gt;"",VLOOKUP($AM9,'Verbal log'!$F:$Z,BZ$1,FALSE),"")</f>
        <v/>
      </c>
      <c r="CA9" s="233" t="str">
        <f>IF($BW9&lt;&gt;"",VLOOKUP($AM9,'Verbal log'!$F:$Z,CA$1,FALSE),"")</f>
        <v/>
      </c>
      <c r="CB9" s="233" t="str">
        <f>IF($BW9&lt;&gt;"",VLOOKUP($AM9,'Verbal log'!$F:$Z,CB$1,FALSE),"")</f>
        <v/>
      </c>
      <c r="CC9" s="233" t="str">
        <f>IF($BW9&lt;&gt;"",VLOOKUP($AM9,'Verbal log'!$F:$Z,CC$1,FALSE),"")</f>
        <v/>
      </c>
      <c r="CD9" s="233" t="str">
        <f>IF($BW9&lt;&gt;"",VLOOKUP($AM9,'Verbal log'!$F:$Z,CD$1,FALSE),"")</f>
        <v/>
      </c>
      <c r="CE9" s="233" t="str">
        <f>IF($BW9&lt;&gt;"",VLOOKUP($AM9,'Verbal log'!$F:$Z,CE$1,FALSE),"")</f>
        <v/>
      </c>
      <c r="CF9" s="233" t="str">
        <f>IF($BW9&lt;&gt;"",VLOOKUP($AM9,'Verbal log'!$F:$Z,CF$1,FALSE),"")</f>
        <v/>
      </c>
      <c r="CG9" s="233"/>
      <c r="CH9" s="236">
        <f t="shared" si="28"/>
        <v>-2E-14</v>
      </c>
      <c r="CI9" s="236">
        <f t="shared" si="29"/>
        <v>-2E-14</v>
      </c>
      <c r="CJ9" s="236">
        <f t="shared" si="8"/>
        <v>0</v>
      </c>
      <c r="CK9" s="237">
        <f t="shared" si="9"/>
        <v>1.3888888888888889E-3</v>
      </c>
      <c r="CL9" s="237">
        <f t="shared" si="10"/>
        <v>3.472222222222222E-3</v>
      </c>
      <c r="CM9" s="238">
        <f t="shared" si="11"/>
        <v>3.8194444444444443E-3</v>
      </c>
      <c r="CO9" s="235" t="str">
        <f t="shared" si="30"/>
        <v/>
      </c>
      <c r="CP9" s="233" t="str">
        <f>IF($CO9&lt;&gt;"",VLOOKUP($AM9,'Verbal log'!$F:$Z,CP$1,FALSE),"")</f>
        <v/>
      </c>
      <c r="CQ9" s="233" t="str">
        <f>IF($CO9&lt;&gt;"",VLOOKUP($AM9,'Verbal log'!$F:$Z,CQ$1,FALSE),"")</f>
        <v/>
      </c>
      <c r="CR9" s="233" t="str">
        <f>IF($CO9&lt;&gt;"",VLOOKUP($AM9,'Verbal log'!$F:$Z,CR$1,FALSE),"")</f>
        <v/>
      </c>
      <c r="CS9" s="233" t="str">
        <f>IF($CO9&lt;&gt;"",VLOOKUP($AM9,'Verbal log'!$F:$Z,CS$1,FALSE),"")</f>
        <v/>
      </c>
      <c r="CT9" s="233" t="str">
        <f>IF($CO9&lt;&gt;"",VLOOKUP($AM9,'Verbal log'!$F:$Z,CT$1,FALSE),"")</f>
        <v/>
      </c>
      <c r="CU9" s="233" t="str">
        <f>IF($CO9&lt;&gt;"",VLOOKUP($AM9,'Verbal log'!$F:$Z,CU$1,FALSE),"")</f>
        <v/>
      </c>
      <c r="CV9" s="233" t="str">
        <f>IF($CO9&lt;&gt;"",VLOOKUP($AM9,'Verbal log'!$F:$Z,CV$1,FALSE),"")</f>
        <v/>
      </c>
      <c r="CW9" s="233" t="str">
        <f>IF($CO9&lt;&gt;"",VLOOKUP($AM9,'Verbal log'!$F:$Z,CW$1,FALSE),"")</f>
        <v/>
      </c>
      <c r="CX9" s="248" t="str">
        <f>IF($CO9&lt;&gt;"",VLOOKUP($AM9,'Verbal log'!$F:$Z,CX$1,FALSE),"")</f>
        <v/>
      </c>
      <c r="CY9" s="233"/>
      <c r="CZ9" s="236">
        <f t="shared" si="31"/>
        <v>-2E-14</v>
      </c>
      <c r="DA9" s="236">
        <f t="shared" si="32"/>
        <v>-2E-14</v>
      </c>
      <c r="DB9" s="236">
        <f t="shared" si="12"/>
        <v>0</v>
      </c>
      <c r="DC9" s="237">
        <f t="shared" si="13"/>
        <v>6.9444444444444447E-4</v>
      </c>
      <c r="DD9" s="237">
        <f t="shared" si="14"/>
        <v>1.3888888888888889E-3</v>
      </c>
      <c r="DE9" s="238">
        <f t="shared" si="15"/>
        <v>1.736111111111111E-3</v>
      </c>
      <c r="DG9" s="235" t="str">
        <f t="shared" si="33"/>
        <v/>
      </c>
      <c r="DH9" s="233" t="str">
        <f>IF($DG9&lt;&gt;"",VLOOKUP($AM9,'Verbal log'!$F:$Z,DH$1,FALSE),"")</f>
        <v/>
      </c>
      <c r="DI9" s="233" t="str">
        <f>IF($DG9&lt;&gt;"",VLOOKUP($AM9,'Verbal log'!$F:$Z,DI$1,FALSE),"")</f>
        <v/>
      </c>
      <c r="DJ9" s="233" t="str">
        <f>IF($DG9&lt;&gt;"",VLOOKUP($AM9,'Verbal log'!$F:$Z,DJ$1,FALSE),"")</f>
        <v/>
      </c>
      <c r="DK9" s="233" t="str">
        <f>IF($DG9&lt;&gt;"",VLOOKUP($AM9,'Verbal log'!$F:$Z,DK$1,FALSE),"")</f>
        <v/>
      </c>
      <c r="DL9" s="233" t="str">
        <f>IF($DG9&lt;&gt;"",VLOOKUP($AM9,'Verbal log'!$F:$Z,DL$1,FALSE),"")</f>
        <v/>
      </c>
      <c r="DM9" s="233" t="str">
        <f>IF($DG9&lt;&gt;"",VLOOKUP($AM9,'Verbal log'!$F:$Z,DM$1,FALSE),"")</f>
        <v/>
      </c>
      <c r="DN9" s="233" t="str">
        <f>IF($DG9&lt;&gt;"",VLOOKUP($AM9,'Verbal log'!$F:$Z,DN$1,FALSE),"")</f>
        <v/>
      </c>
      <c r="DO9" s="233" t="str">
        <f>IF($DG9&lt;&gt;"",VLOOKUP($AM9,'Verbal log'!$F:$Z,DO$1,FALSE),"")</f>
        <v/>
      </c>
      <c r="DP9" s="233" t="str">
        <f>IF($DG9&lt;&gt;"",VLOOKUP($AM9,'Verbal log'!$F:$Z,DP$1,FALSE),"")</f>
        <v/>
      </c>
      <c r="DQ9" s="233"/>
      <c r="DR9" s="236">
        <f t="shared" si="34"/>
        <v>-2E-14</v>
      </c>
      <c r="DS9" s="236">
        <f t="shared" si="35"/>
        <v>-2E-14</v>
      </c>
      <c r="DT9" s="236">
        <f t="shared" si="16"/>
        <v>0</v>
      </c>
      <c r="DU9" s="237">
        <f t="shared" si="17"/>
        <v>3.4722222222222224E-4</v>
      </c>
      <c r="DV9" s="237">
        <f t="shared" si="18"/>
        <v>1.0416666666666667E-3</v>
      </c>
      <c r="DW9" s="238">
        <f t="shared" si="19"/>
        <v>1.3888888888888889E-3</v>
      </c>
    </row>
    <row r="10" spans="1:127" x14ac:dyDescent="0.2">
      <c r="A10" s="53" t="s">
        <v>280</v>
      </c>
      <c r="B10" s="46" t="s">
        <v>291</v>
      </c>
      <c r="C10" s="46" t="s">
        <v>292</v>
      </c>
      <c r="D10" s="46" t="s">
        <v>260</v>
      </c>
      <c r="W10" s="121">
        <v>8</v>
      </c>
      <c r="X10" s="121">
        <f t="shared" si="36"/>
        <v>8</v>
      </c>
      <c r="Y10" s="102" t="str">
        <f>VLOOKUP($AM10,'Verbal log'!$F:$Z,Y$1,FALSE)</f>
        <v>S.C.</v>
      </c>
      <c r="Z10" s="41" t="str">
        <f t="shared" si="20"/>
        <v>Exam 58</v>
      </c>
      <c r="AA10" s="27" t="str">
        <f>VLOOKUP($Z10,'Verbal log'!$F:$Z,AA$1,FALSE)</f>
        <v>Right</v>
      </c>
      <c r="AB10" s="102">
        <f>VLOOKUP($Z10,'Verbal log'!$F:$Z,AB$1,FALSE)</f>
        <v>71</v>
      </c>
      <c r="AC10" s="27">
        <f>VLOOKUP($Z10,'Verbal log'!$F:$Z,AC$1,FALSE)</f>
        <v>8.2175925925925927E-4</v>
      </c>
      <c r="AD10" s="27" t="str">
        <f>VLOOKUP($Z10,'Verbal log'!$F:$Z,AD$1,FALSE)</f>
        <v>Perfect Timing</v>
      </c>
      <c r="AE10" s="27">
        <f>VLOOKUP($Z10,'Verbal log'!$F:$Z,AE$1,FALSE)</f>
        <v>1.2187500000000002E-2</v>
      </c>
      <c r="AF10" s="27">
        <f>VLOOKUP($Z10,'Verbal log'!$F:$Z,AF$1,FALSE)</f>
        <v>1.0125E-2</v>
      </c>
      <c r="AG10" s="27">
        <f>VLOOKUP($Z10,'Verbal log'!$F:$Z,AG$1,FALSE)</f>
        <v>2.0625000000000018E-3</v>
      </c>
      <c r="AH10" s="27" t="str">
        <f>VLOOKUP($Z10,'Verbal log'!$F:$Z,AH$1,FALSE)</f>
        <v>Neutral</v>
      </c>
      <c r="AI10" s="102">
        <f>VLOOKUP($Z10,'Verbal log'!$F:$Z,AI$1,FALSE)</f>
        <v>0</v>
      </c>
      <c r="AJ10" s="121">
        <v>8</v>
      </c>
      <c r="AK10" s="121">
        <f t="shared" si="37"/>
        <v>8</v>
      </c>
      <c r="AL10" s="102" t="str">
        <f>VLOOKUP($AM10,'Verbal log'!$F:$Z,AL$1,FALSE)</f>
        <v>S.C.</v>
      </c>
      <c r="AM10" s="41" t="str">
        <f t="shared" si="21"/>
        <v>Exam 58</v>
      </c>
      <c r="AN10" s="27" t="str">
        <f>IF($AL10=$AK$2,VLOOKUP($AM10,'Verbal log'!$F:$Z,AN$1,FALSE),"")</f>
        <v>Right</v>
      </c>
      <c r="AO10" s="102">
        <f>IF($AL10=$AK$2,VLOOKUP($AM10,'Verbal log'!$F:$Z,AO$1,FALSE),"")</f>
        <v>71</v>
      </c>
      <c r="AP10" s="27">
        <f>IF($AL10=$AK$2,VLOOKUP($AM10,'Verbal log'!$F:$Z,AP$1,FALSE),"")</f>
        <v>8.2175925925925927E-4</v>
      </c>
      <c r="AQ10" s="27" t="str">
        <f>IF($AL10=$AK$2,VLOOKUP($AM10,'Verbal log'!$F:$Z,AQ$1,FALSE),"")</f>
        <v>Perfect Timing</v>
      </c>
      <c r="AR10" s="27">
        <f>IF($AL10=$AK$2,VLOOKUP($AM10,'Verbal log'!$F:$Z,AR$1,FALSE),"")</f>
        <v>1.2187500000000002E-2</v>
      </c>
      <c r="AS10" s="27">
        <f>IF($AL10=$AK$2,VLOOKUP($AM10,'Verbal log'!$F:$Z,AS$1,FALSE),"")</f>
        <v>1.0125E-2</v>
      </c>
      <c r="AT10" s="27">
        <f>IF($AL10=$AK$2,VLOOKUP($AM10,'Verbal log'!$F:$Z,AT$1,FALSE),"")</f>
        <v>2.0625000000000018E-3</v>
      </c>
      <c r="AU10" s="27" t="str">
        <f>IF($AL10=$AK$2,VLOOKUP($AM10,'Verbal log'!$F:$Z,AU$1,FALSE),"")</f>
        <v>Neutral</v>
      </c>
      <c r="AV10" s="102">
        <f>IF($AL10=$AK$2,VLOOKUP($AM10,'Verbal log'!$F:$Z,AV$1,FALSE),"")</f>
        <v>0</v>
      </c>
      <c r="AW10" s="27"/>
      <c r="AX10" s="65">
        <f t="shared" si="22"/>
        <v>8.2175925925925927E-4</v>
      </c>
      <c r="AY10" s="65">
        <f t="shared" si="23"/>
        <v>-8.2175925925925927E-4</v>
      </c>
      <c r="AZ10" s="65">
        <f t="shared" si="0"/>
        <v>0</v>
      </c>
      <c r="BA10" s="66">
        <f t="shared" si="1"/>
        <v>3.4722222222222224E-4</v>
      </c>
      <c r="BB10" s="66">
        <f t="shared" si="2"/>
        <v>8.6805555555555551E-4</v>
      </c>
      <c r="BC10" s="66">
        <f t="shared" si="3"/>
        <v>1.3888888888888889E-3</v>
      </c>
      <c r="BE10" s="121" t="str">
        <f t="shared" si="24"/>
        <v/>
      </c>
      <c r="BF10" s="27" t="str">
        <f>IF($BE10&lt;&gt;"",VLOOKUP($AM10,'Verbal log'!$F:$Z,BF$1,FALSE),"")</f>
        <v/>
      </c>
      <c r="BG10" s="27" t="str">
        <f>IF($BE10&lt;&gt;"",VLOOKUP($AM10,'Verbal log'!$F:$Z,BG$1,FALSE),"")</f>
        <v/>
      </c>
      <c r="BH10" s="27" t="str">
        <f>IF($BE10&lt;&gt;"",VLOOKUP($AM10,'Verbal log'!$F:$Z,BH$1,FALSE),"")</f>
        <v/>
      </c>
      <c r="BI10" s="27" t="str">
        <f>IF($BE10&lt;&gt;"",VLOOKUP($AM10,'Verbal log'!$F:$Z,BI$1,FALSE),"")</f>
        <v/>
      </c>
      <c r="BJ10" s="27" t="str">
        <f>IF($BE10&lt;&gt;"",VLOOKUP($AM10,'Verbal log'!$F:$Z,BJ$1,FALSE),"")</f>
        <v/>
      </c>
      <c r="BK10" s="27" t="str">
        <f>IF($BE10&lt;&gt;"",VLOOKUP($AM10,'Verbal log'!$F:$Z,BK$1,FALSE),"")</f>
        <v/>
      </c>
      <c r="BL10" s="27" t="str">
        <f>IF($BE10&lt;&gt;"",VLOOKUP($AM10,'Verbal log'!$F:$Z,BL$1,FALSE),"")</f>
        <v/>
      </c>
      <c r="BM10" s="27" t="str">
        <f>IF($BE10&lt;&gt;"",VLOOKUP($AM10,'Verbal log'!$F:$Z,BM$1,FALSE),"")</f>
        <v/>
      </c>
      <c r="BN10" s="27" t="str">
        <f>IF($BE10&lt;&gt;"",VLOOKUP($AM10,'Verbal log'!$F:$Z,BN$1,FALSE),"")</f>
        <v/>
      </c>
      <c r="BO10" s="27"/>
      <c r="BP10" s="65">
        <f t="shared" si="25"/>
        <v>-2E-14</v>
      </c>
      <c r="BQ10" s="65">
        <f t="shared" si="26"/>
        <v>-2E-14</v>
      </c>
      <c r="BR10" s="65">
        <f t="shared" si="4"/>
        <v>0</v>
      </c>
      <c r="BS10" s="66">
        <f t="shared" si="5"/>
        <v>8.6805555555555551E-4</v>
      </c>
      <c r="BT10" s="66">
        <f t="shared" si="6"/>
        <v>1.736111111111111E-3</v>
      </c>
      <c r="BU10" s="66">
        <f t="shared" si="7"/>
        <v>2.0833333333333333E-3</v>
      </c>
      <c r="BW10" s="235" t="str">
        <f t="shared" si="27"/>
        <v/>
      </c>
      <c r="BX10" s="233" t="str">
        <f>IF($BW10&lt;&gt;"",VLOOKUP($AM10,'Verbal log'!$F:$Z,BX$1,FALSE),"")</f>
        <v/>
      </c>
      <c r="BY10" s="233" t="str">
        <f>IF($BW10&lt;&gt;"",VLOOKUP($AM10,'Verbal log'!$F:$Z,BY$1,FALSE),"")</f>
        <v/>
      </c>
      <c r="BZ10" s="233" t="str">
        <f>IF($BW10&lt;&gt;"",VLOOKUP($AM10,'Verbal log'!$F:$Z,BZ$1,FALSE),"")</f>
        <v/>
      </c>
      <c r="CA10" s="233" t="str">
        <f>IF($BW10&lt;&gt;"",VLOOKUP($AM10,'Verbal log'!$F:$Z,CA$1,FALSE),"")</f>
        <v/>
      </c>
      <c r="CB10" s="233" t="str">
        <f>IF($BW10&lt;&gt;"",VLOOKUP($AM10,'Verbal log'!$F:$Z,CB$1,FALSE),"")</f>
        <v/>
      </c>
      <c r="CC10" s="233" t="str">
        <f>IF($BW10&lt;&gt;"",VLOOKUP($AM10,'Verbal log'!$F:$Z,CC$1,FALSE),"")</f>
        <v/>
      </c>
      <c r="CD10" s="233" t="str">
        <f>IF($BW10&lt;&gt;"",VLOOKUP($AM10,'Verbal log'!$F:$Z,CD$1,FALSE),"")</f>
        <v/>
      </c>
      <c r="CE10" s="233" t="str">
        <f>IF($BW10&lt;&gt;"",VLOOKUP($AM10,'Verbal log'!$F:$Z,CE$1,FALSE),"")</f>
        <v/>
      </c>
      <c r="CF10" s="233" t="str">
        <f>IF($BW10&lt;&gt;"",VLOOKUP($AM10,'Verbal log'!$F:$Z,CF$1,FALSE),"")</f>
        <v/>
      </c>
      <c r="CG10" s="233"/>
      <c r="CH10" s="236">
        <f t="shared" si="28"/>
        <v>-2E-14</v>
      </c>
      <c r="CI10" s="236">
        <f t="shared" si="29"/>
        <v>-2E-14</v>
      </c>
      <c r="CJ10" s="236">
        <f t="shared" si="8"/>
        <v>0</v>
      </c>
      <c r="CK10" s="237">
        <f t="shared" si="9"/>
        <v>1.3888888888888889E-3</v>
      </c>
      <c r="CL10" s="237">
        <f t="shared" si="10"/>
        <v>3.472222222222222E-3</v>
      </c>
      <c r="CM10" s="238">
        <f t="shared" si="11"/>
        <v>3.8194444444444443E-3</v>
      </c>
      <c r="CO10" s="235" t="str">
        <f t="shared" si="30"/>
        <v/>
      </c>
      <c r="CP10" s="233" t="str">
        <f>IF($CO10&lt;&gt;"",VLOOKUP($AM10,'Verbal log'!$F:$Z,CP$1,FALSE),"")</f>
        <v/>
      </c>
      <c r="CQ10" s="233" t="str">
        <f>IF($CO10&lt;&gt;"",VLOOKUP($AM10,'Verbal log'!$F:$Z,CQ$1,FALSE),"")</f>
        <v/>
      </c>
      <c r="CR10" s="233" t="str">
        <f>IF($CO10&lt;&gt;"",VLOOKUP($AM10,'Verbal log'!$F:$Z,CR$1,FALSE),"")</f>
        <v/>
      </c>
      <c r="CS10" s="233" t="str">
        <f>IF($CO10&lt;&gt;"",VLOOKUP($AM10,'Verbal log'!$F:$Z,CS$1,FALSE),"")</f>
        <v/>
      </c>
      <c r="CT10" s="233" t="str">
        <f>IF($CO10&lt;&gt;"",VLOOKUP($AM10,'Verbal log'!$F:$Z,CT$1,FALSE),"")</f>
        <v/>
      </c>
      <c r="CU10" s="233" t="str">
        <f>IF($CO10&lt;&gt;"",VLOOKUP($AM10,'Verbal log'!$F:$Z,CU$1,FALSE),"")</f>
        <v/>
      </c>
      <c r="CV10" s="233" t="str">
        <f>IF($CO10&lt;&gt;"",VLOOKUP($AM10,'Verbal log'!$F:$Z,CV$1,FALSE),"")</f>
        <v/>
      </c>
      <c r="CW10" s="233" t="str">
        <f>IF($CO10&lt;&gt;"",VLOOKUP($AM10,'Verbal log'!$F:$Z,CW$1,FALSE),"")</f>
        <v/>
      </c>
      <c r="CX10" s="248" t="str">
        <f>IF($CO10&lt;&gt;"",VLOOKUP($AM10,'Verbal log'!$F:$Z,CX$1,FALSE),"")</f>
        <v/>
      </c>
      <c r="CY10" s="233"/>
      <c r="CZ10" s="236">
        <f t="shared" si="31"/>
        <v>-2E-14</v>
      </c>
      <c r="DA10" s="236">
        <f t="shared" si="32"/>
        <v>-2E-14</v>
      </c>
      <c r="DB10" s="236">
        <f t="shared" si="12"/>
        <v>0</v>
      </c>
      <c r="DC10" s="237">
        <f t="shared" si="13"/>
        <v>6.9444444444444447E-4</v>
      </c>
      <c r="DD10" s="237">
        <f t="shared" si="14"/>
        <v>1.3888888888888889E-3</v>
      </c>
      <c r="DE10" s="238">
        <f t="shared" si="15"/>
        <v>1.736111111111111E-3</v>
      </c>
      <c r="DG10" s="235" t="str">
        <f t="shared" si="33"/>
        <v/>
      </c>
      <c r="DH10" s="233" t="str">
        <f>IF($DG10&lt;&gt;"",VLOOKUP($AM10,'Verbal log'!$F:$Z,DH$1,FALSE),"")</f>
        <v/>
      </c>
      <c r="DI10" s="233" t="str">
        <f>IF($DG10&lt;&gt;"",VLOOKUP($AM10,'Verbal log'!$F:$Z,DI$1,FALSE),"")</f>
        <v/>
      </c>
      <c r="DJ10" s="233" t="str">
        <f>IF($DG10&lt;&gt;"",VLOOKUP($AM10,'Verbal log'!$F:$Z,DJ$1,FALSE),"")</f>
        <v/>
      </c>
      <c r="DK10" s="233" t="str">
        <f>IF($DG10&lt;&gt;"",VLOOKUP($AM10,'Verbal log'!$F:$Z,DK$1,FALSE),"")</f>
        <v/>
      </c>
      <c r="DL10" s="233" t="str">
        <f>IF($DG10&lt;&gt;"",VLOOKUP($AM10,'Verbal log'!$F:$Z,DL$1,FALSE),"")</f>
        <v/>
      </c>
      <c r="DM10" s="233" t="str">
        <f>IF($DG10&lt;&gt;"",VLOOKUP($AM10,'Verbal log'!$F:$Z,DM$1,FALSE),"")</f>
        <v/>
      </c>
      <c r="DN10" s="233" t="str">
        <f>IF($DG10&lt;&gt;"",VLOOKUP($AM10,'Verbal log'!$F:$Z,DN$1,FALSE),"")</f>
        <v/>
      </c>
      <c r="DO10" s="233" t="str">
        <f>IF($DG10&lt;&gt;"",VLOOKUP($AM10,'Verbal log'!$F:$Z,DO$1,FALSE),"")</f>
        <v/>
      </c>
      <c r="DP10" s="233" t="str">
        <f>IF($DG10&lt;&gt;"",VLOOKUP($AM10,'Verbal log'!$F:$Z,DP$1,FALSE),"")</f>
        <v/>
      </c>
      <c r="DQ10" s="233"/>
      <c r="DR10" s="236">
        <f t="shared" si="34"/>
        <v>-2E-14</v>
      </c>
      <c r="DS10" s="236">
        <f t="shared" si="35"/>
        <v>-2E-14</v>
      </c>
      <c r="DT10" s="236">
        <f t="shared" si="16"/>
        <v>0</v>
      </c>
      <c r="DU10" s="237">
        <f t="shared" si="17"/>
        <v>3.4722222222222224E-4</v>
      </c>
      <c r="DV10" s="237">
        <f t="shared" si="18"/>
        <v>1.0416666666666667E-3</v>
      </c>
      <c r="DW10" s="238">
        <f t="shared" si="19"/>
        <v>1.3888888888888889E-3</v>
      </c>
    </row>
    <row r="11" spans="1:127" x14ac:dyDescent="0.2">
      <c r="A11" s="53" t="s">
        <v>293</v>
      </c>
      <c r="B11" s="102">
        <v>0</v>
      </c>
      <c r="C11" s="27">
        <f>B11/(24*60*60)</f>
        <v>0</v>
      </c>
      <c r="D11" s="27" t="s">
        <v>3</v>
      </c>
      <c r="W11" s="121">
        <v>9</v>
      </c>
      <c r="X11" s="121">
        <f t="shared" si="36"/>
        <v>9</v>
      </c>
      <c r="Y11" s="102" t="str">
        <f>VLOOKUP($AM11,'Verbal log'!$F:$Z,Y$1,FALSE)</f>
        <v>S.C.</v>
      </c>
      <c r="Z11" s="41" t="str">
        <f t="shared" si="20"/>
        <v>Exam 59</v>
      </c>
      <c r="AA11" s="27" t="str">
        <f>VLOOKUP($Z11,'Verbal log'!$F:$Z,AA$1,FALSE)</f>
        <v>Wrong</v>
      </c>
      <c r="AB11" s="102">
        <f>VLOOKUP($Z11,'Verbal log'!$F:$Z,AB$1,FALSE)</f>
        <v>95</v>
      </c>
      <c r="AC11" s="27">
        <f>VLOOKUP($Z11,'Verbal log'!$F:$Z,AC$1,FALSE)</f>
        <v>1.0995370370370371E-3</v>
      </c>
      <c r="AD11" s="27" t="str">
        <f>VLOOKUP($Z11,'Verbal log'!$F:$Z,AD$1,FALSE)</f>
        <v>Warning Track</v>
      </c>
      <c r="AE11" s="27">
        <f>VLOOKUP($Z11,'Verbal log'!$F:$Z,AE$1,FALSE)</f>
        <v>1.328703703703704E-2</v>
      </c>
      <c r="AF11" s="27">
        <f>VLOOKUP($Z11,'Verbal log'!$F:$Z,AF$1,FALSE)</f>
        <v>1.1390625E-2</v>
      </c>
      <c r="AG11" s="27">
        <f>VLOOKUP($Z11,'Verbal log'!$F:$Z,AG$1,FALSE)</f>
        <v>1.8964120370370402E-3</v>
      </c>
      <c r="AH11" s="27" t="str">
        <f>VLOOKUP($Z11,'Verbal log'!$F:$Z,AH$1,FALSE)</f>
        <v>Neutral</v>
      </c>
      <c r="AI11" s="102">
        <f>VLOOKUP($Z11,'Verbal log'!$F:$Z,AI$1,FALSE)</f>
        <v>0</v>
      </c>
      <c r="AJ11" s="121">
        <v>9</v>
      </c>
      <c r="AK11" s="121">
        <f t="shared" si="37"/>
        <v>9</v>
      </c>
      <c r="AL11" s="102" t="str">
        <f>VLOOKUP($AM11,'Verbal log'!$F:$Z,AL$1,FALSE)</f>
        <v>S.C.</v>
      </c>
      <c r="AM11" s="41" t="str">
        <f t="shared" si="21"/>
        <v>Exam 59</v>
      </c>
      <c r="AN11" s="27" t="str">
        <f>IF($AL11=$AK$2,VLOOKUP($AM11,'Verbal log'!$F:$Z,AN$1,FALSE),"")</f>
        <v>Wrong</v>
      </c>
      <c r="AO11" s="102">
        <f>IF($AL11=$AK$2,VLOOKUP($AM11,'Verbal log'!$F:$Z,AO$1,FALSE),"")</f>
        <v>95</v>
      </c>
      <c r="AP11" s="27">
        <f>IF($AL11=$AK$2,VLOOKUP($AM11,'Verbal log'!$F:$Z,AP$1,FALSE),"")</f>
        <v>1.0995370370370371E-3</v>
      </c>
      <c r="AQ11" s="27" t="str">
        <f>IF($AL11=$AK$2,VLOOKUP($AM11,'Verbal log'!$F:$Z,AQ$1,FALSE),"")</f>
        <v>Warning Track</v>
      </c>
      <c r="AR11" s="27">
        <f>IF($AL11=$AK$2,VLOOKUP($AM11,'Verbal log'!$F:$Z,AR$1,FALSE),"")</f>
        <v>1.328703703703704E-2</v>
      </c>
      <c r="AS11" s="27">
        <f>IF($AL11=$AK$2,VLOOKUP($AM11,'Verbal log'!$F:$Z,AS$1,FALSE),"")</f>
        <v>1.1390625E-2</v>
      </c>
      <c r="AT11" s="27">
        <f>IF($AL11=$AK$2,VLOOKUP($AM11,'Verbal log'!$F:$Z,AT$1,FALSE),"")</f>
        <v>1.8964120370370402E-3</v>
      </c>
      <c r="AU11" s="27" t="str">
        <f>IF($AL11=$AK$2,VLOOKUP($AM11,'Verbal log'!$F:$Z,AU$1,FALSE),"")</f>
        <v>Neutral</v>
      </c>
      <c r="AV11" s="102">
        <f>IF($AL11=$AK$2,VLOOKUP($AM11,'Verbal log'!$F:$Z,AV$1,FALSE),"")</f>
        <v>0</v>
      </c>
      <c r="AW11" s="27"/>
      <c r="AX11" s="65">
        <f t="shared" si="22"/>
        <v>-1.0995370370370371E-3</v>
      </c>
      <c r="AY11" s="65">
        <f t="shared" si="23"/>
        <v>1.0995370370370371E-3</v>
      </c>
      <c r="AZ11" s="65">
        <f t="shared" si="0"/>
        <v>0</v>
      </c>
      <c r="BA11" s="66">
        <f t="shared" si="1"/>
        <v>3.4722222222222224E-4</v>
      </c>
      <c r="BB11" s="66">
        <f t="shared" si="2"/>
        <v>8.6805555555555551E-4</v>
      </c>
      <c r="BC11" s="66">
        <f t="shared" si="3"/>
        <v>1.3888888888888889E-3</v>
      </c>
      <c r="BE11" s="121" t="str">
        <f t="shared" si="24"/>
        <v/>
      </c>
      <c r="BF11" s="27" t="str">
        <f>IF($BE11&lt;&gt;"",VLOOKUP($AM11,'Verbal log'!$F:$Z,BF$1,FALSE),"")</f>
        <v/>
      </c>
      <c r="BG11" s="27" t="str">
        <f>IF($BE11&lt;&gt;"",VLOOKUP($AM11,'Verbal log'!$F:$Z,BG$1,FALSE),"")</f>
        <v/>
      </c>
      <c r="BH11" s="27" t="str">
        <f>IF($BE11&lt;&gt;"",VLOOKUP($AM11,'Verbal log'!$F:$Z,BH$1,FALSE),"")</f>
        <v/>
      </c>
      <c r="BI11" s="27" t="str">
        <f>IF($BE11&lt;&gt;"",VLOOKUP($AM11,'Verbal log'!$F:$Z,BI$1,FALSE),"")</f>
        <v/>
      </c>
      <c r="BJ11" s="27" t="str">
        <f>IF($BE11&lt;&gt;"",VLOOKUP($AM11,'Verbal log'!$F:$Z,BJ$1,FALSE),"")</f>
        <v/>
      </c>
      <c r="BK11" s="27" t="str">
        <f>IF($BE11&lt;&gt;"",VLOOKUP($AM11,'Verbal log'!$F:$Z,BK$1,FALSE),"")</f>
        <v/>
      </c>
      <c r="BL11" s="27" t="str">
        <f>IF($BE11&lt;&gt;"",VLOOKUP($AM11,'Verbal log'!$F:$Z,BL$1,FALSE),"")</f>
        <v/>
      </c>
      <c r="BM11" s="27" t="str">
        <f>IF($BE11&lt;&gt;"",VLOOKUP($AM11,'Verbal log'!$F:$Z,BM$1,FALSE),"")</f>
        <v/>
      </c>
      <c r="BN11" s="27" t="str">
        <f>IF($BE11&lt;&gt;"",VLOOKUP($AM11,'Verbal log'!$F:$Z,BN$1,FALSE),"")</f>
        <v/>
      </c>
      <c r="BO11" s="27"/>
      <c r="BP11" s="65">
        <f t="shared" si="25"/>
        <v>-2E-14</v>
      </c>
      <c r="BQ11" s="65">
        <f t="shared" si="26"/>
        <v>-2E-14</v>
      </c>
      <c r="BR11" s="65">
        <f t="shared" si="4"/>
        <v>0</v>
      </c>
      <c r="BS11" s="66">
        <f t="shared" si="5"/>
        <v>8.6805555555555551E-4</v>
      </c>
      <c r="BT11" s="66">
        <f t="shared" si="6"/>
        <v>1.736111111111111E-3</v>
      </c>
      <c r="BU11" s="66">
        <f t="shared" si="7"/>
        <v>2.0833333333333333E-3</v>
      </c>
      <c r="BW11" s="235" t="str">
        <f t="shared" si="27"/>
        <v/>
      </c>
      <c r="BX11" s="233" t="str">
        <f>IF($BW11&lt;&gt;"",VLOOKUP($AM11,'Verbal log'!$F:$Z,BX$1,FALSE),"")</f>
        <v/>
      </c>
      <c r="BY11" s="233" t="str">
        <f>IF($BW11&lt;&gt;"",VLOOKUP($AM11,'Verbal log'!$F:$Z,BY$1,FALSE),"")</f>
        <v/>
      </c>
      <c r="BZ11" s="233" t="str">
        <f>IF($BW11&lt;&gt;"",VLOOKUP($AM11,'Verbal log'!$F:$Z,BZ$1,FALSE),"")</f>
        <v/>
      </c>
      <c r="CA11" s="233" t="str">
        <f>IF($BW11&lt;&gt;"",VLOOKUP($AM11,'Verbal log'!$F:$Z,CA$1,FALSE),"")</f>
        <v/>
      </c>
      <c r="CB11" s="233" t="str">
        <f>IF($BW11&lt;&gt;"",VLOOKUP($AM11,'Verbal log'!$F:$Z,CB$1,FALSE),"")</f>
        <v/>
      </c>
      <c r="CC11" s="233" t="str">
        <f>IF($BW11&lt;&gt;"",VLOOKUP($AM11,'Verbal log'!$F:$Z,CC$1,FALSE),"")</f>
        <v/>
      </c>
      <c r="CD11" s="233" t="str">
        <f>IF($BW11&lt;&gt;"",VLOOKUP($AM11,'Verbal log'!$F:$Z,CD$1,FALSE),"")</f>
        <v/>
      </c>
      <c r="CE11" s="233" t="str">
        <f>IF($BW11&lt;&gt;"",VLOOKUP($AM11,'Verbal log'!$F:$Z,CE$1,FALSE),"")</f>
        <v/>
      </c>
      <c r="CF11" s="233" t="str">
        <f>IF($BW11&lt;&gt;"",VLOOKUP($AM11,'Verbal log'!$F:$Z,CF$1,FALSE),"")</f>
        <v/>
      </c>
      <c r="CG11" s="233"/>
      <c r="CH11" s="236">
        <f t="shared" si="28"/>
        <v>-2E-14</v>
      </c>
      <c r="CI11" s="236">
        <f t="shared" si="29"/>
        <v>-2E-14</v>
      </c>
      <c r="CJ11" s="236">
        <f t="shared" si="8"/>
        <v>0</v>
      </c>
      <c r="CK11" s="237">
        <f t="shared" si="9"/>
        <v>1.3888888888888889E-3</v>
      </c>
      <c r="CL11" s="237">
        <f t="shared" si="10"/>
        <v>3.472222222222222E-3</v>
      </c>
      <c r="CM11" s="238">
        <f t="shared" si="11"/>
        <v>3.8194444444444443E-3</v>
      </c>
      <c r="CO11" s="235" t="str">
        <f t="shared" si="30"/>
        <v/>
      </c>
      <c r="CP11" s="233" t="str">
        <f>IF($CO11&lt;&gt;"",VLOOKUP($AM11,'Verbal log'!$F:$Z,CP$1,FALSE),"")</f>
        <v/>
      </c>
      <c r="CQ11" s="233" t="str">
        <f>IF($CO11&lt;&gt;"",VLOOKUP($AM11,'Verbal log'!$F:$Z,CQ$1,FALSE),"")</f>
        <v/>
      </c>
      <c r="CR11" s="233" t="str">
        <f>IF($CO11&lt;&gt;"",VLOOKUP($AM11,'Verbal log'!$F:$Z,CR$1,FALSE),"")</f>
        <v/>
      </c>
      <c r="CS11" s="233" t="str">
        <f>IF($CO11&lt;&gt;"",VLOOKUP($AM11,'Verbal log'!$F:$Z,CS$1,FALSE),"")</f>
        <v/>
      </c>
      <c r="CT11" s="233" t="str">
        <f>IF($CO11&lt;&gt;"",VLOOKUP($AM11,'Verbal log'!$F:$Z,CT$1,FALSE),"")</f>
        <v/>
      </c>
      <c r="CU11" s="233" t="str">
        <f>IF($CO11&lt;&gt;"",VLOOKUP($AM11,'Verbal log'!$F:$Z,CU$1,FALSE),"")</f>
        <v/>
      </c>
      <c r="CV11" s="233" t="str">
        <f>IF($CO11&lt;&gt;"",VLOOKUP($AM11,'Verbal log'!$F:$Z,CV$1,FALSE),"")</f>
        <v/>
      </c>
      <c r="CW11" s="233" t="str">
        <f>IF($CO11&lt;&gt;"",VLOOKUP($AM11,'Verbal log'!$F:$Z,CW$1,FALSE),"")</f>
        <v/>
      </c>
      <c r="CX11" s="248" t="str">
        <f>IF($CO11&lt;&gt;"",VLOOKUP($AM11,'Verbal log'!$F:$Z,CX$1,FALSE),"")</f>
        <v/>
      </c>
      <c r="CY11" s="233"/>
      <c r="CZ11" s="236">
        <f t="shared" si="31"/>
        <v>-2E-14</v>
      </c>
      <c r="DA11" s="236">
        <f t="shared" si="32"/>
        <v>-2E-14</v>
      </c>
      <c r="DB11" s="236">
        <f t="shared" si="12"/>
        <v>0</v>
      </c>
      <c r="DC11" s="237">
        <f t="shared" si="13"/>
        <v>6.9444444444444447E-4</v>
      </c>
      <c r="DD11" s="237">
        <f t="shared" si="14"/>
        <v>1.3888888888888889E-3</v>
      </c>
      <c r="DE11" s="238">
        <f t="shared" si="15"/>
        <v>1.736111111111111E-3</v>
      </c>
      <c r="DG11" s="235" t="str">
        <f t="shared" si="33"/>
        <v/>
      </c>
      <c r="DH11" s="233" t="str">
        <f>IF($DG11&lt;&gt;"",VLOOKUP($AM11,'Verbal log'!$F:$Z,DH$1,FALSE),"")</f>
        <v/>
      </c>
      <c r="DI11" s="233" t="str">
        <f>IF($DG11&lt;&gt;"",VLOOKUP($AM11,'Verbal log'!$F:$Z,DI$1,FALSE),"")</f>
        <v/>
      </c>
      <c r="DJ11" s="233" t="str">
        <f>IF($DG11&lt;&gt;"",VLOOKUP($AM11,'Verbal log'!$F:$Z,DJ$1,FALSE),"")</f>
        <v/>
      </c>
      <c r="DK11" s="233" t="str">
        <f>IF($DG11&lt;&gt;"",VLOOKUP($AM11,'Verbal log'!$F:$Z,DK$1,FALSE),"")</f>
        <v/>
      </c>
      <c r="DL11" s="233" t="str">
        <f>IF($DG11&lt;&gt;"",VLOOKUP($AM11,'Verbal log'!$F:$Z,DL$1,FALSE),"")</f>
        <v/>
      </c>
      <c r="DM11" s="233" t="str">
        <f>IF($DG11&lt;&gt;"",VLOOKUP($AM11,'Verbal log'!$F:$Z,DM$1,FALSE),"")</f>
        <v/>
      </c>
      <c r="DN11" s="233" t="str">
        <f>IF($DG11&lt;&gt;"",VLOOKUP($AM11,'Verbal log'!$F:$Z,DN$1,FALSE),"")</f>
        <v/>
      </c>
      <c r="DO11" s="233" t="str">
        <f>IF($DG11&lt;&gt;"",VLOOKUP($AM11,'Verbal log'!$F:$Z,DO$1,FALSE),"")</f>
        <v/>
      </c>
      <c r="DP11" s="233" t="str">
        <f>IF($DG11&lt;&gt;"",VLOOKUP($AM11,'Verbal log'!$F:$Z,DP$1,FALSE),"")</f>
        <v/>
      </c>
      <c r="DQ11" s="233"/>
      <c r="DR11" s="236">
        <f t="shared" si="34"/>
        <v>-2E-14</v>
      </c>
      <c r="DS11" s="236">
        <f t="shared" si="35"/>
        <v>-2E-14</v>
      </c>
      <c r="DT11" s="236">
        <f t="shared" si="16"/>
        <v>0</v>
      </c>
      <c r="DU11" s="237">
        <f t="shared" si="17"/>
        <v>3.4722222222222224E-4</v>
      </c>
      <c r="DV11" s="237">
        <f t="shared" si="18"/>
        <v>1.0416666666666667E-3</v>
      </c>
      <c r="DW11" s="238">
        <f t="shared" si="19"/>
        <v>1.3888888888888889E-3</v>
      </c>
    </row>
    <row r="12" spans="1:127" x14ac:dyDescent="0.2">
      <c r="A12" s="53" t="s">
        <v>294</v>
      </c>
      <c r="B12" s="102">
        <v>30</v>
      </c>
      <c r="C12" s="27">
        <f>B12/(24*60*60)</f>
        <v>3.4722222222222224E-4</v>
      </c>
      <c r="D12" s="27" t="s">
        <v>1</v>
      </c>
      <c r="W12" s="121">
        <v>10</v>
      </c>
      <c r="X12" s="121" t="str">
        <f t="shared" si="36"/>
        <v/>
      </c>
      <c r="Y12" s="102" t="str">
        <f>VLOOKUP($AM12,'Verbal log'!$F:$Z,Y$1,FALSE)</f>
        <v>C.R.</v>
      </c>
      <c r="Z12" s="41" t="str">
        <f t="shared" si="20"/>
        <v>Exam 510</v>
      </c>
      <c r="AA12" s="27" t="str">
        <f>VLOOKUP($Z12,'Verbal log'!$F:$Z,AA$1,FALSE)</f>
        <v>Right</v>
      </c>
      <c r="AB12" s="102">
        <f>VLOOKUP($Z12,'Verbal log'!$F:$Z,AB$1,FALSE)</f>
        <v>119</v>
      </c>
      <c r="AC12" s="27">
        <f>VLOOKUP($Z12,'Verbal log'!$F:$Z,AC$1,FALSE)</f>
        <v>1.3773148148148147E-3</v>
      </c>
      <c r="AD12" s="27" t="str">
        <f>VLOOKUP($Z12,'Verbal log'!$F:$Z,AD$1,FALSE)</f>
        <v>Perfect Timing</v>
      </c>
      <c r="AE12" s="27">
        <f>VLOOKUP($Z12,'Verbal log'!$F:$Z,AE$1,FALSE)</f>
        <v>1.4664351851851855E-2</v>
      </c>
      <c r="AF12" s="27">
        <f>VLOOKUP($Z12,'Verbal log'!$F:$Z,AF$1,FALSE)</f>
        <v>1.2656250000000001E-2</v>
      </c>
      <c r="AG12" s="27">
        <f>VLOOKUP($Z12,'Verbal log'!$F:$Z,AG$1,FALSE)</f>
        <v>2.0081018518518547E-3</v>
      </c>
      <c r="AH12" s="27" t="str">
        <f>VLOOKUP($Z12,'Verbal log'!$F:$Z,AH$1,FALSE)</f>
        <v>Neutral</v>
      </c>
      <c r="AI12" s="102">
        <f>VLOOKUP($Z12,'Verbal log'!$F:$Z,AI$1,FALSE)</f>
        <v>0</v>
      </c>
      <c r="AJ12" s="121">
        <v>10</v>
      </c>
      <c r="AK12" s="121" t="str">
        <f t="shared" si="37"/>
        <v/>
      </c>
      <c r="AL12" s="102" t="str">
        <f>VLOOKUP($AM12,'Verbal log'!$F:$Z,AL$1,FALSE)</f>
        <v>C.R.</v>
      </c>
      <c r="AM12" s="41" t="str">
        <f t="shared" si="21"/>
        <v>Exam 510</v>
      </c>
      <c r="AN12" s="27" t="str">
        <f>IF($AL12=$AK$2,VLOOKUP($AM12,'Verbal log'!$F:$Z,AN$1,FALSE),"")</f>
        <v/>
      </c>
      <c r="AO12" s="102" t="str">
        <f>IF($AL12=$AK$2,VLOOKUP($AM12,'Verbal log'!$F:$Z,AO$1,FALSE),"")</f>
        <v/>
      </c>
      <c r="AP12" s="27" t="str">
        <f>IF($AL12=$AK$2,VLOOKUP($AM12,'Verbal log'!$F:$Z,AP$1,FALSE),"")</f>
        <v/>
      </c>
      <c r="AQ12" s="27" t="str">
        <f>IF($AL12=$AK$2,VLOOKUP($AM12,'Verbal log'!$F:$Z,AQ$1,FALSE),"")</f>
        <v/>
      </c>
      <c r="AR12" s="27" t="str">
        <f>IF($AL12=$AK$2,VLOOKUP($AM12,'Verbal log'!$F:$Z,AR$1,FALSE),"")</f>
        <v/>
      </c>
      <c r="AS12" s="27" t="str">
        <f>IF($AL12=$AK$2,VLOOKUP($AM12,'Verbal log'!$F:$Z,AS$1,FALSE),"")</f>
        <v/>
      </c>
      <c r="AT12" s="27" t="str">
        <f>IF($AL12=$AK$2,VLOOKUP($AM12,'Verbal log'!$F:$Z,AT$1,FALSE),"")</f>
        <v/>
      </c>
      <c r="AU12" s="27" t="str">
        <f>IF($AL12=$AK$2,VLOOKUP($AM12,'Verbal log'!$F:$Z,AU$1,FALSE),"")</f>
        <v/>
      </c>
      <c r="AV12" s="102" t="str">
        <f>IF($AL12=$AK$2,VLOOKUP($AM12,'Verbal log'!$F:$Z,AV$1,FALSE),"")</f>
        <v/>
      </c>
      <c r="AW12" s="27"/>
      <c r="AX12" s="65">
        <f t="shared" si="22"/>
        <v>-2E-14</v>
      </c>
      <c r="AY12" s="65">
        <f t="shared" si="23"/>
        <v>-2E-14</v>
      </c>
      <c r="AZ12" s="65">
        <f t="shared" si="0"/>
        <v>0</v>
      </c>
      <c r="BA12" s="66">
        <f t="shared" si="1"/>
        <v>3.4722222222222224E-4</v>
      </c>
      <c r="BB12" s="66">
        <f t="shared" si="2"/>
        <v>8.6805555555555551E-4</v>
      </c>
      <c r="BC12" s="66">
        <f t="shared" si="3"/>
        <v>1.3888888888888889E-3</v>
      </c>
      <c r="BE12" s="121">
        <f t="shared" si="24"/>
        <v>10</v>
      </c>
      <c r="BF12" s="27" t="str">
        <f>IF($BE12&lt;&gt;"",VLOOKUP($AM12,'Verbal log'!$F:$Z,BF$1,FALSE),"")</f>
        <v>Right</v>
      </c>
      <c r="BG12" s="27">
        <f>IF($BE12&lt;&gt;"",VLOOKUP($AM12,'Verbal log'!$F:$Z,BG$1,FALSE),"")</f>
        <v>119</v>
      </c>
      <c r="BH12" s="27">
        <f>IF($BE12&lt;&gt;"",VLOOKUP($AM12,'Verbal log'!$F:$Z,BH$1,FALSE),"")</f>
        <v>1.3773148148148147E-3</v>
      </c>
      <c r="BI12" s="27" t="str">
        <f>IF($BE12&lt;&gt;"",VLOOKUP($AM12,'Verbal log'!$F:$Z,BI$1,FALSE),"")</f>
        <v>Perfect Timing</v>
      </c>
      <c r="BJ12" s="27">
        <f>IF($BE12&lt;&gt;"",VLOOKUP($AM12,'Verbal log'!$F:$Z,BJ$1,FALSE),"")</f>
        <v>1.4664351851851855E-2</v>
      </c>
      <c r="BK12" s="27">
        <f>IF($BE12&lt;&gt;"",VLOOKUP($AM12,'Verbal log'!$F:$Z,BK$1,FALSE),"")</f>
        <v>1.2656250000000001E-2</v>
      </c>
      <c r="BL12" s="27">
        <f>IF($BE12&lt;&gt;"",VLOOKUP($AM12,'Verbal log'!$F:$Z,BL$1,FALSE),"")</f>
        <v>2.0081018518518547E-3</v>
      </c>
      <c r="BM12" s="27" t="str">
        <f>IF($BE12&lt;&gt;"",VLOOKUP($AM12,'Verbal log'!$F:$Z,BM$1,FALSE),"")</f>
        <v>Neutral</v>
      </c>
      <c r="BN12" s="27">
        <f>IF($BE12&lt;&gt;"",VLOOKUP($AM12,'Verbal log'!$F:$Z,BN$1,FALSE),"")</f>
        <v>0</v>
      </c>
      <c r="BO12" s="27"/>
      <c r="BP12" s="65">
        <f t="shared" si="25"/>
        <v>1.3773148148148147E-3</v>
      </c>
      <c r="BQ12" s="65">
        <f t="shared" si="26"/>
        <v>-1.3773148148148147E-3</v>
      </c>
      <c r="BR12" s="65">
        <f t="shared" si="4"/>
        <v>0</v>
      </c>
      <c r="BS12" s="66">
        <f t="shared" si="5"/>
        <v>8.6805555555555551E-4</v>
      </c>
      <c r="BT12" s="66">
        <f t="shared" si="6"/>
        <v>1.736111111111111E-3</v>
      </c>
      <c r="BU12" s="66">
        <f t="shared" si="7"/>
        <v>2.0833333333333333E-3</v>
      </c>
      <c r="BW12" s="235" t="str">
        <f t="shared" si="27"/>
        <v/>
      </c>
      <c r="BX12" s="233" t="str">
        <f>IF($BW12&lt;&gt;"",VLOOKUP($AM12,'Verbal log'!$F:$Z,BX$1,FALSE),"")</f>
        <v/>
      </c>
      <c r="BY12" s="233" t="str">
        <f>IF($BW12&lt;&gt;"",VLOOKUP($AM12,'Verbal log'!$F:$Z,BY$1,FALSE),"")</f>
        <v/>
      </c>
      <c r="BZ12" s="233" t="str">
        <f>IF($BW12&lt;&gt;"",VLOOKUP($AM12,'Verbal log'!$F:$Z,BZ$1,FALSE),"")</f>
        <v/>
      </c>
      <c r="CA12" s="233" t="str">
        <f>IF($BW12&lt;&gt;"",VLOOKUP($AM12,'Verbal log'!$F:$Z,CA$1,FALSE),"")</f>
        <v/>
      </c>
      <c r="CB12" s="233" t="str">
        <f>IF($BW12&lt;&gt;"",VLOOKUP($AM12,'Verbal log'!$F:$Z,CB$1,FALSE),"")</f>
        <v/>
      </c>
      <c r="CC12" s="233" t="str">
        <f>IF($BW12&lt;&gt;"",VLOOKUP($AM12,'Verbal log'!$F:$Z,CC$1,FALSE),"")</f>
        <v/>
      </c>
      <c r="CD12" s="233" t="str">
        <f>IF($BW12&lt;&gt;"",VLOOKUP($AM12,'Verbal log'!$F:$Z,CD$1,FALSE),"")</f>
        <v/>
      </c>
      <c r="CE12" s="233" t="str">
        <f>IF($BW12&lt;&gt;"",VLOOKUP($AM12,'Verbal log'!$F:$Z,CE$1,FALSE),"")</f>
        <v/>
      </c>
      <c r="CF12" s="233" t="str">
        <f>IF($BW12&lt;&gt;"",VLOOKUP($AM12,'Verbal log'!$F:$Z,CF$1,FALSE),"")</f>
        <v/>
      </c>
      <c r="CG12" s="233"/>
      <c r="CH12" s="236">
        <f t="shared" si="28"/>
        <v>-2E-14</v>
      </c>
      <c r="CI12" s="236">
        <f t="shared" si="29"/>
        <v>-2E-14</v>
      </c>
      <c r="CJ12" s="236">
        <f t="shared" si="8"/>
        <v>0</v>
      </c>
      <c r="CK12" s="237">
        <f t="shared" si="9"/>
        <v>1.3888888888888889E-3</v>
      </c>
      <c r="CL12" s="237">
        <f t="shared" si="10"/>
        <v>3.472222222222222E-3</v>
      </c>
      <c r="CM12" s="238">
        <f t="shared" si="11"/>
        <v>3.8194444444444443E-3</v>
      </c>
      <c r="CO12" s="235" t="str">
        <f t="shared" si="30"/>
        <v/>
      </c>
      <c r="CP12" s="233" t="str">
        <f>IF($CO12&lt;&gt;"",VLOOKUP($AM12,'Verbal log'!$F:$Z,CP$1,FALSE),"")</f>
        <v/>
      </c>
      <c r="CQ12" s="233" t="str">
        <f>IF($CO12&lt;&gt;"",VLOOKUP($AM12,'Verbal log'!$F:$Z,CQ$1,FALSE),"")</f>
        <v/>
      </c>
      <c r="CR12" s="233" t="str">
        <f>IF($CO12&lt;&gt;"",VLOOKUP($AM12,'Verbal log'!$F:$Z,CR$1,FALSE),"")</f>
        <v/>
      </c>
      <c r="CS12" s="233" t="str">
        <f>IF($CO12&lt;&gt;"",VLOOKUP($AM12,'Verbal log'!$F:$Z,CS$1,FALSE),"")</f>
        <v/>
      </c>
      <c r="CT12" s="233" t="str">
        <f>IF($CO12&lt;&gt;"",VLOOKUP($AM12,'Verbal log'!$F:$Z,CT$1,FALSE),"")</f>
        <v/>
      </c>
      <c r="CU12" s="233" t="str">
        <f>IF($CO12&lt;&gt;"",VLOOKUP($AM12,'Verbal log'!$F:$Z,CU$1,FALSE),"")</f>
        <v/>
      </c>
      <c r="CV12" s="233" t="str">
        <f>IF($CO12&lt;&gt;"",VLOOKUP($AM12,'Verbal log'!$F:$Z,CV$1,FALSE),"")</f>
        <v/>
      </c>
      <c r="CW12" s="233" t="str">
        <f>IF($CO12&lt;&gt;"",VLOOKUP($AM12,'Verbal log'!$F:$Z,CW$1,FALSE),"")</f>
        <v/>
      </c>
      <c r="CX12" s="248" t="str">
        <f>IF($CO12&lt;&gt;"",VLOOKUP($AM12,'Verbal log'!$F:$Z,CX$1,FALSE),"")</f>
        <v/>
      </c>
      <c r="CY12" s="233"/>
      <c r="CZ12" s="236">
        <f t="shared" si="31"/>
        <v>-2E-14</v>
      </c>
      <c r="DA12" s="236">
        <f t="shared" si="32"/>
        <v>-2E-14</v>
      </c>
      <c r="DB12" s="236">
        <f t="shared" si="12"/>
        <v>0</v>
      </c>
      <c r="DC12" s="237">
        <f t="shared" si="13"/>
        <v>6.9444444444444447E-4</v>
      </c>
      <c r="DD12" s="237">
        <f t="shared" si="14"/>
        <v>1.3888888888888889E-3</v>
      </c>
      <c r="DE12" s="238">
        <f t="shared" si="15"/>
        <v>1.736111111111111E-3</v>
      </c>
      <c r="DG12" s="235" t="str">
        <f t="shared" si="33"/>
        <v/>
      </c>
      <c r="DH12" s="233" t="str">
        <f>IF($DG12&lt;&gt;"",VLOOKUP($AM12,'Verbal log'!$F:$Z,DH$1,FALSE),"")</f>
        <v/>
      </c>
      <c r="DI12" s="233" t="str">
        <f>IF($DG12&lt;&gt;"",VLOOKUP($AM12,'Verbal log'!$F:$Z,DI$1,FALSE),"")</f>
        <v/>
      </c>
      <c r="DJ12" s="233" t="str">
        <f>IF($DG12&lt;&gt;"",VLOOKUP($AM12,'Verbal log'!$F:$Z,DJ$1,FALSE),"")</f>
        <v/>
      </c>
      <c r="DK12" s="233" t="str">
        <f>IF($DG12&lt;&gt;"",VLOOKUP($AM12,'Verbal log'!$F:$Z,DK$1,FALSE),"")</f>
        <v/>
      </c>
      <c r="DL12" s="233" t="str">
        <f>IF($DG12&lt;&gt;"",VLOOKUP($AM12,'Verbal log'!$F:$Z,DL$1,FALSE),"")</f>
        <v/>
      </c>
      <c r="DM12" s="233" t="str">
        <f>IF($DG12&lt;&gt;"",VLOOKUP($AM12,'Verbal log'!$F:$Z,DM$1,FALSE),"")</f>
        <v/>
      </c>
      <c r="DN12" s="233" t="str">
        <f>IF($DG12&lt;&gt;"",VLOOKUP($AM12,'Verbal log'!$F:$Z,DN$1,FALSE),"")</f>
        <v/>
      </c>
      <c r="DO12" s="233" t="str">
        <f>IF($DG12&lt;&gt;"",VLOOKUP($AM12,'Verbal log'!$F:$Z,DO$1,FALSE),"")</f>
        <v/>
      </c>
      <c r="DP12" s="233" t="str">
        <f>IF($DG12&lt;&gt;"",VLOOKUP($AM12,'Verbal log'!$F:$Z,DP$1,FALSE),"")</f>
        <v/>
      </c>
      <c r="DQ12" s="233"/>
      <c r="DR12" s="236">
        <f t="shared" si="34"/>
        <v>-2E-14</v>
      </c>
      <c r="DS12" s="236">
        <f t="shared" si="35"/>
        <v>-2E-14</v>
      </c>
      <c r="DT12" s="236">
        <f t="shared" si="16"/>
        <v>0</v>
      </c>
      <c r="DU12" s="237">
        <f t="shared" si="17"/>
        <v>3.4722222222222224E-4</v>
      </c>
      <c r="DV12" s="237">
        <f t="shared" si="18"/>
        <v>1.0416666666666667E-3</v>
      </c>
      <c r="DW12" s="238">
        <f t="shared" si="19"/>
        <v>1.3888888888888889E-3</v>
      </c>
    </row>
    <row r="13" spans="1:127" x14ac:dyDescent="0.2">
      <c r="A13" s="53" t="s">
        <v>295</v>
      </c>
      <c r="B13" s="102">
        <v>75</v>
      </c>
      <c r="C13" s="27">
        <f>B13/(24*60*60)</f>
        <v>8.6805555555555551E-4</v>
      </c>
      <c r="D13" s="27" t="s">
        <v>2</v>
      </c>
      <c r="W13" s="121">
        <v>11</v>
      </c>
      <c r="X13" s="121">
        <f t="shared" si="36"/>
        <v>11</v>
      </c>
      <c r="Y13" s="102" t="str">
        <f>VLOOKUP($AM13,'Verbal log'!$F:$Z,Y$1,FALSE)</f>
        <v>S.C.</v>
      </c>
      <c r="Z13" s="41" t="str">
        <f t="shared" si="20"/>
        <v>Exam 511</v>
      </c>
      <c r="AA13" s="27" t="str">
        <f>VLOOKUP($Z13,'Verbal log'!$F:$Z,AA$1,FALSE)</f>
        <v>Right</v>
      </c>
      <c r="AB13" s="102">
        <f>VLOOKUP($Z13,'Verbal log'!$F:$Z,AB$1,FALSE)</f>
        <v>110</v>
      </c>
      <c r="AC13" s="27">
        <f>VLOOKUP($Z13,'Verbal log'!$F:$Z,AC$1,FALSE)</f>
        <v>1.2731481481481483E-3</v>
      </c>
      <c r="AD13" s="27" t="str">
        <f>VLOOKUP($Z13,'Verbal log'!$F:$Z,AD$1,FALSE)</f>
        <v>Warning Track</v>
      </c>
      <c r="AE13" s="27">
        <f>VLOOKUP($Z13,'Verbal log'!$F:$Z,AE$1,FALSE)</f>
        <v>1.5937500000000004E-2</v>
      </c>
      <c r="AF13" s="27">
        <f>VLOOKUP($Z13,'Verbal log'!$F:$Z,AF$1,FALSE)</f>
        <v>1.3921874999999998E-2</v>
      </c>
      <c r="AG13" s="27">
        <f>VLOOKUP($Z13,'Verbal log'!$F:$Z,AG$1,FALSE)</f>
        <v>2.0156250000000053E-3</v>
      </c>
      <c r="AH13" s="27" t="str">
        <f>VLOOKUP($Z13,'Verbal log'!$F:$Z,AH$1,FALSE)</f>
        <v>Neutral</v>
      </c>
      <c r="AI13" s="102">
        <f>VLOOKUP($Z13,'Verbal log'!$F:$Z,AI$1,FALSE)</f>
        <v>0</v>
      </c>
      <c r="AJ13" s="121">
        <v>11</v>
      </c>
      <c r="AK13" s="121">
        <f t="shared" si="37"/>
        <v>11</v>
      </c>
      <c r="AL13" s="102" t="str">
        <f>VLOOKUP($AM13,'Verbal log'!$F:$Z,AL$1,FALSE)</f>
        <v>S.C.</v>
      </c>
      <c r="AM13" s="41" t="str">
        <f t="shared" si="21"/>
        <v>Exam 511</v>
      </c>
      <c r="AN13" s="27" t="str">
        <f>IF($AL13=$AK$2,VLOOKUP($AM13,'Verbal log'!$F:$Z,AN$1,FALSE),"")</f>
        <v>Right</v>
      </c>
      <c r="AO13" s="102">
        <f>IF($AL13=$AK$2,VLOOKUP($AM13,'Verbal log'!$F:$Z,AO$1,FALSE),"")</f>
        <v>110</v>
      </c>
      <c r="AP13" s="27">
        <f>IF($AL13=$AK$2,VLOOKUP($AM13,'Verbal log'!$F:$Z,AP$1,FALSE),"")</f>
        <v>1.2731481481481483E-3</v>
      </c>
      <c r="AQ13" s="27" t="str">
        <f>IF($AL13=$AK$2,VLOOKUP($AM13,'Verbal log'!$F:$Z,AQ$1,FALSE),"")</f>
        <v>Warning Track</v>
      </c>
      <c r="AR13" s="27">
        <f>IF($AL13=$AK$2,VLOOKUP($AM13,'Verbal log'!$F:$Z,AR$1,FALSE),"")</f>
        <v>1.5937500000000004E-2</v>
      </c>
      <c r="AS13" s="27">
        <f>IF($AL13=$AK$2,VLOOKUP($AM13,'Verbal log'!$F:$Z,AS$1,FALSE),"")</f>
        <v>1.3921874999999998E-2</v>
      </c>
      <c r="AT13" s="27">
        <f>IF($AL13=$AK$2,VLOOKUP($AM13,'Verbal log'!$F:$Z,AT$1,FALSE),"")</f>
        <v>2.0156250000000053E-3</v>
      </c>
      <c r="AU13" s="27" t="str">
        <f>IF($AL13=$AK$2,VLOOKUP($AM13,'Verbal log'!$F:$Z,AU$1,FALSE),"")</f>
        <v>Neutral</v>
      </c>
      <c r="AV13" s="102">
        <f>IF($AL13=$AK$2,VLOOKUP($AM13,'Verbal log'!$F:$Z,AV$1,FALSE),"")</f>
        <v>0</v>
      </c>
      <c r="AW13" s="27"/>
      <c r="AX13" s="65">
        <f t="shared" si="22"/>
        <v>1.2731481481481483E-3</v>
      </c>
      <c r="AY13" s="65">
        <f t="shared" si="23"/>
        <v>-1.2731481481481483E-3</v>
      </c>
      <c r="AZ13" s="65">
        <f t="shared" si="0"/>
        <v>0</v>
      </c>
      <c r="BA13" s="66">
        <f t="shared" si="1"/>
        <v>3.4722222222222224E-4</v>
      </c>
      <c r="BB13" s="66">
        <f t="shared" si="2"/>
        <v>8.6805555555555551E-4</v>
      </c>
      <c r="BC13" s="66">
        <f t="shared" si="3"/>
        <v>1.3888888888888889E-3</v>
      </c>
      <c r="BE13" s="121" t="str">
        <f t="shared" si="24"/>
        <v/>
      </c>
      <c r="BF13" s="27" t="str">
        <f>IF($BE13&lt;&gt;"",VLOOKUP($AM13,'Verbal log'!$F:$Z,BF$1,FALSE),"")</f>
        <v/>
      </c>
      <c r="BG13" s="27" t="str">
        <f>IF($BE13&lt;&gt;"",VLOOKUP($AM13,'Verbal log'!$F:$Z,BG$1,FALSE),"")</f>
        <v/>
      </c>
      <c r="BH13" s="27" t="str">
        <f>IF($BE13&lt;&gt;"",VLOOKUP($AM13,'Verbal log'!$F:$Z,BH$1,FALSE),"")</f>
        <v/>
      </c>
      <c r="BI13" s="27" t="str">
        <f>IF($BE13&lt;&gt;"",VLOOKUP($AM13,'Verbal log'!$F:$Z,BI$1,FALSE),"")</f>
        <v/>
      </c>
      <c r="BJ13" s="27" t="str">
        <f>IF($BE13&lt;&gt;"",VLOOKUP($AM13,'Verbal log'!$F:$Z,BJ$1,FALSE),"")</f>
        <v/>
      </c>
      <c r="BK13" s="27" t="str">
        <f>IF($BE13&lt;&gt;"",VLOOKUP($AM13,'Verbal log'!$F:$Z,BK$1,FALSE),"")</f>
        <v/>
      </c>
      <c r="BL13" s="27" t="str">
        <f>IF($BE13&lt;&gt;"",VLOOKUP($AM13,'Verbal log'!$F:$Z,BL$1,FALSE),"")</f>
        <v/>
      </c>
      <c r="BM13" s="27" t="str">
        <f>IF($BE13&lt;&gt;"",VLOOKUP($AM13,'Verbal log'!$F:$Z,BM$1,FALSE),"")</f>
        <v/>
      </c>
      <c r="BN13" s="27" t="str">
        <f>IF($BE13&lt;&gt;"",VLOOKUP($AM13,'Verbal log'!$F:$Z,BN$1,FALSE),"")</f>
        <v/>
      </c>
      <c r="BO13" s="27"/>
      <c r="BP13" s="65">
        <f t="shared" si="25"/>
        <v>-2E-14</v>
      </c>
      <c r="BQ13" s="65">
        <f t="shared" si="26"/>
        <v>-2E-14</v>
      </c>
      <c r="BR13" s="65">
        <f t="shared" si="4"/>
        <v>0</v>
      </c>
      <c r="BS13" s="66">
        <f t="shared" si="5"/>
        <v>8.6805555555555551E-4</v>
      </c>
      <c r="BT13" s="66">
        <f t="shared" si="6"/>
        <v>1.736111111111111E-3</v>
      </c>
      <c r="BU13" s="66">
        <f t="shared" si="7"/>
        <v>2.0833333333333333E-3</v>
      </c>
      <c r="BW13" s="235" t="str">
        <f t="shared" si="27"/>
        <v/>
      </c>
      <c r="BX13" s="233" t="str">
        <f>IF($BW13&lt;&gt;"",VLOOKUP($AM13,'Verbal log'!$F:$Z,BX$1,FALSE),"")</f>
        <v/>
      </c>
      <c r="BY13" s="233" t="str">
        <f>IF($BW13&lt;&gt;"",VLOOKUP($AM13,'Verbal log'!$F:$Z,BY$1,FALSE),"")</f>
        <v/>
      </c>
      <c r="BZ13" s="233" t="str">
        <f>IF($BW13&lt;&gt;"",VLOOKUP($AM13,'Verbal log'!$F:$Z,BZ$1,FALSE),"")</f>
        <v/>
      </c>
      <c r="CA13" s="233" t="str">
        <f>IF($BW13&lt;&gt;"",VLOOKUP($AM13,'Verbal log'!$F:$Z,CA$1,FALSE),"")</f>
        <v/>
      </c>
      <c r="CB13" s="233" t="str">
        <f>IF($BW13&lt;&gt;"",VLOOKUP($AM13,'Verbal log'!$F:$Z,CB$1,FALSE),"")</f>
        <v/>
      </c>
      <c r="CC13" s="233" t="str">
        <f>IF($BW13&lt;&gt;"",VLOOKUP($AM13,'Verbal log'!$F:$Z,CC$1,FALSE),"")</f>
        <v/>
      </c>
      <c r="CD13" s="233" t="str">
        <f>IF($BW13&lt;&gt;"",VLOOKUP($AM13,'Verbal log'!$F:$Z,CD$1,FALSE),"")</f>
        <v/>
      </c>
      <c r="CE13" s="233" t="str">
        <f>IF($BW13&lt;&gt;"",VLOOKUP($AM13,'Verbal log'!$F:$Z,CE$1,FALSE),"")</f>
        <v/>
      </c>
      <c r="CF13" s="233" t="str">
        <f>IF($BW13&lt;&gt;"",VLOOKUP($AM13,'Verbal log'!$F:$Z,CF$1,FALSE),"")</f>
        <v/>
      </c>
      <c r="CG13" s="233"/>
      <c r="CH13" s="236">
        <f t="shared" si="28"/>
        <v>-2E-14</v>
      </c>
      <c r="CI13" s="236">
        <f t="shared" si="29"/>
        <v>-2E-14</v>
      </c>
      <c r="CJ13" s="236">
        <f t="shared" si="8"/>
        <v>0</v>
      </c>
      <c r="CK13" s="237">
        <f t="shared" si="9"/>
        <v>1.3888888888888889E-3</v>
      </c>
      <c r="CL13" s="237">
        <f t="shared" si="10"/>
        <v>3.472222222222222E-3</v>
      </c>
      <c r="CM13" s="238">
        <f t="shared" si="11"/>
        <v>3.8194444444444443E-3</v>
      </c>
      <c r="CO13" s="235" t="str">
        <f t="shared" si="30"/>
        <v/>
      </c>
      <c r="CP13" s="233" t="str">
        <f>IF($CO13&lt;&gt;"",VLOOKUP($AM13,'Verbal log'!$F:$Z,CP$1,FALSE),"")</f>
        <v/>
      </c>
      <c r="CQ13" s="233" t="str">
        <f>IF($CO13&lt;&gt;"",VLOOKUP($AM13,'Verbal log'!$F:$Z,CQ$1,FALSE),"")</f>
        <v/>
      </c>
      <c r="CR13" s="233" t="str">
        <f>IF($CO13&lt;&gt;"",VLOOKUP($AM13,'Verbal log'!$F:$Z,CR$1,FALSE),"")</f>
        <v/>
      </c>
      <c r="CS13" s="233" t="str">
        <f>IF($CO13&lt;&gt;"",VLOOKUP($AM13,'Verbal log'!$F:$Z,CS$1,FALSE),"")</f>
        <v/>
      </c>
      <c r="CT13" s="233" t="str">
        <f>IF($CO13&lt;&gt;"",VLOOKUP($AM13,'Verbal log'!$F:$Z,CT$1,FALSE),"")</f>
        <v/>
      </c>
      <c r="CU13" s="233" t="str">
        <f>IF($CO13&lt;&gt;"",VLOOKUP($AM13,'Verbal log'!$F:$Z,CU$1,FALSE),"")</f>
        <v/>
      </c>
      <c r="CV13" s="233" t="str">
        <f>IF($CO13&lt;&gt;"",VLOOKUP($AM13,'Verbal log'!$F:$Z,CV$1,FALSE),"")</f>
        <v/>
      </c>
      <c r="CW13" s="233" t="str">
        <f>IF($CO13&lt;&gt;"",VLOOKUP($AM13,'Verbal log'!$F:$Z,CW$1,FALSE),"")</f>
        <v/>
      </c>
      <c r="CX13" s="248" t="str">
        <f>IF($CO13&lt;&gt;"",VLOOKUP($AM13,'Verbal log'!$F:$Z,CX$1,FALSE),"")</f>
        <v/>
      </c>
      <c r="CY13" s="233"/>
      <c r="CZ13" s="236">
        <f t="shared" si="31"/>
        <v>-2E-14</v>
      </c>
      <c r="DA13" s="236">
        <f t="shared" si="32"/>
        <v>-2E-14</v>
      </c>
      <c r="DB13" s="236">
        <f t="shared" si="12"/>
        <v>0</v>
      </c>
      <c r="DC13" s="237">
        <f t="shared" si="13"/>
        <v>6.9444444444444447E-4</v>
      </c>
      <c r="DD13" s="237">
        <f t="shared" si="14"/>
        <v>1.3888888888888889E-3</v>
      </c>
      <c r="DE13" s="238">
        <f t="shared" si="15"/>
        <v>1.736111111111111E-3</v>
      </c>
      <c r="DG13" s="235" t="str">
        <f t="shared" si="33"/>
        <v/>
      </c>
      <c r="DH13" s="233" t="str">
        <f>IF($DG13&lt;&gt;"",VLOOKUP($AM13,'Verbal log'!$F:$Z,DH$1,FALSE),"")</f>
        <v/>
      </c>
      <c r="DI13" s="233" t="str">
        <f>IF($DG13&lt;&gt;"",VLOOKUP($AM13,'Verbal log'!$F:$Z,DI$1,FALSE),"")</f>
        <v/>
      </c>
      <c r="DJ13" s="233" t="str">
        <f>IF($DG13&lt;&gt;"",VLOOKUP($AM13,'Verbal log'!$F:$Z,DJ$1,FALSE),"")</f>
        <v/>
      </c>
      <c r="DK13" s="233" t="str">
        <f>IF($DG13&lt;&gt;"",VLOOKUP($AM13,'Verbal log'!$F:$Z,DK$1,FALSE),"")</f>
        <v/>
      </c>
      <c r="DL13" s="233" t="str">
        <f>IF($DG13&lt;&gt;"",VLOOKUP($AM13,'Verbal log'!$F:$Z,DL$1,FALSE),"")</f>
        <v/>
      </c>
      <c r="DM13" s="233" t="str">
        <f>IF($DG13&lt;&gt;"",VLOOKUP($AM13,'Verbal log'!$F:$Z,DM$1,FALSE),"")</f>
        <v/>
      </c>
      <c r="DN13" s="233" t="str">
        <f>IF($DG13&lt;&gt;"",VLOOKUP($AM13,'Verbal log'!$F:$Z,DN$1,FALSE),"")</f>
        <v/>
      </c>
      <c r="DO13" s="233" t="str">
        <f>IF($DG13&lt;&gt;"",VLOOKUP($AM13,'Verbal log'!$F:$Z,DO$1,FALSE),"")</f>
        <v/>
      </c>
      <c r="DP13" s="233" t="str">
        <f>IF($DG13&lt;&gt;"",VLOOKUP($AM13,'Verbal log'!$F:$Z,DP$1,FALSE),"")</f>
        <v/>
      </c>
      <c r="DQ13" s="233"/>
      <c r="DR13" s="236">
        <f t="shared" si="34"/>
        <v>-2E-14</v>
      </c>
      <c r="DS13" s="236">
        <f t="shared" si="35"/>
        <v>-2E-14</v>
      </c>
      <c r="DT13" s="236">
        <f t="shared" si="16"/>
        <v>0</v>
      </c>
      <c r="DU13" s="237">
        <f t="shared" si="17"/>
        <v>3.4722222222222224E-4</v>
      </c>
      <c r="DV13" s="237">
        <f t="shared" si="18"/>
        <v>1.0416666666666667E-3</v>
      </c>
      <c r="DW13" s="238">
        <f t="shared" si="19"/>
        <v>1.3888888888888889E-3</v>
      </c>
    </row>
    <row r="14" spans="1:127" x14ac:dyDescent="0.2">
      <c r="A14" s="53" t="s">
        <v>296</v>
      </c>
      <c r="B14" s="102">
        <v>120</v>
      </c>
      <c r="C14" s="27">
        <f>B14/(24*60*60)</f>
        <v>1.3888888888888889E-3</v>
      </c>
      <c r="D14" s="27" t="s">
        <v>4</v>
      </c>
      <c r="W14" s="121">
        <v>12</v>
      </c>
      <c r="X14" s="121" t="str">
        <f t="shared" si="36"/>
        <v/>
      </c>
      <c r="Y14" s="102" t="str">
        <f>VLOOKUP($AM14,'Verbal log'!$F:$Z,Y$1,FALSE)</f>
        <v>R.C.1º</v>
      </c>
      <c r="Z14" s="41" t="str">
        <f t="shared" si="20"/>
        <v>Exam 512</v>
      </c>
      <c r="AA14" s="27" t="str">
        <f>VLOOKUP($Z14,'Verbal log'!$F:$Z,AA$1,FALSE)</f>
        <v>Right</v>
      </c>
      <c r="AB14" s="102">
        <f>VLOOKUP($Z14,'Verbal log'!$F:$Z,AB$1,FALSE)</f>
        <v>239</v>
      </c>
      <c r="AC14" s="27">
        <f>VLOOKUP($Z14,'Verbal log'!$F:$Z,AC$1,FALSE)</f>
        <v>2.7662037037037039E-3</v>
      </c>
      <c r="AD14" s="27" t="str">
        <f>VLOOKUP($Z14,'Verbal log'!$F:$Z,AD$1,FALSE)</f>
        <v>Perfect Timing</v>
      </c>
      <c r="AE14" s="27">
        <f>VLOOKUP($Z14,'Verbal log'!$F:$Z,AE$1,FALSE)</f>
        <v>1.8703703703703708E-2</v>
      </c>
      <c r="AF14" s="27">
        <f>VLOOKUP($Z14,'Verbal log'!$F:$Z,AF$1,FALSE)</f>
        <v>1.5187499999999998E-2</v>
      </c>
      <c r="AG14" s="27">
        <f>VLOOKUP($Z14,'Verbal log'!$F:$Z,AG$1,FALSE)</f>
        <v>3.5162037037037106E-3</v>
      </c>
      <c r="AH14" s="27" t="str">
        <f>VLOOKUP($Z14,'Verbal log'!$F:$Z,AH$1,FALSE)</f>
        <v>Behind on time</v>
      </c>
      <c r="AI14" s="102">
        <f>VLOOKUP($Z14,'Verbal log'!$F:$Z,AI$1,FALSE)</f>
        <v>0</v>
      </c>
      <c r="AJ14" s="121">
        <v>12</v>
      </c>
      <c r="AK14" s="121" t="str">
        <f t="shared" si="37"/>
        <v/>
      </c>
      <c r="AL14" s="102" t="str">
        <f>VLOOKUP($AM14,'Verbal log'!$F:$Z,AL$1,FALSE)</f>
        <v>R.C.1º</v>
      </c>
      <c r="AM14" s="41" t="str">
        <f t="shared" si="21"/>
        <v>Exam 512</v>
      </c>
      <c r="AN14" s="27" t="str">
        <f>IF($AL14=$AK$2,VLOOKUP($AM14,'Verbal log'!$F:$Z,AN$1,FALSE),"")</f>
        <v/>
      </c>
      <c r="AO14" s="102" t="str">
        <f>IF($AL14=$AK$2,VLOOKUP($AM14,'Verbal log'!$F:$Z,AO$1,FALSE),"")</f>
        <v/>
      </c>
      <c r="AP14" s="27" t="str">
        <f>IF($AL14=$AK$2,VLOOKUP($AM14,'Verbal log'!$F:$Z,AP$1,FALSE),"")</f>
        <v/>
      </c>
      <c r="AQ14" s="27" t="str">
        <f>IF($AL14=$AK$2,VLOOKUP($AM14,'Verbal log'!$F:$Z,AQ$1,FALSE),"")</f>
        <v/>
      </c>
      <c r="AR14" s="27" t="str">
        <f>IF($AL14=$AK$2,VLOOKUP($AM14,'Verbal log'!$F:$Z,AR$1,FALSE),"")</f>
        <v/>
      </c>
      <c r="AS14" s="27" t="str">
        <f>IF($AL14=$AK$2,VLOOKUP($AM14,'Verbal log'!$F:$Z,AS$1,FALSE),"")</f>
        <v/>
      </c>
      <c r="AT14" s="27" t="str">
        <f>IF($AL14=$AK$2,VLOOKUP($AM14,'Verbal log'!$F:$Z,AT$1,FALSE),"")</f>
        <v/>
      </c>
      <c r="AU14" s="27" t="str">
        <f>IF($AL14=$AK$2,VLOOKUP($AM14,'Verbal log'!$F:$Z,AU$1,FALSE),"")</f>
        <v/>
      </c>
      <c r="AV14" s="102" t="str">
        <f>IF($AL14=$AK$2,VLOOKUP($AM14,'Verbal log'!$F:$Z,AV$1,FALSE),"")</f>
        <v/>
      </c>
      <c r="AW14" s="27"/>
      <c r="AX14" s="65">
        <f t="shared" si="22"/>
        <v>-2E-14</v>
      </c>
      <c r="AY14" s="65">
        <f t="shared" si="23"/>
        <v>-2E-14</v>
      </c>
      <c r="AZ14" s="65">
        <f t="shared" si="0"/>
        <v>0</v>
      </c>
      <c r="BA14" s="66">
        <f t="shared" si="1"/>
        <v>3.4722222222222224E-4</v>
      </c>
      <c r="BB14" s="66">
        <f t="shared" si="2"/>
        <v>8.6805555555555551E-4</v>
      </c>
      <c r="BC14" s="66">
        <f t="shared" si="3"/>
        <v>1.3888888888888889E-3</v>
      </c>
      <c r="BE14" s="121" t="str">
        <f t="shared" si="24"/>
        <v/>
      </c>
      <c r="BF14" s="27" t="str">
        <f>IF($BE14&lt;&gt;"",VLOOKUP($AM14,'Verbal log'!$F:$Z,BF$1,FALSE),"")</f>
        <v/>
      </c>
      <c r="BG14" s="27" t="str">
        <f>IF($BE14&lt;&gt;"",VLOOKUP($AM14,'Verbal log'!$F:$Z,BG$1,FALSE),"")</f>
        <v/>
      </c>
      <c r="BH14" s="27" t="str">
        <f>IF($BE14&lt;&gt;"",VLOOKUP($AM14,'Verbal log'!$F:$Z,BH$1,FALSE),"")</f>
        <v/>
      </c>
      <c r="BI14" s="27" t="str">
        <f>IF($BE14&lt;&gt;"",VLOOKUP($AM14,'Verbal log'!$F:$Z,BI$1,FALSE),"")</f>
        <v/>
      </c>
      <c r="BJ14" s="27" t="str">
        <f>IF($BE14&lt;&gt;"",VLOOKUP($AM14,'Verbal log'!$F:$Z,BJ$1,FALSE),"")</f>
        <v/>
      </c>
      <c r="BK14" s="27" t="str">
        <f>IF($BE14&lt;&gt;"",VLOOKUP($AM14,'Verbal log'!$F:$Z,BK$1,FALSE),"")</f>
        <v/>
      </c>
      <c r="BL14" s="27" t="str">
        <f>IF($BE14&lt;&gt;"",VLOOKUP($AM14,'Verbal log'!$F:$Z,BL$1,FALSE),"")</f>
        <v/>
      </c>
      <c r="BM14" s="27" t="str">
        <f>IF($BE14&lt;&gt;"",VLOOKUP($AM14,'Verbal log'!$F:$Z,BM$1,FALSE),"")</f>
        <v/>
      </c>
      <c r="BN14" s="27" t="str">
        <f>IF($BE14&lt;&gt;"",VLOOKUP($AM14,'Verbal log'!$F:$Z,BN$1,FALSE),"")</f>
        <v/>
      </c>
      <c r="BO14" s="27"/>
      <c r="BP14" s="65">
        <f t="shared" si="25"/>
        <v>-2E-14</v>
      </c>
      <c r="BQ14" s="65">
        <f t="shared" si="26"/>
        <v>-2E-14</v>
      </c>
      <c r="BR14" s="65">
        <f t="shared" si="4"/>
        <v>0</v>
      </c>
      <c r="BS14" s="66">
        <f t="shared" si="5"/>
        <v>8.6805555555555551E-4</v>
      </c>
      <c r="BT14" s="66">
        <f t="shared" si="6"/>
        <v>1.736111111111111E-3</v>
      </c>
      <c r="BU14" s="66">
        <f t="shared" si="7"/>
        <v>2.0833333333333333E-3</v>
      </c>
      <c r="BW14" s="235">
        <f t="shared" si="27"/>
        <v>12</v>
      </c>
      <c r="BX14" s="233" t="str">
        <f>IF($BW14&lt;&gt;"",VLOOKUP($AM14,'Verbal log'!$F:$Z,BX$1,FALSE),"")</f>
        <v>Right</v>
      </c>
      <c r="BY14" s="233">
        <f>IF($BW14&lt;&gt;"",VLOOKUP($AM14,'Verbal log'!$F:$Z,BY$1,FALSE),"")</f>
        <v>239</v>
      </c>
      <c r="BZ14" s="233">
        <f>IF($BW14&lt;&gt;"",VLOOKUP($AM14,'Verbal log'!$F:$Z,BZ$1,FALSE),"")</f>
        <v>2.7662037037037039E-3</v>
      </c>
      <c r="CA14" s="233" t="str">
        <f>IF($BW14&lt;&gt;"",VLOOKUP($AM14,'Verbal log'!$F:$Z,CA$1,FALSE),"")</f>
        <v>Perfect Timing</v>
      </c>
      <c r="CB14" s="233">
        <f>IF($BW14&lt;&gt;"",VLOOKUP($AM14,'Verbal log'!$F:$Z,CB$1,FALSE),"")</f>
        <v>1.8703703703703708E-2</v>
      </c>
      <c r="CC14" s="233">
        <f>IF($BW14&lt;&gt;"",VLOOKUP($AM14,'Verbal log'!$F:$Z,CC$1,FALSE),"")</f>
        <v>1.5187499999999998E-2</v>
      </c>
      <c r="CD14" s="233">
        <f>IF($BW14&lt;&gt;"",VLOOKUP($AM14,'Verbal log'!$F:$Z,CD$1,FALSE),"")</f>
        <v>3.5162037037037106E-3</v>
      </c>
      <c r="CE14" s="233" t="str">
        <f>IF($BW14&lt;&gt;"",VLOOKUP($AM14,'Verbal log'!$F:$Z,CE$1,FALSE),"")</f>
        <v>Behind on time</v>
      </c>
      <c r="CF14" s="233">
        <f>IF($BW14&lt;&gt;"",VLOOKUP($AM14,'Verbal log'!$F:$Z,CF$1,FALSE),"")</f>
        <v>0</v>
      </c>
      <c r="CG14" s="233"/>
      <c r="CH14" s="236">
        <f t="shared" si="28"/>
        <v>2.7662037037037039E-3</v>
      </c>
      <c r="CI14" s="236">
        <f t="shared" si="29"/>
        <v>-2.7662037037037039E-3</v>
      </c>
      <c r="CJ14" s="236">
        <f t="shared" si="8"/>
        <v>0</v>
      </c>
      <c r="CK14" s="237">
        <f t="shared" si="9"/>
        <v>1.3888888888888889E-3</v>
      </c>
      <c r="CL14" s="237">
        <f t="shared" si="10"/>
        <v>3.472222222222222E-3</v>
      </c>
      <c r="CM14" s="238">
        <f t="shared" si="11"/>
        <v>3.8194444444444443E-3</v>
      </c>
      <c r="CO14" s="235" t="str">
        <f t="shared" si="30"/>
        <v/>
      </c>
      <c r="CP14" s="233" t="str">
        <f>IF($CO14&lt;&gt;"",VLOOKUP($AM14,'Verbal log'!$F:$Z,CP$1,FALSE),"")</f>
        <v/>
      </c>
      <c r="CQ14" s="233" t="str">
        <f>IF($CO14&lt;&gt;"",VLOOKUP($AM14,'Verbal log'!$F:$Z,CQ$1,FALSE),"")</f>
        <v/>
      </c>
      <c r="CR14" s="233" t="str">
        <f>IF($CO14&lt;&gt;"",VLOOKUP($AM14,'Verbal log'!$F:$Z,CR$1,FALSE),"")</f>
        <v/>
      </c>
      <c r="CS14" s="233" t="str">
        <f>IF($CO14&lt;&gt;"",VLOOKUP($AM14,'Verbal log'!$F:$Z,CS$1,FALSE),"")</f>
        <v/>
      </c>
      <c r="CT14" s="233" t="str">
        <f>IF($CO14&lt;&gt;"",VLOOKUP($AM14,'Verbal log'!$F:$Z,CT$1,FALSE),"")</f>
        <v/>
      </c>
      <c r="CU14" s="233" t="str">
        <f>IF($CO14&lt;&gt;"",VLOOKUP($AM14,'Verbal log'!$F:$Z,CU$1,FALSE),"")</f>
        <v/>
      </c>
      <c r="CV14" s="233" t="str">
        <f>IF($CO14&lt;&gt;"",VLOOKUP($AM14,'Verbal log'!$F:$Z,CV$1,FALSE),"")</f>
        <v/>
      </c>
      <c r="CW14" s="233" t="str">
        <f>IF($CO14&lt;&gt;"",VLOOKUP($AM14,'Verbal log'!$F:$Z,CW$1,FALSE),"")</f>
        <v/>
      </c>
      <c r="CX14" s="248" t="str">
        <f>IF($CO14&lt;&gt;"",VLOOKUP($AM14,'Verbal log'!$F:$Z,CX$1,FALSE),"")</f>
        <v/>
      </c>
      <c r="CY14" s="233"/>
      <c r="CZ14" s="236">
        <f t="shared" si="31"/>
        <v>-2E-14</v>
      </c>
      <c r="DA14" s="236">
        <f t="shared" si="32"/>
        <v>-2E-14</v>
      </c>
      <c r="DB14" s="236">
        <f t="shared" si="12"/>
        <v>0</v>
      </c>
      <c r="DC14" s="237">
        <f t="shared" si="13"/>
        <v>6.9444444444444447E-4</v>
      </c>
      <c r="DD14" s="237">
        <f t="shared" si="14"/>
        <v>1.3888888888888889E-3</v>
      </c>
      <c r="DE14" s="238">
        <f t="shared" si="15"/>
        <v>1.736111111111111E-3</v>
      </c>
      <c r="DG14" s="235" t="str">
        <f t="shared" si="33"/>
        <v/>
      </c>
      <c r="DH14" s="233" t="str">
        <f>IF($DG14&lt;&gt;"",VLOOKUP($AM14,'Verbal log'!$F:$Z,DH$1,FALSE),"")</f>
        <v/>
      </c>
      <c r="DI14" s="233" t="str">
        <f>IF($DG14&lt;&gt;"",VLOOKUP($AM14,'Verbal log'!$F:$Z,DI$1,FALSE),"")</f>
        <v/>
      </c>
      <c r="DJ14" s="233" t="str">
        <f>IF($DG14&lt;&gt;"",VLOOKUP($AM14,'Verbal log'!$F:$Z,DJ$1,FALSE),"")</f>
        <v/>
      </c>
      <c r="DK14" s="233" t="str">
        <f>IF($DG14&lt;&gt;"",VLOOKUP($AM14,'Verbal log'!$F:$Z,DK$1,FALSE),"")</f>
        <v/>
      </c>
      <c r="DL14" s="233" t="str">
        <f>IF($DG14&lt;&gt;"",VLOOKUP($AM14,'Verbal log'!$F:$Z,DL$1,FALSE),"")</f>
        <v/>
      </c>
      <c r="DM14" s="233" t="str">
        <f>IF($DG14&lt;&gt;"",VLOOKUP($AM14,'Verbal log'!$F:$Z,DM$1,FALSE),"")</f>
        <v/>
      </c>
      <c r="DN14" s="233" t="str">
        <f>IF($DG14&lt;&gt;"",VLOOKUP($AM14,'Verbal log'!$F:$Z,DN$1,FALSE),"")</f>
        <v/>
      </c>
      <c r="DO14" s="233" t="str">
        <f>IF($DG14&lt;&gt;"",VLOOKUP($AM14,'Verbal log'!$F:$Z,DO$1,FALSE),"")</f>
        <v/>
      </c>
      <c r="DP14" s="233" t="str">
        <f>IF($DG14&lt;&gt;"",VLOOKUP($AM14,'Verbal log'!$F:$Z,DP$1,FALSE),"")</f>
        <v/>
      </c>
      <c r="DQ14" s="233"/>
      <c r="DR14" s="236">
        <f t="shared" si="34"/>
        <v>-2E-14</v>
      </c>
      <c r="DS14" s="236">
        <f t="shared" si="35"/>
        <v>-2E-14</v>
      </c>
      <c r="DT14" s="236">
        <f t="shared" si="16"/>
        <v>0</v>
      </c>
      <c r="DU14" s="237">
        <f t="shared" si="17"/>
        <v>3.4722222222222224E-4</v>
      </c>
      <c r="DV14" s="237">
        <f t="shared" si="18"/>
        <v>1.0416666666666667E-3</v>
      </c>
      <c r="DW14" s="238">
        <f t="shared" si="19"/>
        <v>1.3888888888888889E-3</v>
      </c>
    </row>
    <row r="15" spans="1:127" x14ac:dyDescent="0.2">
      <c r="W15" s="121">
        <v>13</v>
      </c>
      <c r="X15" s="121" t="str">
        <f t="shared" si="36"/>
        <v/>
      </c>
      <c r="Y15" s="102" t="str">
        <f>VLOOKUP($AM15,'Verbal log'!$F:$Z,Y$1,FALSE)</f>
        <v>R.C.Sp</v>
      </c>
      <c r="Z15" s="41" t="str">
        <f t="shared" si="20"/>
        <v>Exam 513</v>
      </c>
      <c r="AA15" s="27" t="str">
        <f>VLOOKUP($Z15,'Verbal log'!$F:$Z,AA$1,FALSE)</f>
        <v>Right</v>
      </c>
      <c r="AB15" s="102">
        <f>VLOOKUP($Z15,'Verbal log'!$F:$Z,AB$1,FALSE)</f>
        <v>61</v>
      </c>
      <c r="AC15" s="27">
        <f>VLOOKUP($Z15,'Verbal log'!$F:$Z,AC$1,FALSE)</f>
        <v>7.0601851851851847E-4</v>
      </c>
      <c r="AD15" s="27" t="str">
        <f>VLOOKUP($Z15,'Verbal log'!$F:$Z,AD$1,FALSE)</f>
        <v>Perfect Timing</v>
      </c>
      <c r="AE15" s="27">
        <f>VLOOKUP($Z15,'Verbal log'!$F:$Z,AE$1,FALSE)</f>
        <v>1.9409722222222228E-2</v>
      </c>
      <c r="AF15" s="27">
        <f>VLOOKUP($Z15,'Verbal log'!$F:$Z,AF$1,FALSE)</f>
        <v>1.6453124999999999E-2</v>
      </c>
      <c r="AG15" s="27">
        <f>VLOOKUP($Z15,'Verbal log'!$F:$Z,AG$1,FALSE)</f>
        <v>2.9565972222222285E-3</v>
      </c>
      <c r="AH15" s="27" t="str">
        <f>VLOOKUP($Z15,'Verbal log'!$F:$Z,AH$1,FALSE)</f>
        <v>Behind on time</v>
      </c>
      <c r="AI15" s="102">
        <f>VLOOKUP($Z15,'Verbal log'!$F:$Z,AI$1,FALSE)</f>
        <v>0</v>
      </c>
      <c r="AJ15" s="121">
        <v>13</v>
      </c>
      <c r="AK15" s="121" t="str">
        <f t="shared" si="37"/>
        <v/>
      </c>
      <c r="AL15" s="102" t="str">
        <f>VLOOKUP($AM15,'Verbal log'!$F:$Z,AL$1,FALSE)</f>
        <v>R.C.Sp</v>
      </c>
      <c r="AM15" s="41" t="str">
        <f t="shared" si="21"/>
        <v>Exam 513</v>
      </c>
      <c r="AN15" s="27" t="str">
        <f>IF($AL15=$AK$2,VLOOKUP($AM15,'Verbal log'!$F:$Z,AN$1,FALSE),"")</f>
        <v/>
      </c>
      <c r="AO15" s="102" t="str">
        <f>IF($AL15=$AK$2,VLOOKUP($AM15,'Verbal log'!$F:$Z,AO$1,FALSE),"")</f>
        <v/>
      </c>
      <c r="AP15" s="27" t="str">
        <f>IF($AL15=$AK$2,VLOOKUP($AM15,'Verbal log'!$F:$Z,AP$1,FALSE),"")</f>
        <v/>
      </c>
      <c r="AQ15" s="27" t="str">
        <f>IF($AL15=$AK$2,VLOOKUP($AM15,'Verbal log'!$F:$Z,AQ$1,FALSE),"")</f>
        <v/>
      </c>
      <c r="AR15" s="27" t="str">
        <f>IF($AL15=$AK$2,VLOOKUP($AM15,'Verbal log'!$F:$Z,AR$1,FALSE),"")</f>
        <v/>
      </c>
      <c r="AS15" s="27" t="str">
        <f>IF($AL15=$AK$2,VLOOKUP($AM15,'Verbal log'!$F:$Z,AS$1,FALSE),"")</f>
        <v/>
      </c>
      <c r="AT15" s="27" t="str">
        <f>IF($AL15=$AK$2,VLOOKUP($AM15,'Verbal log'!$F:$Z,AT$1,FALSE),"")</f>
        <v/>
      </c>
      <c r="AU15" s="27" t="str">
        <f>IF($AL15=$AK$2,VLOOKUP($AM15,'Verbal log'!$F:$Z,AU$1,FALSE),"")</f>
        <v/>
      </c>
      <c r="AV15" s="102" t="str">
        <f>IF($AL15=$AK$2,VLOOKUP($AM15,'Verbal log'!$F:$Z,AV$1,FALSE),"")</f>
        <v/>
      </c>
      <c r="AW15" s="27"/>
      <c r="AX15" s="65">
        <f t="shared" si="22"/>
        <v>-2E-14</v>
      </c>
      <c r="AY15" s="65">
        <f t="shared" si="23"/>
        <v>-2E-14</v>
      </c>
      <c r="AZ15" s="65">
        <f t="shared" si="0"/>
        <v>0</v>
      </c>
      <c r="BA15" s="66">
        <f t="shared" si="1"/>
        <v>3.4722222222222224E-4</v>
      </c>
      <c r="BB15" s="66">
        <f t="shared" si="2"/>
        <v>8.6805555555555551E-4</v>
      </c>
      <c r="BC15" s="66">
        <f t="shared" si="3"/>
        <v>1.3888888888888889E-3</v>
      </c>
      <c r="BE15" s="121" t="str">
        <f t="shared" si="24"/>
        <v/>
      </c>
      <c r="BF15" s="27" t="str">
        <f>IF($BE15&lt;&gt;"",VLOOKUP($AM15,'Verbal log'!$F:$Z,BF$1,FALSE),"")</f>
        <v/>
      </c>
      <c r="BG15" s="27" t="str">
        <f>IF($BE15&lt;&gt;"",VLOOKUP($AM15,'Verbal log'!$F:$Z,BG$1,FALSE),"")</f>
        <v/>
      </c>
      <c r="BH15" s="27" t="str">
        <f>IF($BE15&lt;&gt;"",VLOOKUP($AM15,'Verbal log'!$F:$Z,BH$1,FALSE),"")</f>
        <v/>
      </c>
      <c r="BI15" s="27" t="str">
        <f>IF($BE15&lt;&gt;"",VLOOKUP($AM15,'Verbal log'!$F:$Z,BI$1,FALSE),"")</f>
        <v/>
      </c>
      <c r="BJ15" s="27" t="str">
        <f>IF($BE15&lt;&gt;"",VLOOKUP($AM15,'Verbal log'!$F:$Z,BJ$1,FALSE),"")</f>
        <v/>
      </c>
      <c r="BK15" s="27" t="str">
        <f>IF($BE15&lt;&gt;"",VLOOKUP($AM15,'Verbal log'!$F:$Z,BK$1,FALSE),"")</f>
        <v/>
      </c>
      <c r="BL15" s="27" t="str">
        <f>IF($BE15&lt;&gt;"",VLOOKUP($AM15,'Verbal log'!$F:$Z,BL$1,FALSE),"")</f>
        <v/>
      </c>
      <c r="BM15" s="27" t="str">
        <f>IF($BE15&lt;&gt;"",VLOOKUP($AM15,'Verbal log'!$F:$Z,BM$1,FALSE),"")</f>
        <v/>
      </c>
      <c r="BN15" s="27" t="str">
        <f>IF($BE15&lt;&gt;"",VLOOKUP($AM15,'Verbal log'!$F:$Z,BN$1,FALSE),"")</f>
        <v/>
      </c>
      <c r="BO15" s="27"/>
      <c r="BP15" s="65">
        <f t="shared" si="25"/>
        <v>-2E-14</v>
      </c>
      <c r="BQ15" s="65">
        <f t="shared" si="26"/>
        <v>-2E-14</v>
      </c>
      <c r="BR15" s="65">
        <f t="shared" si="4"/>
        <v>0</v>
      </c>
      <c r="BS15" s="66">
        <f t="shared" si="5"/>
        <v>8.6805555555555551E-4</v>
      </c>
      <c r="BT15" s="66">
        <f t="shared" si="6"/>
        <v>1.736111111111111E-3</v>
      </c>
      <c r="BU15" s="66">
        <f t="shared" si="7"/>
        <v>2.0833333333333333E-3</v>
      </c>
      <c r="BW15" s="235" t="str">
        <f t="shared" si="27"/>
        <v/>
      </c>
      <c r="BX15" s="233" t="str">
        <f>IF($BW15&lt;&gt;"",VLOOKUP($AM15,'Verbal log'!$F:$Z,BX$1,FALSE),"")</f>
        <v/>
      </c>
      <c r="BY15" s="233" t="str">
        <f>IF($BW15&lt;&gt;"",VLOOKUP($AM15,'Verbal log'!$F:$Z,BY$1,FALSE),"")</f>
        <v/>
      </c>
      <c r="BZ15" s="233" t="str">
        <f>IF($BW15&lt;&gt;"",VLOOKUP($AM15,'Verbal log'!$F:$Z,BZ$1,FALSE),"")</f>
        <v/>
      </c>
      <c r="CA15" s="233" t="str">
        <f>IF($BW15&lt;&gt;"",VLOOKUP($AM15,'Verbal log'!$F:$Z,CA$1,FALSE),"")</f>
        <v/>
      </c>
      <c r="CB15" s="233" t="str">
        <f>IF($BW15&lt;&gt;"",VLOOKUP($AM15,'Verbal log'!$F:$Z,CB$1,FALSE),"")</f>
        <v/>
      </c>
      <c r="CC15" s="233" t="str">
        <f>IF($BW15&lt;&gt;"",VLOOKUP($AM15,'Verbal log'!$F:$Z,CC$1,FALSE),"")</f>
        <v/>
      </c>
      <c r="CD15" s="233" t="str">
        <f>IF($BW15&lt;&gt;"",VLOOKUP($AM15,'Verbal log'!$F:$Z,CD$1,FALSE),"")</f>
        <v/>
      </c>
      <c r="CE15" s="233" t="str">
        <f>IF($BW15&lt;&gt;"",VLOOKUP($AM15,'Verbal log'!$F:$Z,CE$1,FALSE),"")</f>
        <v/>
      </c>
      <c r="CF15" s="233" t="str">
        <f>IF($BW15&lt;&gt;"",VLOOKUP($AM15,'Verbal log'!$F:$Z,CF$1,FALSE),"")</f>
        <v/>
      </c>
      <c r="CG15" s="233"/>
      <c r="CH15" s="236">
        <f t="shared" si="28"/>
        <v>-2E-14</v>
      </c>
      <c r="CI15" s="236">
        <f t="shared" si="29"/>
        <v>-2E-14</v>
      </c>
      <c r="CJ15" s="236">
        <f t="shared" si="8"/>
        <v>0</v>
      </c>
      <c r="CK15" s="237">
        <f t="shared" si="9"/>
        <v>1.3888888888888889E-3</v>
      </c>
      <c r="CL15" s="237">
        <f t="shared" si="10"/>
        <v>3.472222222222222E-3</v>
      </c>
      <c r="CM15" s="238">
        <f t="shared" si="11"/>
        <v>3.8194444444444443E-3</v>
      </c>
      <c r="CO15" s="235">
        <f t="shared" si="30"/>
        <v>13</v>
      </c>
      <c r="CP15" s="233" t="str">
        <f>IF($CO15&lt;&gt;"",VLOOKUP($AM15,'Verbal log'!$F:$Z,CP$1,FALSE),"")</f>
        <v>Right</v>
      </c>
      <c r="CQ15" s="233">
        <f>IF($CO15&lt;&gt;"",VLOOKUP($AM15,'Verbal log'!$F:$Z,CQ$1,FALSE),"")</f>
        <v>61</v>
      </c>
      <c r="CR15" s="233">
        <f>IF($CO15&lt;&gt;"",VLOOKUP($AM15,'Verbal log'!$F:$Z,CR$1,FALSE),"")</f>
        <v>7.0601851851851847E-4</v>
      </c>
      <c r="CS15" s="233" t="str">
        <f>IF($CO15&lt;&gt;"",VLOOKUP($AM15,'Verbal log'!$F:$Z,CS$1,FALSE),"")</f>
        <v>Perfect Timing</v>
      </c>
      <c r="CT15" s="233">
        <f>IF($CO15&lt;&gt;"",VLOOKUP($AM15,'Verbal log'!$F:$Z,CT$1,FALSE),"")</f>
        <v>1.9409722222222228E-2</v>
      </c>
      <c r="CU15" s="233">
        <f>IF($CO15&lt;&gt;"",VLOOKUP($AM15,'Verbal log'!$F:$Z,CU$1,FALSE),"")</f>
        <v>1.6453124999999999E-2</v>
      </c>
      <c r="CV15" s="233">
        <f>IF($CO15&lt;&gt;"",VLOOKUP($AM15,'Verbal log'!$F:$Z,CV$1,FALSE),"")</f>
        <v>2.9565972222222285E-3</v>
      </c>
      <c r="CW15" s="233" t="str">
        <f>IF($CO15&lt;&gt;"",VLOOKUP($AM15,'Verbal log'!$F:$Z,CW$1,FALSE),"")</f>
        <v>Behind on time</v>
      </c>
      <c r="CX15" s="248">
        <f>IF($CO15&lt;&gt;"",VLOOKUP($AM15,'Verbal log'!$F:$Z,CX$1,FALSE),"")</f>
        <v>0</v>
      </c>
      <c r="CY15" s="233"/>
      <c r="CZ15" s="236">
        <f t="shared" si="31"/>
        <v>7.0601851851851847E-4</v>
      </c>
      <c r="DA15" s="236">
        <f t="shared" si="32"/>
        <v>-7.0601851851851847E-4</v>
      </c>
      <c r="DB15" s="236">
        <f t="shared" si="12"/>
        <v>0</v>
      </c>
      <c r="DC15" s="237">
        <f t="shared" si="13"/>
        <v>6.9444444444444447E-4</v>
      </c>
      <c r="DD15" s="237">
        <f t="shared" si="14"/>
        <v>1.3888888888888889E-3</v>
      </c>
      <c r="DE15" s="238">
        <f t="shared" si="15"/>
        <v>1.736111111111111E-3</v>
      </c>
      <c r="DG15" s="235" t="str">
        <f t="shared" si="33"/>
        <v/>
      </c>
      <c r="DH15" s="233" t="str">
        <f>IF($DG15&lt;&gt;"",VLOOKUP($AM15,'Verbal log'!$F:$Z,DH$1,FALSE),"")</f>
        <v/>
      </c>
      <c r="DI15" s="233" t="str">
        <f>IF($DG15&lt;&gt;"",VLOOKUP($AM15,'Verbal log'!$F:$Z,DI$1,FALSE),"")</f>
        <v/>
      </c>
      <c r="DJ15" s="233" t="str">
        <f>IF($DG15&lt;&gt;"",VLOOKUP($AM15,'Verbal log'!$F:$Z,DJ$1,FALSE),"")</f>
        <v/>
      </c>
      <c r="DK15" s="233" t="str">
        <f>IF($DG15&lt;&gt;"",VLOOKUP($AM15,'Verbal log'!$F:$Z,DK$1,FALSE),"")</f>
        <v/>
      </c>
      <c r="DL15" s="233" t="str">
        <f>IF($DG15&lt;&gt;"",VLOOKUP($AM15,'Verbal log'!$F:$Z,DL$1,FALSE),"")</f>
        <v/>
      </c>
      <c r="DM15" s="233" t="str">
        <f>IF($DG15&lt;&gt;"",VLOOKUP($AM15,'Verbal log'!$F:$Z,DM$1,FALSE),"")</f>
        <v/>
      </c>
      <c r="DN15" s="233" t="str">
        <f>IF($DG15&lt;&gt;"",VLOOKUP($AM15,'Verbal log'!$F:$Z,DN$1,FALSE),"")</f>
        <v/>
      </c>
      <c r="DO15" s="233" t="str">
        <f>IF($DG15&lt;&gt;"",VLOOKUP($AM15,'Verbal log'!$F:$Z,DO$1,FALSE),"")</f>
        <v/>
      </c>
      <c r="DP15" s="233" t="str">
        <f>IF($DG15&lt;&gt;"",VLOOKUP($AM15,'Verbal log'!$F:$Z,DP$1,FALSE),"")</f>
        <v/>
      </c>
      <c r="DQ15" s="233"/>
      <c r="DR15" s="236">
        <f t="shared" si="34"/>
        <v>-2E-14</v>
      </c>
      <c r="DS15" s="236">
        <f t="shared" si="35"/>
        <v>-2E-14</v>
      </c>
      <c r="DT15" s="236">
        <f t="shared" si="16"/>
        <v>0</v>
      </c>
      <c r="DU15" s="237">
        <f t="shared" si="17"/>
        <v>3.4722222222222224E-4</v>
      </c>
      <c r="DV15" s="237">
        <f t="shared" si="18"/>
        <v>1.0416666666666667E-3</v>
      </c>
      <c r="DW15" s="238">
        <f t="shared" si="19"/>
        <v>1.3888888888888889E-3</v>
      </c>
    </row>
    <row r="16" spans="1:127" x14ac:dyDescent="0.2">
      <c r="A16" s="53" t="s">
        <v>297</v>
      </c>
      <c r="B16" s="46" t="s">
        <v>291</v>
      </c>
      <c r="C16" s="46" t="s">
        <v>292</v>
      </c>
      <c r="D16" s="46" t="s">
        <v>260</v>
      </c>
      <c r="W16" s="121">
        <v>14</v>
      </c>
      <c r="X16" s="121" t="str">
        <f t="shared" si="36"/>
        <v/>
      </c>
      <c r="Y16" s="102" t="str">
        <f>VLOOKUP($AM16,'Verbal log'!$F:$Z,Y$1,FALSE)</f>
        <v>R.C.Gn</v>
      </c>
      <c r="Z16" s="41" t="str">
        <f t="shared" si="20"/>
        <v>Exam 514</v>
      </c>
      <c r="AA16" s="27" t="str">
        <f>VLOOKUP($Z16,'Verbal log'!$F:$Z,AA$1,FALSE)</f>
        <v>Right</v>
      </c>
      <c r="AB16" s="102">
        <f>VLOOKUP($Z16,'Verbal log'!$F:$Z,AB$1,FALSE)</f>
        <v>55</v>
      </c>
      <c r="AC16" s="27">
        <f>VLOOKUP($Z16,'Verbal log'!$F:$Z,AC$1,FALSE)</f>
        <v>6.3657407407407413E-4</v>
      </c>
      <c r="AD16" s="27" t="str">
        <f>VLOOKUP($Z16,'Verbal log'!$F:$Z,AD$1,FALSE)</f>
        <v>Perfect Timing</v>
      </c>
      <c r="AE16" s="27">
        <f>VLOOKUP($Z16,'Verbal log'!$F:$Z,AE$1,FALSE)</f>
        <v>2.0046296296296302E-2</v>
      </c>
      <c r="AF16" s="27">
        <f>VLOOKUP($Z16,'Verbal log'!$F:$Z,AF$1,FALSE)</f>
        <v>1.7718749999999998E-2</v>
      </c>
      <c r="AG16" s="27">
        <f>VLOOKUP($Z16,'Verbal log'!$F:$Z,AG$1,FALSE)</f>
        <v>2.3275462962963032E-3</v>
      </c>
      <c r="AH16" s="27" t="str">
        <f>VLOOKUP($Z16,'Verbal log'!$F:$Z,AH$1,FALSE)</f>
        <v>Behind on time</v>
      </c>
      <c r="AI16" s="102">
        <f>VLOOKUP($Z16,'Verbal log'!$F:$Z,AI$1,FALSE)</f>
        <v>0</v>
      </c>
      <c r="AJ16" s="121">
        <v>14</v>
      </c>
      <c r="AK16" s="121" t="str">
        <f t="shared" si="37"/>
        <v/>
      </c>
      <c r="AL16" s="102" t="str">
        <f>VLOOKUP($AM16,'Verbal log'!$F:$Z,AL$1,FALSE)</f>
        <v>R.C.Gn</v>
      </c>
      <c r="AM16" s="41" t="str">
        <f t="shared" si="21"/>
        <v>Exam 514</v>
      </c>
      <c r="AN16" s="27" t="str">
        <f>IF($AL16=$AK$2,VLOOKUP($AM16,'Verbal log'!$F:$Z,AN$1,FALSE),"")</f>
        <v/>
      </c>
      <c r="AO16" s="102" t="str">
        <f>IF($AL16=$AK$2,VLOOKUP($AM16,'Verbal log'!$F:$Z,AO$1,FALSE),"")</f>
        <v/>
      </c>
      <c r="AP16" s="27" t="str">
        <f>IF($AL16=$AK$2,VLOOKUP($AM16,'Verbal log'!$F:$Z,AP$1,FALSE),"")</f>
        <v/>
      </c>
      <c r="AQ16" s="27" t="str">
        <f>IF($AL16=$AK$2,VLOOKUP($AM16,'Verbal log'!$F:$Z,AQ$1,FALSE),"")</f>
        <v/>
      </c>
      <c r="AR16" s="27" t="str">
        <f>IF($AL16=$AK$2,VLOOKUP($AM16,'Verbal log'!$F:$Z,AR$1,FALSE),"")</f>
        <v/>
      </c>
      <c r="AS16" s="27" t="str">
        <f>IF($AL16=$AK$2,VLOOKUP($AM16,'Verbal log'!$F:$Z,AS$1,FALSE),"")</f>
        <v/>
      </c>
      <c r="AT16" s="27" t="str">
        <f>IF($AL16=$AK$2,VLOOKUP($AM16,'Verbal log'!$F:$Z,AT$1,FALSE),"")</f>
        <v/>
      </c>
      <c r="AU16" s="27" t="str">
        <f>IF($AL16=$AK$2,VLOOKUP($AM16,'Verbal log'!$F:$Z,AU$1,FALSE),"")</f>
        <v/>
      </c>
      <c r="AV16" s="102" t="str">
        <f>IF($AL16=$AK$2,VLOOKUP($AM16,'Verbal log'!$F:$Z,AV$1,FALSE),"")</f>
        <v/>
      </c>
      <c r="AW16" s="27"/>
      <c r="AX16" s="65">
        <f t="shared" si="22"/>
        <v>-2E-14</v>
      </c>
      <c r="AY16" s="65">
        <f t="shared" si="23"/>
        <v>-2E-14</v>
      </c>
      <c r="AZ16" s="65">
        <f t="shared" si="0"/>
        <v>0</v>
      </c>
      <c r="BA16" s="66">
        <f t="shared" si="1"/>
        <v>3.4722222222222224E-4</v>
      </c>
      <c r="BB16" s="66">
        <f t="shared" si="2"/>
        <v>8.6805555555555551E-4</v>
      </c>
      <c r="BC16" s="66">
        <f t="shared" si="3"/>
        <v>1.3888888888888889E-3</v>
      </c>
      <c r="BE16" s="121" t="str">
        <f t="shared" si="24"/>
        <v/>
      </c>
      <c r="BF16" s="27" t="str">
        <f>IF($BE16&lt;&gt;"",VLOOKUP($AM16,'Verbal log'!$F:$Z,BF$1,FALSE),"")</f>
        <v/>
      </c>
      <c r="BG16" s="27" t="str">
        <f>IF($BE16&lt;&gt;"",VLOOKUP($AM16,'Verbal log'!$F:$Z,BG$1,FALSE),"")</f>
        <v/>
      </c>
      <c r="BH16" s="27" t="str">
        <f>IF($BE16&lt;&gt;"",VLOOKUP($AM16,'Verbal log'!$F:$Z,BH$1,FALSE),"")</f>
        <v/>
      </c>
      <c r="BI16" s="27" t="str">
        <f>IF($BE16&lt;&gt;"",VLOOKUP($AM16,'Verbal log'!$F:$Z,BI$1,FALSE),"")</f>
        <v/>
      </c>
      <c r="BJ16" s="27" t="str">
        <f>IF($BE16&lt;&gt;"",VLOOKUP($AM16,'Verbal log'!$F:$Z,BJ$1,FALSE),"")</f>
        <v/>
      </c>
      <c r="BK16" s="27" t="str">
        <f>IF($BE16&lt;&gt;"",VLOOKUP($AM16,'Verbal log'!$F:$Z,BK$1,FALSE),"")</f>
        <v/>
      </c>
      <c r="BL16" s="27" t="str">
        <f>IF($BE16&lt;&gt;"",VLOOKUP($AM16,'Verbal log'!$F:$Z,BL$1,FALSE),"")</f>
        <v/>
      </c>
      <c r="BM16" s="27" t="str">
        <f>IF($BE16&lt;&gt;"",VLOOKUP($AM16,'Verbal log'!$F:$Z,BM$1,FALSE),"")</f>
        <v/>
      </c>
      <c r="BN16" s="27" t="str">
        <f>IF($BE16&lt;&gt;"",VLOOKUP($AM16,'Verbal log'!$F:$Z,BN$1,FALSE),"")</f>
        <v/>
      </c>
      <c r="BO16" s="27"/>
      <c r="BP16" s="65">
        <f t="shared" si="25"/>
        <v>-2E-14</v>
      </c>
      <c r="BQ16" s="65">
        <f t="shared" si="26"/>
        <v>-2E-14</v>
      </c>
      <c r="BR16" s="65">
        <f t="shared" si="4"/>
        <v>0</v>
      </c>
      <c r="BS16" s="66">
        <f t="shared" si="5"/>
        <v>8.6805555555555551E-4</v>
      </c>
      <c r="BT16" s="66">
        <f t="shared" si="6"/>
        <v>1.736111111111111E-3</v>
      </c>
      <c r="BU16" s="66">
        <f t="shared" si="7"/>
        <v>2.0833333333333333E-3</v>
      </c>
      <c r="BW16" s="235" t="str">
        <f t="shared" si="27"/>
        <v/>
      </c>
      <c r="BX16" s="233" t="str">
        <f>IF($BW16&lt;&gt;"",VLOOKUP($AM16,'Verbal log'!$F:$Z,BX$1,FALSE),"")</f>
        <v/>
      </c>
      <c r="BY16" s="233" t="str">
        <f>IF($BW16&lt;&gt;"",VLOOKUP($AM16,'Verbal log'!$F:$Z,BY$1,FALSE),"")</f>
        <v/>
      </c>
      <c r="BZ16" s="233" t="str">
        <f>IF($BW16&lt;&gt;"",VLOOKUP($AM16,'Verbal log'!$F:$Z,BZ$1,FALSE),"")</f>
        <v/>
      </c>
      <c r="CA16" s="233" t="str">
        <f>IF($BW16&lt;&gt;"",VLOOKUP($AM16,'Verbal log'!$F:$Z,CA$1,FALSE),"")</f>
        <v/>
      </c>
      <c r="CB16" s="233" t="str">
        <f>IF($BW16&lt;&gt;"",VLOOKUP($AM16,'Verbal log'!$F:$Z,CB$1,FALSE),"")</f>
        <v/>
      </c>
      <c r="CC16" s="233" t="str">
        <f>IF($BW16&lt;&gt;"",VLOOKUP($AM16,'Verbal log'!$F:$Z,CC$1,FALSE),"")</f>
        <v/>
      </c>
      <c r="CD16" s="233" t="str">
        <f>IF($BW16&lt;&gt;"",VLOOKUP($AM16,'Verbal log'!$F:$Z,CD$1,FALSE),"")</f>
        <v/>
      </c>
      <c r="CE16" s="233" t="str">
        <f>IF($BW16&lt;&gt;"",VLOOKUP($AM16,'Verbal log'!$F:$Z,CE$1,FALSE),"")</f>
        <v/>
      </c>
      <c r="CF16" s="233" t="str">
        <f>IF($BW16&lt;&gt;"",VLOOKUP($AM16,'Verbal log'!$F:$Z,CF$1,FALSE),"")</f>
        <v/>
      </c>
      <c r="CG16" s="233"/>
      <c r="CH16" s="236">
        <f t="shared" si="28"/>
        <v>-2E-14</v>
      </c>
      <c r="CI16" s="236">
        <f t="shared" si="29"/>
        <v>-2E-14</v>
      </c>
      <c r="CJ16" s="236">
        <f t="shared" si="8"/>
        <v>0</v>
      </c>
      <c r="CK16" s="237">
        <f t="shared" si="9"/>
        <v>1.3888888888888889E-3</v>
      </c>
      <c r="CL16" s="237">
        <f t="shared" si="10"/>
        <v>3.472222222222222E-3</v>
      </c>
      <c r="CM16" s="238">
        <f t="shared" si="11"/>
        <v>3.8194444444444443E-3</v>
      </c>
      <c r="CO16" s="235" t="str">
        <f t="shared" si="30"/>
        <v/>
      </c>
      <c r="CP16" s="233" t="str">
        <f>IF($CO16&lt;&gt;"",VLOOKUP($AM16,'Verbal log'!$F:$Z,CP$1,FALSE),"")</f>
        <v/>
      </c>
      <c r="CQ16" s="233" t="str">
        <f>IF($CO16&lt;&gt;"",VLOOKUP($AM16,'Verbal log'!$F:$Z,CQ$1,FALSE),"")</f>
        <v/>
      </c>
      <c r="CR16" s="233" t="str">
        <f>IF($CO16&lt;&gt;"",VLOOKUP($AM16,'Verbal log'!$F:$Z,CR$1,FALSE),"")</f>
        <v/>
      </c>
      <c r="CS16" s="233" t="str">
        <f>IF($CO16&lt;&gt;"",VLOOKUP($AM16,'Verbal log'!$F:$Z,CS$1,FALSE),"")</f>
        <v/>
      </c>
      <c r="CT16" s="233" t="str">
        <f>IF($CO16&lt;&gt;"",VLOOKUP($AM16,'Verbal log'!$F:$Z,CT$1,FALSE),"")</f>
        <v/>
      </c>
      <c r="CU16" s="233" t="str">
        <f>IF($CO16&lt;&gt;"",VLOOKUP($AM16,'Verbal log'!$F:$Z,CU$1,FALSE),"")</f>
        <v/>
      </c>
      <c r="CV16" s="233" t="str">
        <f>IF($CO16&lt;&gt;"",VLOOKUP($AM16,'Verbal log'!$F:$Z,CV$1,FALSE),"")</f>
        <v/>
      </c>
      <c r="CW16" s="233" t="str">
        <f>IF($CO16&lt;&gt;"",VLOOKUP($AM16,'Verbal log'!$F:$Z,CW$1,FALSE),"")</f>
        <v/>
      </c>
      <c r="CX16" s="248" t="str">
        <f>IF($CO16&lt;&gt;"",VLOOKUP($AM16,'Verbal log'!$F:$Z,CX$1,FALSE),"")</f>
        <v/>
      </c>
      <c r="CY16" s="233"/>
      <c r="CZ16" s="236">
        <f t="shared" si="31"/>
        <v>-2E-14</v>
      </c>
      <c r="DA16" s="236">
        <f t="shared" si="32"/>
        <v>-2E-14</v>
      </c>
      <c r="DB16" s="236">
        <f t="shared" si="12"/>
        <v>0</v>
      </c>
      <c r="DC16" s="237">
        <f t="shared" si="13"/>
        <v>6.9444444444444447E-4</v>
      </c>
      <c r="DD16" s="237">
        <f t="shared" si="14"/>
        <v>1.3888888888888889E-3</v>
      </c>
      <c r="DE16" s="238">
        <f t="shared" si="15"/>
        <v>1.736111111111111E-3</v>
      </c>
      <c r="DG16" s="235">
        <f t="shared" si="33"/>
        <v>14</v>
      </c>
      <c r="DH16" s="233" t="str">
        <f>IF($DG16&lt;&gt;"",VLOOKUP($AM16,'Verbal log'!$F:$Z,DH$1,FALSE),"")</f>
        <v>Right</v>
      </c>
      <c r="DI16" s="233">
        <f>IF($DG16&lt;&gt;"",VLOOKUP($AM16,'Verbal log'!$F:$Z,DI$1,FALSE),"")</f>
        <v>55</v>
      </c>
      <c r="DJ16" s="233">
        <f>IF($DG16&lt;&gt;"",VLOOKUP($AM16,'Verbal log'!$F:$Z,DJ$1,FALSE),"")</f>
        <v>6.3657407407407413E-4</v>
      </c>
      <c r="DK16" s="233" t="str">
        <f>IF($DG16&lt;&gt;"",VLOOKUP($AM16,'Verbal log'!$F:$Z,DK$1,FALSE),"")</f>
        <v>Perfect Timing</v>
      </c>
      <c r="DL16" s="233">
        <f>IF($DG16&lt;&gt;"",VLOOKUP($AM16,'Verbal log'!$F:$Z,DL$1,FALSE),"")</f>
        <v>2.0046296296296302E-2</v>
      </c>
      <c r="DM16" s="233">
        <f>IF($DG16&lt;&gt;"",VLOOKUP($AM16,'Verbal log'!$F:$Z,DM$1,FALSE),"")</f>
        <v>1.7718749999999998E-2</v>
      </c>
      <c r="DN16" s="233">
        <f>IF($DG16&lt;&gt;"",VLOOKUP($AM16,'Verbal log'!$F:$Z,DN$1,FALSE),"")</f>
        <v>2.3275462962963032E-3</v>
      </c>
      <c r="DO16" s="233" t="str">
        <f>IF($DG16&lt;&gt;"",VLOOKUP($AM16,'Verbal log'!$F:$Z,DO$1,FALSE),"")</f>
        <v>Behind on time</v>
      </c>
      <c r="DP16" s="233">
        <f>IF($DG16&lt;&gt;"",VLOOKUP($AM16,'Verbal log'!$F:$Z,DP$1,FALSE),"")</f>
        <v>0</v>
      </c>
      <c r="DQ16" s="233"/>
      <c r="DR16" s="236">
        <f t="shared" si="34"/>
        <v>6.3657407407407413E-4</v>
      </c>
      <c r="DS16" s="236">
        <f t="shared" si="35"/>
        <v>-6.3657407407407413E-4</v>
      </c>
      <c r="DT16" s="236">
        <f t="shared" si="16"/>
        <v>0</v>
      </c>
      <c r="DU16" s="237">
        <f t="shared" si="17"/>
        <v>3.4722222222222224E-4</v>
      </c>
      <c r="DV16" s="237">
        <f t="shared" si="18"/>
        <v>1.0416666666666667E-3</v>
      </c>
      <c r="DW16" s="238">
        <f t="shared" si="19"/>
        <v>1.3888888888888889E-3</v>
      </c>
    </row>
    <row r="17" spans="1:127" x14ac:dyDescent="0.2">
      <c r="A17" s="53" t="s">
        <v>298</v>
      </c>
      <c r="B17" s="121">
        <v>0</v>
      </c>
      <c r="C17" s="27">
        <f>B17/(24*60*60)</f>
        <v>0</v>
      </c>
      <c r="D17" s="27" t="s">
        <v>3</v>
      </c>
      <c r="T17" s="28"/>
      <c r="U17" s="29"/>
      <c r="V17" s="29"/>
      <c r="W17" s="121">
        <v>15</v>
      </c>
      <c r="X17" s="121" t="str">
        <f t="shared" si="36"/>
        <v/>
      </c>
      <c r="Y17" s="102" t="str">
        <f>VLOOKUP($AM17,'Verbal log'!$F:$Z,Y$1,FALSE)</f>
        <v>C.R.</v>
      </c>
      <c r="Z17" s="41" t="str">
        <f t="shared" si="20"/>
        <v>Exam 515</v>
      </c>
      <c r="AA17" s="27" t="str">
        <f>VLOOKUP($Z17,'Verbal log'!$F:$Z,AA$1,FALSE)</f>
        <v>Wrong</v>
      </c>
      <c r="AB17" s="102">
        <f>VLOOKUP($Z17,'Verbal log'!$F:$Z,AB$1,FALSE)</f>
        <v>165</v>
      </c>
      <c r="AC17" s="27">
        <f>VLOOKUP($Z17,'Verbal log'!$F:$Z,AC$1,FALSE)</f>
        <v>1.9097222222222222E-3</v>
      </c>
      <c r="AD17" s="27" t="str">
        <f>VLOOKUP($Z17,'Verbal log'!$F:$Z,AD$1,FALSE)</f>
        <v>Warning Track</v>
      </c>
      <c r="AE17" s="27">
        <f>VLOOKUP($Z17,'Verbal log'!$F:$Z,AE$1,FALSE)</f>
        <v>2.1956018518518524E-2</v>
      </c>
      <c r="AF17" s="27">
        <f>VLOOKUP($Z17,'Verbal log'!$F:$Z,AF$1,FALSE)</f>
        <v>1.8984375000000001E-2</v>
      </c>
      <c r="AG17" s="27">
        <f>VLOOKUP($Z17,'Verbal log'!$F:$Z,AG$1,FALSE)</f>
        <v>2.9716435185185228E-3</v>
      </c>
      <c r="AH17" s="27" t="str">
        <f>VLOOKUP($Z17,'Verbal log'!$F:$Z,AH$1,FALSE)</f>
        <v>Behind on time</v>
      </c>
      <c r="AI17" s="102">
        <f>VLOOKUP($Z17,'Verbal log'!$F:$Z,AI$1,FALSE)</f>
        <v>0</v>
      </c>
      <c r="AJ17" s="121">
        <v>15</v>
      </c>
      <c r="AK17" s="121" t="str">
        <f t="shared" si="37"/>
        <v/>
      </c>
      <c r="AL17" s="102" t="str">
        <f>VLOOKUP($AM17,'Verbal log'!$F:$Z,AL$1,FALSE)</f>
        <v>C.R.</v>
      </c>
      <c r="AM17" s="41" t="str">
        <f t="shared" si="21"/>
        <v>Exam 515</v>
      </c>
      <c r="AN17" s="27" t="str">
        <f>IF($AL17=$AK$2,VLOOKUP($AM17,'Verbal log'!$F:$Z,AN$1,FALSE),"")</f>
        <v/>
      </c>
      <c r="AO17" s="102" t="str">
        <f>IF($AL17=$AK$2,VLOOKUP($AM17,'Verbal log'!$F:$Z,AO$1,FALSE),"")</f>
        <v/>
      </c>
      <c r="AP17" s="27" t="str">
        <f>IF($AL17=$AK$2,VLOOKUP($AM17,'Verbal log'!$F:$Z,AP$1,FALSE),"")</f>
        <v/>
      </c>
      <c r="AQ17" s="27" t="str">
        <f>IF($AL17=$AK$2,VLOOKUP($AM17,'Verbal log'!$F:$Z,AQ$1,FALSE),"")</f>
        <v/>
      </c>
      <c r="AR17" s="27" t="str">
        <f>IF($AL17=$AK$2,VLOOKUP($AM17,'Verbal log'!$F:$Z,AR$1,FALSE),"")</f>
        <v/>
      </c>
      <c r="AS17" s="27" t="str">
        <f>IF($AL17=$AK$2,VLOOKUP($AM17,'Verbal log'!$F:$Z,AS$1,FALSE),"")</f>
        <v/>
      </c>
      <c r="AT17" s="27" t="str">
        <f>IF($AL17=$AK$2,VLOOKUP($AM17,'Verbal log'!$F:$Z,AT$1,FALSE),"")</f>
        <v/>
      </c>
      <c r="AU17" s="27" t="str">
        <f>IF($AL17=$AK$2,VLOOKUP($AM17,'Verbal log'!$F:$Z,AU$1,FALSE),"")</f>
        <v/>
      </c>
      <c r="AV17" s="102" t="str">
        <f>IF($AL17=$AK$2,VLOOKUP($AM17,'Verbal log'!$F:$Z,AV$1,FALSE),"")</f>
        <v/>
      </c>
      <c r="AW17" s="27"/>
      <c r="AX17" s="65">
        <f t="shared" si="22"/>
        <v>-2E-14</v>
      </c>
      <c r="AY17" s="65">
        <f t="shared" si="23"/>
        <v>-2E-14</v>
      </c>
      <c r="AZ17" s="65">
        <f t="shared" si="0"/>
        <v>0</v>
      </c>
      <c r="BA17" s="66">
        <f t="shared" si="1"/>
        <v>3.4722222222222224E-4</v>
      </c>
      <c r="BB17" s="66">
        <f t="shared" si="2"/>
        <v>8.6805555555555551E-4</v>
      </c>
      <c r="BC17" s="66">
        <f t="shared" si="3"/>
        <v>1.3888888888888889E-3</v>
      </c>
      <c r="BE17" s="121">
        <f t="shared" si="24"/>
        <v>15</v>
      </c>
      <c r="BF17" s="27" t="str">
        <f>IF($BE17&lt;&gt;"",VLOOKUP($AM17,'Verbal log'!$F:$Z,BF$1,FALSE),"")</f>
        <v>Wrong</v>
      </c>
      <c r="BG17" s="27">
        <f>IF($BE17&lt;&gt;"",VLOOKUP($AM17,'Verbal log'!$F:$Z,BG$1,FALSE),"")</f>
        <v>165</v>
      </c>
      <c r="BH17" s="27">
        <f>IF($BE17&lt;&gt;"",VLOOKUP($AM17,'Verbal log'!$F:$Z,BH$1,FALSE),"")</f>
        <v>1.9097222222222222E-3</v>
      </c>
      <c r="BI17" s="27" t="str">
        <f>IF($BE17&lt;&gt;"",VLOOKUP($AM17,'Verbal log'!$F:$Z,BI$1,FALSE),"")</f>
        <v>Warning Track</v>
      </c>
      <c r="BJ17" s="27">
        <f>IF($BE17&lt;&gt;"",VLOOKUP($AM17,'Verbal log'!$F:$Z,BJ$1,FALSE),"")</f>
        <v>2.1956018518518524E-2</v>
      </c>
      <c r="BK17" s="27">
        <f>IF($BE17&lt;&gt;"",VLOOKUP($AM17,'Verbal log'!$F:$Z,BK$1,FALSE),"")</f>
        <v>1.8984375000000001E-2</v>
      </c>
      <c r="BL17" s="27">
        <f>IF($BE17&lt;&gt;"",VLOOKUP($AM17,'Verbal log'!$F:$Z,BL$1,FALSE),"")</f>
        <v>2.9716435185185228E-3</v>
      </c>
      <c r="BM17" s="27" t="str">
        <f>IF($BE17&lt;&gt;"",VLOOKUP($AM17,'Verbal log'!$F:$Z,BM$1,FALSE),"")</f>
        <v>Behind on time</v>
      </c>
      <c r="BN17" s="27">
        <f>IF($BE17&lt;&gt;"",VLOOKUP($AM17,'Verbal log'!$F:$Z,BN$1,FALSE),"")</f>
        <v>0</v>
      </c>
      <c r="BO17" s="27"/>
      <c r="BP17" s="65">
        <f t="shared" si="25"/>
        <v>-1.9097222222222222E-3</v>
      </c>
      <c r="BQ17" s="65">
        <f t="shared" si="26"/>
        <v>1.9097222222222222E-3</v>
      </c>
      <c r="BR17" s="65">
        <f t="shared" si="4"/>
        <v>0</v>
      </c>
      <c r="BS17" s="66">
        <f t="shared" si="5"/>
        <v>8.6805555555555551E-4</v>
      </c>
      <c r="BT17" s="66">
        <f t="shared" si="6"/>
        <v>1.736111111111111E-3</v>
      </c>
      <c r="BU17" s="66">
        <f t="shared" si="7"/>
        <v>2.0833333333333333E-3</v>
      </c>
      <c r="BW17" s="235" t="str">
        <f t="shared" si="27"/>
        <v/>
      </c>
      <c r="BX17" s="233" t="str">
        <f>IF($BW17&lt;&gt;"",VLOOKUP($AM17,'Verbal log'!$F:$Z,BX$1,FALSE),"")</f>
        <v/>
      </c>
      <c r="BY17" s="233" t="str">
        <f>IF($BW17&lt;&gt;"",VLOOKUP($AM17,'Verbal log'!$F:$Z,BY$1,FALSE),"")</f>
        <v/>
      </c>
      <c r="BZ17" s="233" t="str">
        <f>IF($BW17&lt;&gt;"",VLOOKUP($AM17,'Verbal log'!$F:$Z,BZ$1,FALSE),"")</f>
        <v/>
      </c>
      <c r="CA17" s="233" t="str">
        <f>IF($BW17&lt;&gt;"",VLOOKUP($AM17,'Verbal log'!$F:$Z,CA$1,FALSE),"")</f>
        <v/>
      </c>
      <c r="CB17" s="233" t="str">
        <f>IF($BW17&lt;&gt;"",VLOOKUP($AM17,'Verbal log'!$F:$Z,CB$1,FALSE),"")</f>
        <v/>
      </c>
      <c r="CC17" s="233" t="str">
        <f>IF($BW17&lt;&gt;"",VLOOKUP($AM17,'Verbal log'!$F:$Z,CC$1,FALSE),"")</f>
        <v/>
      </c>
      <c r="CD17" s="233" t="str">
        <f>IF($BW17&lt;&gt;"",VLOOKUP($AM17,'Verbal log'!$F:$Z,CD$1,FALSE),"")</f>
        <v/>
      </c>
      <c r="CE17" s="233" t="str">
        <f>IF($BW17&lt;&gt;"",VLOOKUP($AM17,'Verbal log'!$F:$Z,CE$1,FALSE),"")</f>
        <v/>
      </c>
      <c r="CF17" s="233" t="str">
        <f>IF($BW17&lt;&gt;"",VLOOKUP($AM17,'Verbal log'!$F:$Z,CF$1,FALSE),"")</f>
        <v/>
      </c>
      <c r="CG17" s="233"/>
      <c r="CH17" s="236">
        <f t="shared" si="28"/>
        <v>-2E-14</v>
      </c>
      <c r="CI17" s="236">
        <f t="shared" si="29"/>
        <v>-2E-14</v>
      </c>
      <c r="CJ17" s="236">
        <f t="shared" si="8"/>
        <v>0</v>
      </c>
      <c r="CK17" s="237">
        <f t="shared" si="9"/>
        <v>1.3888888888888889E-3</v>
      </c>
      <c r="CL17" s="237">
        <f t="shared" si="10"/>
        <v>3.472222222222222E-3</v>
      </c>
      <c r="CM17" s="238">
        <f t="shared" si="11"/>
        <v>3.8194444444444443E-3</v>
      </c>
      <c r="CO17" s="235" t="str">
        <f t="shared" si="30"/>
        <v/>
      </c>
      <c r="CP17" s="233" t="str">
        <f>IF($CO17&lt;&gt;"",VLOOKUP($AM17,'Verbal log'!$F:$Z,CP$1,FALSE),"")</f>
        <v/>
      </c>
      <c r="CQ17" s="233" t="str">
        <f>IF($CO17&lt;&gt;"",VLOOKUP($AM17,'Verbal log'!$F:$Z,CQ$1,FALSE),"")</f>
        <v/>
      </c>
      <c r="CR17" s="233" t="str">
        <f>IF($CO17&lt;&gt;"",VLOOKUP($AM17,'Verbal log'!$F:$Z,CR$1,FALSE),"")</f>
        <v/>
      </c>
      <c r="CS17" s="233" t="str">
        <f>IF($CO17&lt;&gt;"",VLOOKUP($AM17,'Verbal log'!$F:$Z,CS$1,FALSE),"")</f>
        <v/>
      </c>
      <c r="CT17" s="233" t="str">
        <f>IF($CO17&lt;&gt;"",VLOOKUP($AM17,'Verbal log'!$F:$Z,CT$1,FALSE),"")</f>
        <v/>
      </c>
      <c r="CU17" s="233" t="str">
        <f>IF($CO17&lt;&gt;"",VLOOKUP($AM17,'Verbal log'!$F:$Z,CU$1,FALSE),"")</f>
        <v/>
      </c>
      <c r="CV17" s="233" t="str">
        <f>IF($CO17&lt;&gt;"",VLOOKUP($AM17,'Verbal log'!$F:$Z,CV$1,FALSE),"")</f>
        <v/>
      </c>
      <c r="CW17" s="233" t="str">
        <f>IF($CO17&lt;&gt;"",VLOOKUP($AM17,'Verbal log'!$F:$Z,CW$1,FALSE),"")</f>
        <v/>
      </c>
      <c r="CX17" s="248" t="str">
        <f>IF($CO17&lt;&gt;"",VLOOKUP($AM17,'Verbal log'!$F:$Z,CX$1,FALSE),"")</f>
        <v/>
      </c>
      <c r="CY17" s="233"/>
      <c r="CZ17" s="236">
        <f t="shared" si="31"/>
        <v>-2E-14</v>
      </c>
      <c r="DA17" s="236">
        <f t="shared" si="32"/>
        <v>-2E-14</v>
      </c>
      <c r="DB17" s="236">
        <f t="shared" si="12"/>
        <v>0</v>
      </c>
      <c r="DC17" s="237">
        <f t="shared" si="13"/>
        <v>6.9444444444444447E-4</v>
      </c>
      <c r="DD17" s="237">
        <f t="shared" si="14"/>
        <v>1.3888888888888889E-3</v>
      </c>
      <c r="DE17" s="238">
        <f t="shared" si="15"/>
        <v>1.736111111111111E-3</v>
      </c>
      <c r="DG17" s="235" t="str">
        <f t="shared" si="33"/>
        <v/>
      </c>
      <c r="DH17" s="233" t="str">
        <f>IF($DG17&lt;&gt;"",VLOOKUP($AM17,'Verbal log'!$F:$Z,DH$1,FALSE),"")</f>
        <v/>
      </c>
      <c r="DI17" s="233" t="str">
        <f>IF($DG17&lt;&gt;"",VLOOKUP($AM17,'Verbal log'!$F:$Z,DI$1,FALSE),"")</f>
        <v/>
      </c>
      <c r="DJ17" s="233" t="str">
        <f>IF($DG17&lt;&gt;"",VLOOKUP($AM17,'Verbal log'!$F:$Z,DJ$1,FALSE),"")</f>
        <v/>
      </c>
      <c r="DK17" s="233" t="str">
        <f>IF($DG17&lt;&gt;"",VLOOKUP($AM17,'Verbal log'!$F:$Z,DK$1,FALSE),"")</f>
        <v/>
      </c>
      <c r="DL17" s="233" t="str">
        <f>IF($DG17&lt;&gt;"",VLOOKUP($AM17,'Verbal log'!$F:$Z,DL$1,FALSE),"")</f>
        <v/>
      </c>
      <c r="DM17" s="233" t="str">
        <f>IF($DG17&lt;&gt;"",VLOOKUP($AM17,'Verbal log'!$F:$Z,DM$1,FALSE),"")</f>
        <v/>
      </c>
      <c r="DN17" s="233" t="str">
        <f>IF($DG17&lt;&gt;"",VLOOKUP($AM17,'Verbal log'!$F:$Z,DN$1,FALSE),"")</f>
        <v/>
      </c>
      <c r="DO17" s="233" t="str">
        <f>IF($DG17&lt;&gt;"",VLOOKUP($AM17,'Verbal log'!$F:$Z,DO$1,FALSE),"")</f>
        <v/>
      </c>
      <c r="DP17" s="233" t="str">
        <f>IF($DG17&lt;&gt;"",VLOOKUP($AM17,'Verbal log'!$F:$Z,DP$1,FALSE),"")</f>
        <v/>
      </c>
      <c r="DQ17" s="233"/>
      <c r="DR17" s="236">
        <f t="shared" si="34"/>
        <v>-2E-14</v>
      </c>
      <c r="DS17" s="236">
        <f t="shared" si="35"/>
        <v>-2E-14</v>
      </c>
      <c r="DT17" s="236">
        <f t="shared" si="16"/>
        <v>0</v>
      </c>
      <c r="DU17" s="237">
        <f t="shared" si="17"/>
        <v>3.4722222222222224E-4</v>
      </c>
      <c r="DV17" s="237">
        <f t="shared" si="18"/>
        <v>1.0416666666666667E-3</v>
      </c>
      <c r="DW17" s="238">
        <f t="shared" si="19"/>
        <v>1.3888888888888889E-3</v>
      </c>
    </row>
    <row r="18" spans="1:127" x14ac:dyDescent="0.2">
      <c r="A18" s="53" t="s">
        <v>299</v>
      </c>
      <c r="B18" s="121">
        <v>120</v>
      </c>
      <c r="C18" s="27">
        <f>B18/(24*60*60)</f>
        <v>1.3888888888888889E-3</v>
      </c>
      <c r="D18" s="27" t="s">
        <v>1</v>
      </c>
      <c r="W18" s="121">
        <v>16</v>
      </c>
      <c r="X18" s="121" t="str">
        <f t="shared" si="36"/>
        <v/>
      </c>
      <c r="Y18" s="102" t="str">
        <f>VLOOKUP($AM18,'Verbal log'!$F:$Z,Y$1,FALSE)</f>
        <v>R.C.1º</v>
      </c>
      <c r="Z18" s="41" t="str">
        <f t="shared" si="20"/>
        <v>Exam 516</v>
      </c>
      <c r="AA18" s="27" t="str">
        <f>VLOOKUP($Z18,'Verbal log'!$F:$Z,AA$1,FALSE)</f>
        <v>Right</v>
      </c>
      <c r="AB18" s="102">
        <f>VLOOKUP($Z18,'Verbal log'!$F:$Z,AB$1,FALSE)</f>
        <v>226</v>
      </c>
      <c r="AC18" s="27">
        <f>VLOOKUP($Z18,'Verbal log'!$F:$Z,AC$1,FALSE)</f>
        <v>2.6157407407407405E-3</v>
      </c>
      <c r="AD18" s="27" t="str">
        <f>VLOOKUP($Z18,'Verbal log'!$F:$Z,AD$1,FALSE)</f>
        <v>Perfect Timing</v>
      </c>
      <c r="AE18" s="27">
        <f>VLOOKUP($Z18,'Verbal log'!$F:$Z,AE$1,FALSE)</f>
        <v>2.4571759259259265E-2</v>
      </c>
      <c r="AF18" s="27">
        <f>VLOOKUP($Z18,'Verbal log'!$F:$Z,AF$1,FALSE)</f>
        <v>2.0250000000000001E-2</v>
      </c>
      <c r="AG18" s="27">
        <f>VLOOKUP($Z18,'Verbal log'!$F:$Z,AG$1,FALSE)</f>
        <v>4.3217592592592648E-3</v>
      </c>
      <c r="AH18" s="27" t="str">
        <f>VLOOKUP($Z18,'Verbal log'!$F:$Z,AH$1,FALSE)</f>
        <v>Behind on time</v>
      </c>
      <c r="AI18" s="102">
        <f>VLOOKUP($Z18,'Verbal log'!$F:$Z,AI$1,FALSE)</f>
        <v>0</v>
      </c>
      <c r="AJ18" s="121">
        <v>16</v>
      </c>
      <c r="AK18" s="121" t="str">
        <f t="shared" si="37"/>
        <v/>
      </c>
      <c r="AL18" s="102" t="str">
        <f>VLOOKUP($AM18,'Verbal log'!$F:$Z,AL$1,FALSE)</f>
        <v>R.C.1º</v>
      </c>
      <c r="AM18" s="41" t="str">
        <f t="shared" si="21"/>
        <v>Exam 516</v>
      </c>
      <c r="AN18" s="27" t="str">
        <f>IF($AL18=$AK$2,VLOOKUP($AM18,'Verbal log'!$F:$Z,AN$1,FALSE),"")</f>
        <v/>
      </c>
      <c r="AO18" s="102" t="str">
        <f>IF($AL18=$AK$2,VLOOKUP($AM18,'Verbal log'!$F:$Z,AO$1,FALSE),"")</f>
        <v/>
      </c>
      <c r="AP18" s="27" t="str">
        <f>IF($AL18=$AK$2,VLOOKUP($AM18,'Verbal log'!$F:$Z,AP$1,FALSE),"")</f>
        <v/>
      </c>
      <c r="AQ18" s="27" t="str">
        <f>IF($AL18=$AK$2,VLOOKUP($AM18,'Verbal log'!$F:$Z,AQ$1,FALSE),"")</f>
        <v/>
      </c>
      <c r="AR18" s="27" t="str">
        <f>IF($AL18=$AK$2,VLOOKUP($AM18,'Verbal log'!$F:$Z,AR$1,FALSE),"")</f>
        <v/>
      </c>
      <c r="AS18" s="27" t="str">
        <f>IF($AL18=$AK$2,VLOOKUP($AM18,'Verbal log'!$F:$Z,AS$1,FALSE),"")</f>
        <v/>
      </c>
      <c r="AT18" s="27" t="str">
        <f>IF($AL18=$AK$2,VLOOKUP($AM18,'Verbal log'!$F:$Z,AT$1,FALSE),"")</f>
        <v/>
      </c>
      <c r="AU18" s="27" t="str">
        <f>IF($AL18=$AK$2,VLOOKUP($AM18,'Verbal log'!$F:$Z,AU$1,FALSE),"")</f>
        <v/>
      </c>
      <c r="AV18" s="102" t="str">
        <f>IF($AL18=$AK$2,VLOOKUP($AM18,'Verbal log'!$F:$Z,AV$1,FALSE),"")</f>
        <v/>
      </c>
      <c r="AW18" s="27"/>
      <c r="AX18" s="65">
        <f t="shared" si="22"/>
        <v>-2E-14</v>
      </c>
      <c r="AY18" s="65">
        <f t="shared" si="23"/>
        <v>-2E-14</v>
      </c>
      <c r="AZ18" s="65">
        <f t="shared" si="0"/>
        <v>0</v>
      </c>
      <c r="BA18" s="66">
        <f t="shared" si="1"/>
        <v>3.4722222222222224E-4</v>
      </c>
      <c r="BB18" s="66">
        <f t="shared" si="2"/>
        <v>8.6805555555555551E-4</v>
      </c>
      <c r="BC18" s="66">
        <f t="shared" si="3"/>
        <v>1.3888888888888889E-3</v>
      </c>
      <c r="BE18" s="121" t="str">
        <f t="shared" si="24"/>
        <v/>
      </c>
      <c r="BF18" s="27" t="str">
        <f>IF($BE18&lt;&gt;"",VLOOKUP($AM18,'Verbal log'!$F:$Z,BF$1,FALSE),"")</f>
        <v/>
      </c>
      <c r="BG18" s="27" t="str">
        <f>IF($BE18&lt;&gt;"",VLOOKUP($AM18,'Verbal log'!$F:$Z,BG$1,FALSE),"")</f>
        <v/>
      </c>
      <c r="BH18" s="27" t="str">
        <f>IF($BE18&lt;&gt;"",VLOOKUP($AM18,'Verbal log'!$F:$Z,BH$1,FALSE),"")</f>
        <v/>
      </c>
      <c r="BI18" s="27" t="str">
        <f>IF($BE18&lt;&gt;"",VLOOKUP($AM18,'Verbal log'!$F:$Z,BI$1,FALSE),"")</f>
        <v/>
      </c>
      <c r="BJ18" s="27" t="str">
        <f>IF($BE18&lt;&gt;"",VLOOKUP($AM18,'Verbal log'!$F:$Z,BJ$1,FALSE),"")</f>
        <v/>
      </c>
      <c r="BK18" s="27" t="str">
        <f>IF($BE18&lt;&gt;"",VLOOKUP($AM18,'Verbal log'!$F:$Z,BK$1,FALSE),"")</f>
        <v/>
      </c>
      <c r="BL18" s="27" t="str">
        <f>IF($BE18&lt;&gt;"",VLOOKUP($AM18,'Verbal log'!$F:$Z,BL$1,FALSE),"")</f>
        <v/>
      </c>
      <c r="BM18" s="27" t="str">
        <f>IF($BE18&lt;&gt;"",VLOOKUP($AM18,'Verbal log'!$F:$Z,BM$1,FALSE),"")</f>
        <v/>
      </c>
      <c r="BN18" s="27" t="str">
        <f>IF($BE18&lt;&gt;"",VLOOKUP($AM18,'Verbal log'!$F:$Z,BN$1,FALSE),"")</f>
        <v/>
      </c>
      <c r="BO18" s="27"/>
      <c r="BP18" s="65">
        <f t="shared" si="25"/>
        <v>-2E-14</v>
      </c>
      <c r="BQ18" s="65">
        <f t="shared" si="26"/>
        <v>-2E-14</v>
      </c>
      <c r="BR18" s="65">
        <f t="shared" si="4"/>
        <v>0</v>
      </c>
      <c r="BS18" s="66">
        <f t="shared" si="5"/>
        <v>8.6805555555555551E-4</v>
      </c>
      <c r="BT18" s="66">
        <f t="shared" si="6"/>
        <v>1.736111111111111E-3</v>
      </c>
      <c r="BU18" s="66">
        <f t="shared" si="7"/>
        <v>2.0833333333333333E-3</v>
      </c>
      <c r="BW18" s="235">
        <f t="shared" si="27"/>
        <v>16</v>
      </c>
      <c r="BX18" s="233" t="str">
        <f>IF($BW18&lt;&gt;"",VLOOKUP($AM18,'Verbal log'!$F:$Z,BX$1,FALSE),"")</f>
        <v>Right</v>
      </c>
      <c r="BY18" s="233">
        <f>IF($BW18&lt;&gt;"",VLOOKUP($AM18,'Verbal log'!$F:$Z,BY$1,FALSE),"")</f>
        <v>226</v>
      </c>
      <c r="BZ18" s="233">
        <f>IF($BW18&lt;&gt;"",VLOOKUP($AM18,'Verbal log'!$F:$Z,BZ$1,FALSE),"")</f>
        <v>2.6157407407407405E-3</v>
      </c>
      <c r="CA18" s="233" t="str">
        <f>IF($BW18&lt;&gt;"",VLOOKUP($AM18,'Verbal log'!$F:$Z,CA$1,FALSE),"")</f>
        <v>Perfect Timing</v>
      </c>
      <c r="CB18" s="233">
        <f>IF($BW18&lt;&gt;"",VLOOKUP($AM18,'Verbal log'!$F:$Z,CB$1,FALSE),"")</f>
        <v>2.4571759259259265E-2</v>
      </c>
      <c r="CC18" s="233">
        <f>IF($BW18&lt;&gt;"",VLOOKUP($AM18,'Verbal log'!$F:$Z,CC$1,FALSE),"")</f>
        <v>2.0250000000000001E-2</v>
      </c>
      <c r="CD18" s="233">
        <f>IF($BW18&lt;&gt;"",VLOOKUP($AM18,'Verbal log'!$F:$Z,CD$1,FALSE),"")</f>
        <v>4.3217592592592648E-3</v>
      </c>
      <c r="CE18" s="233" t="str">
        <f>IF($BW18&lt;&gt;"",VLOOKUP($AM18,'Verbal log'!$F:$Z,CE$1,FALSE),"")</f>
        <v>Behind on time</v>
      </c>
      <c r="CF18" s="233">
        <f>IF($BW18&lt;&gt;"",VLOOKUP($AM18,'Verbal log'!$F:$Z,CF$1,FALSE),"")</f>
        <v>0</v>
      </c>
      <c r="CG18" s="233"/>
      <c r="CH18" s="236">
        <f t="shared" si="28"/>
        <v>2.6157407407407405E-3</v>
      </c>
      <c r="CI18" s="236">
        <f t="shared" si="29"/>
        <v>-2.6157407407407405E-3</v>
      </c>
      <c r="CJ18" s="236">
        <f t="shared" si="8"/>
        <v>0</v>
      </c>
      <c r="CK18" s="237">
        <f t="shared" si="9"/>
        <v>1.3888888888888889E-3</v>
      </c>
      <c r="CL18" s="237">
        <f t="shared" si="10"/>
        <v>3.472222222222222E-3</v>
      </c>
      <c r="CM18" s="238">
        <f t="shared" si="11"/>
        <v>3.8194444444444443E-3</v>
      </c>
      <c r="CO18" s="235" t="str">
        <f t="shared" si="30"/>
        <v/>
      </c>
      <c r="CP18" s="233" t="str">
        <f>IF($CO18&lt;&gt;"",VLOOKUP($AM18,'Verbal log'!$F:$Z,CP$1,FALSE),"")</f>
        <v/>
      </c>
      <c r="CQ18" s="233" t="str">
        <f>IF($CO18&lt;&gt;"",VLOOKUP($AM18,'Verbal log'!$F:$Z,CQ$1,FALSE),"")</f>
        <v/>
      </c>
      <c r="CR18" s="233" t="str">
        <f>IF($CO18&lt;&gt;"",VLOOKUP($AM18,'Verbal log'!$F:$Z,CR$1,FALSE),"")</f>
        <v/>
      </c>
      <c r="CS18" s="233" t="str">
        <f>IF($CO18&lt;&gt;"",VLOOKUP($AM18,'Verbal log'!$F:$Z,CS$1,FALSE),"")</f>
        <v/>
      </c>
      <c r="CT18" s="233" t="str">
        <f>IF($CO18&lt;&gt;"",VLOOKUP($AM18,'Verbal log'!$F:$Z,CT$1,FALSE),"")</f>
        <v/>
      </c>
      <c r="CU18" s="233" t="str">
        <f>IF($CO18&lt;&gt;"",VLOOKUP($AM18,'Verbal log'!$F:$Z,CU$1,FALSE),"")</f>
        <v/>
      </c>
      <c r="CV18" s="233" t="str">
        <f>IF($CO18&lt;&gt;"",VLOOKUP($AM18,'Verbal log'!$F:$Z,CV$1,FALSE),"")</f>
        <v/>
      </c>
      <c r="CW18" s="233" t="str">
        <f>IF($CO18&lt;&gt;"",VLOOKUP($AM18,'Verbal log'!$F:$Z,CW$1,FALSE),"")</f>
        <v/>
      </c>
      <c r="CX18" s="248" t="str">
        <f>IF($CO18&lt;&gt;"",VLOOKUP($AM18,'Verbal log'!$F:$Z,CX$1,FALSE),"")</f>
        <v/>
      </c>
      <c r="CY18" s="233"/>
      <c r="CZ18" s="236">
        <f t="shared" si="31"/>
        <v>-2E-14</v>
      </c>
      <c r="DA18" s="236">
        <f t="shared" si="32"/>
        <v>-2E-14</v>
      </c>
      <c r="DB18" s="236">
        <f t="shared" si="12"/>
        <v>0</v>
      </c>
      <c r="DC18" s="237">
        <f t="shared" si="13"/>
        <v>6.9444444444444447E-4</v>
      </c>
      <c r="DD18" s="237">
        <f t="shared" si="14"/>
        <v>1.3888888888888889E-3</v>
      </c>
      <c r="DE18" s="238">
        <f t="shared" si="15"/>
        <v>1.736111111111111E-3</v>
      </c>
      <c r="DG18" s="235" t="str">
        <f t="shared" si="33"/>
        <v/>
      </c>
      <c r="DH18" s="233" t="str">
        <f>IF($DG18&lt;&gt;"",VLOOKUP($AM18,'Verbal log'!$F:$Z,DH$1,FALSE),"")</f>
        <v/>
      </c>
      <c r="DI18" s="233" t="str">
        <f>IF($DG18&lt;&gt;"",VLOOKUP($AM18,'Verbal log'!$F:$Z,DI$1,FALSE),"")</f>
        <v/>
      </c>
      <c r="DJ18" s="233" t="str">
        <f>IF($DG18&lt;&gt;"",VLOOKUP($AM18,'Verbal log'!$F:$Z,DJ$1,FALSE),"")</f>
        <v/>
      </c>
      <c r="DK18" s="233" t="str">
        <f>IF($DG18&lt;&gt;"",VLOOKUP($AM18,'Verbal log'!$F:$Z,DK$1,FALSE),"")</f>
        <v/>
      </c>
      <c r="DL18" s="233" t="str">
        <f>IF($DG18&lt;&gt;"",VLOOKUP($AM18,'Verbal log'!$F:$Z,DL$1,FALSE),"")</f>
        <v/>
      </c>
      <c r="DM18" s="233" t="str">
        <f>IF($DG18&lt;&gt;"",VLOOKUP($AM18,'Verbal log'!$F:$Z,DM$1,FALSE),"")</f>
        <v/>
      </c>
      <c r="DN18" s="233" t="str">
        <f>IF($DG18&lt;&gt;"",VLOOKUP($AM18,'Verbal log'!$F:$Z,DN$1,FALSE),"")</f>
        <v/>
      </c>
      <c r="DO18" s="233" t="str">
        <f>IF($DG18&lt;&gt;"",VLOOKUP($AM18,'Verbal log'!$F:$Z,DO$1,FALSE),"")</f>
        <v/>
      </c>
      <c r="DP18" s="233" t="str">
        <f>IF($DG18&lt;&gt;"",VLOOKUP($AM18,'Verbal log'!$F:$Z,DP$1,FALSE),"")</f>
        <v/>
      </c>
      <c r="DQ18" s="233"/>
      <c r="DR18" s="236">
        <f t="shared" si="34"/>
        <v>-2E-14</v>
      </c>
      <c r="DS18" s="236">
        <f t="shared" si="35"/>
        <v>-2E-14</v>
      </c>
      <c r="DT18" s="236">
        <f t="shared" si="16"/>
        <v>0</v>
      </c>
      <c r="DU18" s="237">
        <f t="shared" si="17"/>
        <v>3.4722222222222224E-4</v>
      </c>
      <c r="DV18" s="237">
        <f t="shared" si="18"/>
        <v>1.0416666666666667E-3</v>
      </c>
      <c r="DW18" s="238">
        <f t="shared" si="19"/>
        <v>1.3888888888888889E-3</v>
      </c>
    </row>
    <row r="19" spans="1:127" x14ac:dyDescent="0.2">
      <c r="A19" s="53" t="s">
        <v>300</v>
      </c>
      <c r="B19" s="121">
        <v>300</v>
      </c>
      <c r="C19" s="27">
        <f>B19/(24*60*60)</f>
        <v>3.472222222222222E-3</v>
      </c>
      <c r="D19" s="27" t="s">
        <v>2</v>
      </c>
      <c r="W19" s="121">
        <v>17</v>
      </c>
      <c r="X19" s="121" t="str">
        <f t="shared" si="36"/>
        <v/>
      </c>
      <c r="Y19" s="102" t="str">
        <f>VLOOKUP($AM19,'Verbal log'!$F:$Z,Y$1,FALSE)</f>
        <v>R.C.Sp</v>
      </c>
      <c r="Z19" s="41" t="str">
        <f t="shared" si="20"/>
        <v>Exam 517</v>
      </c>
      <c r="AA19" s="27" t="str">
        <f>VLOOKUP($Z19,'Verbal log'!$F:$Z,AA$1,FALSE)</f>
        <v>Right</v>
      </c>
      <c r="AB19" s="102">
        <f>VLOOKUP($Z19,'Verbal log'!$F:$Z,AB$1,FALSE)</f>
        <v>56</v>
      </c>
      <c r="AC19" s="27">
        <f>VLOOKUP($Z19,'Verbal log'!$F:$Z,AC$1,FALSE)</f>
        <v>6.4814814814814813E-4</v>
      </c>
      <c r="AD19" s="27" t="str">
        <f>VLOOKUP($Z19,'Verbal log'!$F:$Z,AD$1,FALSE)</f>
        <v>Too Fast</v>
      </c>
      <c r="AE19" s="27">
        <f>VLOOKUP($Z19,'Verbal log'!$F:$Z,AE$1,FALSE)</f>
        <v>2.5219907407407413E-2</v>
      </c>
      <c r="AF19" s="27">
        <f>VLOOKUP($Z19,'Verbal log'!$F:$Z,AF$1,FALSE)</f>
        <v>2.1515624999999997E-2</v>
      </c>
      <c r="AG19" s="27">
        <f>VLOOKUP($Z19,'Verbal log'!$F:$Z,AG$1,FALSE)</f>
        <v>3.7042824074074165E-3</v>
      </c>
      <c r="AH19" s="27" t="str">
        <f>VLOOKUP($Z19,'Verbal log'!$F:$Z,AH$1,FALSE)</f>
        <v>Behind on time</v>
      </c>
      <c r="AI19" s="102">
        <f>VLOOKUP($Z19,'Verbal log'!$F:$Z,AI$1,FALSE)</f>
        <v>0</v>
      </c>
      <c r="AJ19" s="121">
        <v>17</v>
      </c>
      <c r="AK19" s="121" t="str">
        <f t="shared" si="37"/>
        <v/>
      </c>
      <c r="AL19" s="102" t="str">
        <f>VLOOKUP($AM19,'Verbal log'!$F:$Z,AL$1,FALSE)</f>
        <v>R.C.Sp</v>
      </c>
      <c r="AM19" s="41" t="str">
        <f t="shared" si="21"/>
        <v>Exam 517</v>
      </c>
      <c r="AN19" s="27" t="str">
        <f>IF($AL19=$AK$2,VLOOKUP($AM19,'Verbal log'!$F:$Z,AN$1,FALSE),"")</f>
        <v/>
      </c>
      <c r="AO19" s="102" t="str">
        <f>IF($AL19=$AK$2,VLOOKUP($AM19,'Verbal log'!$F:$Z,AO$1,FALSE),"")</f>
        <v/>
      </c>
      <c r="AP19" s="27" t="str">
        <f>IF($AL19=$AK$2,VLOOKUP($AM19,'Verbal log'!$F:$Z,AP$1,FALSE),"")</f>
        <v/>
      </c>
      <c r="AQ19" s="27" t="str">
        <f>IF($AL19=$AK$2,VLOOKUP($AM19,'Verbal log'!$F:$Z,AQ$1,FALSE),"")</f>
        <v/>
      </c>
      <c r="AR19" s="27" t="str">
        <f>IF($AL19=$AK$2,VLOOKUP($AM19,'Verbal log'!$F:$Z,AR$1,FALSE),"")</f>
        <v/>
      </c>
      <c r="AS19" s="27" t="str">
        <f>IF($AL19=$AK$2,VLOOKUP($AM19,'Verbal log'!$F:$Z,AS$1,FALSE),"")</f>
        <v/>
      </c>
      <c r="AT19" s="27" t="str">
        <f>IF($AL19=$AK$2,VLOOKUP($AM19,'Verbal log'!$F:$Z,AT$1,FALSE),"")</f>
        <v/>
      </c>
      <c r="AU19" s="27" t="str">
        <f>IF($AL19=$AK$2,VLOOKUP($AM19,'Verbal log'!$F:$Z,AU$1,FALSE),"")</f>
        <v/>
      </c>
      <c r="AV19" s="102" t="str">
        <f>IF($AL19=$AK$2,VLOOKUP($AM19,'Verbal log'!$F:$Z,AV$1,FALSE),"")</f>
        <v/>
      </c>
      <c r="AW19" s="27"/>
      <c r="AX19" s="65">
        <f t="shared" si="22"/>
        <v>-2E-14</v>
      </c>
      <c r="AY19" s="65">
        <f t="shared" si="23"/>
        <v>-2E-14</v>
      </c>
      <c r="AZ19" s="65">
        <f t="shared" si="0"/>
        <v>0</v>
      </c>
      <c r="BA19" s="66">
        <f t="shared" si="1"/>
        <v>3.4722222222222224E-4</v>
      </c>
      <c r="BB19" s="66">
        <f t="shared" si="2"/>
        <v>8.6805555555555551E-4</v>
      </c>
      <c r="BC19" s="66">
        <f t="shared" si="3"/>
        <v>1.3888888888888889E-3</v>
      </c>
      <c r="BE19" s="121" t="str">
        <f t="shared" si="24"/>
        <v/>
      </c>
      <c r="BF19" s="27" t="str">
        <f>IF($BE19&lt;&gt;"",VLOOKUP($AM19,'Verbal log'!$F:$Z,BF$1,FALSE),"")</f>
        <v/>
      </c>
      <c r="BG19" s="27" t="str">
        <f>IF($BE19&lt;&gt;"",VLOOKUP($AM19,'Verbal log'!$F:$Z,BG$1,FALSE),"")</f>
        <v/>
      </c>
      <c r="BH19" s="27" t="str">
        <f>IF($BE19&lt;&gt;"",VLOOKUP($AM19,'Verbal log'!$F:$Z,BH$1,FALSE),"")</f>
        <v/>
      </c>
      <c r="BI19" s="27" t="str">
        <f>IF($BE19&lt;&gt;"",VLOOKUP($AM19,'Verbal log'!$F:$Z,BI$1,FALSE),"")</f>
        <v/>
      </c>
      <c r="BJ19" s="27" t="str">
        <f>IF($BE19&lt;&gt;"",VLOOKUP($AM19,'Verbal log'!$F:$Z,BJ$1,FALSE),"")</f>
        <v/>
      </c>
      <c r="BK19" s="27" t="str">
        <f>IF($BE19&lt;&gt;"",VLOOKUP($AM19,'Verbal log'!$F:$Z,BK$1,FALSE),"")</f>
        <v/>
      </c>
      <c r="BL19" s="27" t="str">
        <f>IF($BE19&lt;&gt;"",VLOOKUP($AM19,'Verbal log'!$F:$Z,BL$1,FALSE),"")</f>
        <v/>
      </c>
      <c r="BM19" s="27" t="str">
        <f>IF($BE19&lt;&gt;"",VLOOKUP($AM19,'Verbal log'!$F:$Z,BM$1,FALSE),"")</f>
        <v/>
      </c>
      <c r="BN19" s="27" t="str">
        <f>IF($BE19&lt;&gt;"",VLOOKUP($AM19,'Verbal log'!$F:$Z,BN$1,FALSE),"")</f>
        <v/>
      </c>
      <c r="BO19" s="27"/>
      <c r="BP19" s="65">
        <f t="shared" si="25"/>
        <v>-2E-14</v>
      </c>
      <c r="BQ19" s="65">
        <f t="shared" si="26"/>
        <v>-2E-14</v>
      </c>
      <c r="BR19" s="65">
        <f t="shared" si="4"/>
        <v>0</v>
      </c>
      <c r="BS19" s="66">
        <f t="shared" si="5"/>
        <v>8.6805555555555551E-4</v>
      </c>
      <c r="BT19" s="66">
        <f t="shared" si="6"/>
        <v>1.736111111111111E-3</v>
      </c>
      <c r="BU19" s="66">
        <f t="shared" si="7"/>
        <v>2.0833333333333333E-3</v>
      </c>
      <c r="BW19" s="235" t="str">
        <f t="shared" si="27"/>
        <v/>
      </c>
      <c r="BX19" s="233" t="str">
        <f>IF($BW19&lt;&gt;"",VLOOKUP($AM19,'Verbal log'!$F:$Z,BX$1,FALSE),"")</f>
        <v/>
      </c>
      <c r="BY19" s="233" t="str">
        <f>IF($BW19&lt;&gt;"",VLOOKUP($AM19,'Verbal log'!$F:$Z,BY$1,FALSE),"")</f>
        <v/>
      </c>
      <c r="BZ19" s="233" t="str">
        <f>IF($BW19&lt;&gt;"",VLOOKUP($AM19,'Verbal log'!$F:$Z,BZ$1,FALSE),"")</f>
        <v/>
      </c>
      <c r="CA19" s="233" t="str">
        <f>IF($BW19&lt;&gt;"",VLOOKUP($AM19,'Verbal log'!$F:$Z,CA$1,FALSE),"")</f>
        <v/>
      </c>
      <c r="CB19" s="233" t="str">
        <f>IF($BW19&lt;&gt;"",VLOOKUP($AM19,'Verbal log'!$F:$Z,CB$1,FALSE),"")</f>
        <v/>
      </c>
      <c r="CC19" s="233" t="str">
        <f>IF($BW19&lt;&gt;"",VLOOKUP($AM19,'Verbal log'!$F:$Z,CC$1,FALSE),"")</f>
        <v/>
      </c>
      <c r="CD19" s="233" t="str">
        <f>IF($BW19&lt;&gt;"",VLOOKUP($AM19,'Verbal log'!$F:$Z,CD$1,FALSE),"")</f>
        <v/>
      </c>
      <c r="CE19" s="233" t="str">
        <f>IF($BW19&lt;&gt;"",VLOOKUP($AM19,'Verbal log'!$F:$Z,CE$1,FALSE),"")</f>
        <v/>
      </c>
      <c r="CF19" s="233" t="str">
        <f>IF($BW19&lt;&gt;"",VLOOKUP($AM19,'Verbal log'!$F:$Z,CF$1,FALSE),"")</f>
        <v/>
      </c>
      <c r="CG19" s="233"/>
      <c r="CH19" s="236">
        <f t="shared" si="28"/>
        <v>-2E-14</v>
      </c>
      <c r="CI19" s="236">
        <f t="shared" si="29"/>
        <v>-2E-14</v>
      </c>
      <c r="CJ19" s="236">
        <f t="shared" si="8"/>
        <v>0</v>
      </c>
      <c r="CK19" s="237">
        <f t="shared" si="9"/>
        <v>1.3888888888888889E-3</v>
      </c>
      <c r="CL19" s="237">
        <f t="shared" si="10"/>
        <v>3.472222222222222E-3</v>
      </c>
      <c r="CM19" s="238">
        <f t="shared" si="11"/>
        <v>3.8194444444444443E-3</v>
      </c>
      <c r="CO19" s="235">
        <f t="shared" si="30"/>
        <v>17</v>
      </c>
      <c r="CP19" s="233" t="str">
        <f>IF($CO19&lt;&gt;"",VLOOKUP($AM19,'Verbal log'!$F:$Z,CP$1,FALSE),"")</f>
        <v>Right</v>
      </c>
      <c r="CQ19" s="233">
        <f>IF($CO19&lt;&gt;"",VLOOKUP($AM19,'Verbal log'!$F:$Z,CQ$1,FALSE),"")</f>
        <v>56</v>
      </c>
      <c r="CR19" s="233">
        <f>IF($CO19&lt;&gt;"",VLOOKUP($AM19,'Verbal log'!$F:$Z,CR$1,FALSE),"")</f>
        <v>6.4814814814814813E-4</v>
      </c>
      <c r="CS19" s="233" t="str">
        <f>IF($CO19&lt;&gt;"",VLOOKUP($AM19,'Verbal log'!$F:$Z,CS$1,FALSE),"")</f>
        <v>Too Fast</v>
      </c>
      <c r="CT19" s="233">
        <f>IF($CO19&lt;&gt;"",VLOOKUP($AM19,'Verbal log'!$F:$Z,CT$1,FALSE),"")</f>
        <v>2.5219907407407413E-2</v>
      </c>
      <c r="CU19" s="233">
        <f>IF($CO19&lt;&gt;"",VLOOKUP($AM19,'Verbal log'!$F:$Z,CU$1,FALSE),"")</f>
        <v>2.1515624999999997E-2</v>
      </c>
      <c r="CV19" s="233">
        <f>IF($CO19&lt;&gt;"",VLOOKUP($AM19,'Verbal log'!$F:$Z,CV$1,FALSE),"")</f>
        <v>3.7042824074074165E-3</v>
      </c>
      <c r="CW19" s="233" t="str">
        <f>IF($CO19&lt;&gt;"",VLOOKUP($AM19,'Verbal log'!$F:$Z,CW$1,FALSE),"")</f>
        <v>Behind on time</v>
      </c>
      <c r="CX19" s="248">
        <f>IF($CO19&lt;&gt;"",VLOOKUP($AM19,'Verbal log'!$F:$Z,CX$1,FALSE),"")</f>
        <v>0</v>
      </c>
      <c r="CY19" s="233"/>
      <c r="CZ19" s="236">
        <f t="shared" si="31"/>
        <v>6.4814814814814813E-4</v>
      </c>
      <c r="DA19" s="236">
        <f t="shared" si="32"/>
        <v>-6.4814814814814813E-4</v>
      </c>
      <c r="DB19" s="236">
        <f t="shared" si="12"/>
        <v>0</v>
      </c>
      <c r="DC19" s="237">
        <f t="shared" si="13"/>
        <v>6.9444444444444447E-4</v>
      </c>
      <c r="DD19" s="237">
        <f t="shared" si="14"/>
        <v>1.3888888888888889E-3</v>
      </c>
      <c r="DE19" s="238">
        <f t="shared" si="15"/>
        <v>1.736111111111111E-3</v>
      </c>
      <c r="DG19" s="235" t="str">
        <f t="shared" si="33"/>
        <v/>
      </c>
      <c r="DH19" s="233" t="str">
        <f>IF($DG19&lt;&gt;"",VLOOKUP($AM19,'Verbal log'!$F:$Z,DH$1,FALSE),"")</f>
        <v/>
      </c>
      <c r="DI19" s="233" t="str">
        <f>IF($DG19&lt;&gt;"",VLOOKUP($AM19,'Verbal log'!$F:$Z,DI$1,FALSE),"")</f>
        <v/>
      </c>
      <c r="DJ19" s="233" t="str">
        <f>IF($DG19&lt;&gt;"",VLOOKUP($AM19,'Verbal log'!$F:$Z,DJ$1,FALSE),"")</f>
        <v/>
      </c>
      <c r="DK19" s="233" t="str">
        <f>IF($DG19&lt;&gt;"",VLOOKUP($AM19,'Verbal log'!$F:$Z,DK$1,FALSE),"")</f>
        <v/>
      </c>
      <c r="DL19" s="233" t="str">
        <f>IF($DG19&lt;&gt;"",VLOOKUP($AM19,'Verbal log'!$F:$Z,DL$1,FALSE),"")</f>
        <v/>
      </c>
      <c r="DM19" s="233" t="str">
        <f>IF($DG19&lt;&gt;"",VLOOKUP($AM19,'Verbal log'!$F:$Z,DM$1,FALSE),"")</f>
        <v/>
      </c>
      <c r="DN19" s="233" t="str">
        <f>IF($DG19&lt;&gt;"",VLOOKUP($AM19,'Verbal log'!$F:$Z,DN$1,FALSE),"")</f>
        <v/>
      </c>
      <c r="DO19" s="233" t="str">
        <f>IF($DG19&lt;&gt;"",VLOOKUP($AM19,'Verbal log'!$F:$Z,DO$1,FALSE),"")</f>
        <v/>
      </c>
      <c r="DP19" s="233" t="str">
        <f>IF($DG19&lt;&gt;"",VLOOKUP($AM19,'Verbal log'!$F:$Z,DP$1,FALSE),"")</f>
        <v/>
      </c>
      <c r="DQ19" s="233"/>
      <c r="DR19" s="236">
        <f t="shared" si="34"/>
        <v>-2E-14</v>
      </c>
      <c r="DS19" s="236">
        <f t="shared" si="35"/>
        <v>-2E-14</v>
      </c>
      <c r="DT19" s="236">
        <f t="shared" si="16"/>
        <v>0</v>
      </c>
      <c r="DU19" s="237">
        <f t="shared" si="17"/>
        <v>3.4722222222222224E-4</v>
      </c>
      <c r="DV19" s="237">
        <f t="shared" si="18"/>
        <v>1.0416666666666667E-3</v>
      </c>
      <c r="DW19" s="238">
        <f t="shared" si="19"/>
        <v>1.3888888888888889E-3</v>
      </c>
    </row>
    <row r="20" spans="1:127" x14ac:dyDescent="0.2">
      <c r="A20" s="53" t="s">
        <v>301</v>
      </c>
      <c r="B20" s="121">
        <v>330</v>
      </c>
      <c r="C20" s="27">
        <f>B20/(24*60*60)</f>
        <v>3.8194444444444443E-3</v>
      </c>
      <c r="D20" s="27" t="s">
        <v>4</v>
      </c>
      <c r="T20" s="28"/>
      <c r="U20" s="29"/>
      <c r="V20" s="29"/>
      <c r="W20" s="121">
        <v>18</v>
      </c>
      <c r="X20" s="121" t="str">
        <f t="shared" si="36"/>
        <v/>
      </c>
      <c r="Y20" s="102" t="str">
        <f>VLOOKUP($AM20,'Verbal log'!$F:$Z,Y$1,FALSE)</f>
        <v>R.C.Sp</v>
      </c>
      <c r="Z20" s="41" t="str">
        <f t="shared" si="20"/>
        <v>Exam 518</v>
      </c>
      <c r="AA20" s="27" t="str">
        <f>VLOOKUP($Z20,'Verbal log'!$F:$Z,AA$1,FALSE)</f>
        <v>Wrong</v>
      </c>
      <c r="AB20" s="102">
        <f>VLOOKUP($Z20,'Verbal log'!$F:$Z,AB$1,FALSE)</f>
        <v>111</v>
      </c>
      <c r="AC20" s="27">
        <f>VLOOKUP($Z20,'Verbal log'!$F:$Z,AC$1,FALSE)</f>
        <v>1.2847222222222223E-3</v>
      </c>
      <c r="AD20" s="27" t="str">
        <f>VLOOKUP($Z20,'Verbal log'!$F:$Z,AD$1,FALSE)</f>
        <v>Perfect Timing</v>
      </c>
      <c r="AE20" s="27">
        <f>VLOOKUP($Z20,'Verbal log'!$F:$Z,AE$1,FALSE)</f>
        <v>2.6504629629629635E-2</v>
      </c>
      <c r="AF20" s="27">
        <f>VLOOKUP($Z20,'Verbal log'!$F:$Z,AF$1,FALSE)</f>
        <v>2.2781249999999999E-2</v>
      </c>
      <c r="AG20" s="27">
        <f>VLOOKUP($Z20,'Verbal log'!$F:$Z,AG$1,FALSE)</f>
        <v>3.7233796296296355E-3</v>
      </c>
      <c r="AH20" s="27" t="str">
        <f>VLOOKUP($Z20,'Verbal log'!$F:$Z,AH$1,FALSE)</f>
        <v>Behind on time</v>
      </c>
      <c r="AI20" s="102">
        <f>VLOOKUP($Z20,'Verbal log'!$F:$Z,AI$1,FALSE)</f>
        <v>0</v>
      </c>
      <c r="AJ20" s="121">
        <v>18</v>
      </c>
      <c r="AK20" s="121" t="str">
        <f t="shared" si="37"/>
        <v/>
      </c>
      <c r="AL20" s="102" t="str">
        <f>VLOOKUP($AM20,'Verbal log'!$F:$Z,AL$1,FALSE)</f>
        <v>R.C.Sp</v>
      </c>
      <c r="AM20" s="41" t="str">
        <f t="shared" si="21"/>
        <v>Exam 518</v>
      </c>
      <c r="AN20" s="27" t="str">
        <f>IF($AL20=$AK$2,VLOOKUP($AM20,'Verbal log'!$F:$Z,AN$1,FALSE),"")</f>
        <v/>
      </c>
      <c r="AO20" s="102" t="str">
        <f>IF($AL20=$AK$2,VLOOKUP($AM20,'Verbal log'!$F:$Z,AO$1,FALSE),"")</f>
        <v/>
      </c>
      <c r="AP20" s="27" t="str">
        <f>IF($AL20=$AK$2,VLOOKUP($AM20,'Verbal log'!$F:$Z,AP$1,FALSE),"")</f>
        <v/>
      </c>
      <c r="AQ20" s="27" t="str">
        <f>IF($AL20=$AK$2,VLOOKUP($AM20,'Verbal log'!$F:$Z,AQ$1,FALSE),"")</f>
        <v/>
      </c>
      <c r="AR20" s="27" t="str">
        <f>IF($AL20=$AK$2,VLOOKUP($AM20,'Verbal log'!$F:$Z,AR$1,FALSE),"")</f>
        <v/>
      </c>
      <c r="AS20" s="27" t="str">
        <f>IF($AL20=$AK$2,VLOOKUP($AM20,'Verbal log'!$F:$Z,AS$1,FALSE),"")</f>
        <v/>
      </c>
      <c r="AT20" s="27" t="str">
        <f>IF($AL20=$AK$2,VLOOKUP($AM20,'Verbal log'!$F:$Z,AT$1,FALSE),"")</f>
        <v/>
      </c>
      <c r="AU20" s="27" t="str">
        <f>IF($AL20=$AK$2,VLOOKUP($AM20,'Verbal log'!$F:$Z,AU$1,FALSE),"")</f>
        <v/>
      </c>
      <c r="AV20" s="102" t="str">
        <f>IF($AL20=$AK$2,VLOOKUP($AM20,'Verbal log'!$F:$Z,AV$1,FALSE),"")</f>
        <v/>
      </c>
      <c r="AW20" s="27"/>
      <c r="AX20" s="65">
        <f t="shared" si="22"/>
        <v>-2E-14</v>
      </c>
      <c r="AY20" s="65">
        <f t="shared" si="23"/>
        <v>-2E-14</v>
      </c>
      <c r="AZ20" s="65">
        <f t="shared" si="0"/>
        <v>0</v>
      </c>
      <c r="BA20" s="66">
        <f t="shared" si="1"/>
        <v>3.4722222222222224E-4</v>
      </c>
      <c r="BB20" s="66">
        <f t="shared" si="2"/>
        <v>8.6805555555555551E-4</v>
      </c>
      <c r="BC20" s="66">
        <f t="shared" si="3"/>
        <v>1.3888888888888889E-3</v>
      </c>
      <c r="BE20" s="121" t="str">
        <f t="shared" si="24"/>
        <v/>
      </c>
      <c r="BF20" s="27" t="str">
        <f>IF($BE20&lt;&gt;"",VLOOKUP($AM20,'Verbal log'!$F:$Z,BF$1,FALSE),"")</f>
        <v/>
      </c>
      <c r="BG20" s="27" t="str">
        <f>IF($BE20&lt;&gt;"",VLOOKUP($AM20,'Verbal log'!$F:$Z,BG$1,FALSE),"")</f>
        <v/>
      </c>
      <c r="BH20" s="27" t="str">
        <f>IF($BE20&lt;&gt;"",VLOOKUP($AM20,'Verbal log'!$F:$Z,BH$1,FALSE),"")</f>
        <v/>
      </c>
      <c r="BI20" s="27" t="str">
        <f>IF($BE20&lt;&gt;"",VLOOKUP($AM20,'Verbal log'!$F:$Z,BI$1,FALSE),"")</f>
        <v/>
      </c>
      <c r="BJ20" s="27" t="str">
        <f>IF($BE20&lt;&gt;"",VLOOKUP($AM20,'Verbal log'!$F:$Z,BJ$1,FALSE),"")</f>
        <v/>
      </c>
      <c r="BK20" s="27" t="str">
        <f>IF($BE20&lt;&gt;"",VLOOKUP($AM20,'Verbal log'!$F:$Z,BK$1,FALSE),"")</f>
        <v/>
      </c>
      <c r="BL20" s="27" t="str">
        <f>IF($BE20&lt;&gt;"",VLOOKUP($AM20,'Verbal log'!$F:$Z,BL$1,FALSE),"")</f>
        <v/>
      </c>
      <c r="BM20" s="27" t="str">
        <f>IF($BE20&lt;&gt;"",VLOOKUP($AM20,'Verbal log'!$F:$Z,BM$1,FALSE),"")</f>
        <v/>
      </c>
      <c r="BN20" s="27" t="str">
        <f>IF($BE20&lt;&gt;"",VLOOKUP($AM20,'Verbal log'!$F:$Z,BN$1,FALSE),"")</f>
        <v/>
      </c>
      <c r="BO20" s="27"/>
      <c r="BP20" s="65">
        <f t="shared" si="25"/>
        <v>-2E-14</v>
      </c>
      <c r="BQ20" s="65">
        <f t="shared" si="26"/>
        <v>-2E-14</v>
      </c>
      <c r="BR20" s="65">
        <f t="shared" si="4"/>
        <v>0</v>
      </c>
      <c r="BS20" s="66">
        <f t="shared" si="5"/>
        <v>8.6805555555555551E-4</v>
      </c>
      <c r="BT20" s="66">
        <f t="shared" si="6"/>
        <v>1.736111111111111E-3</v>
      </c>
      <c r="BU20" s="66">
        <f t="shared" si="7"/>
        <v>2.0833333333333333E-3</v>
      </c>
      <c r="BW20" s="235" t="str">
        <f t="shared" si="27"/>
        <v/>
      </c>
      <c r="BX20" s="233" t="str">
        <f>IF($BW20&lt;&gt;"",VLOOKUP($AM20,'Verbal log'!$F:$Z,BX$1,FALSE),"")</f>
        <v/>
      </c>
      <c r="BY20" s="233" t="str">
        <f>IF($BW20&lt;&gt;"",VLOOKUP($AM20,'Verbal log'!$F:$Z,BY$1,FALSE),"")</f>
        <v/>
      </c>
      <c r="BZ20" s="233" t="str">
        <f>IF($BW20&lt;&gt;"",VLOOKUP($AM20,'Verbal log'!$F:$Z,BZ$1,FALSE),"")</f>
        <v/>
      </c>
      <c r="CA20" s="233" t="str">
        <f>IF($BW20&lt;&gt;"",VLOOKUP($AM20,'Verbal log'!$F:$Z,CA$1,FALSE),"")</f>
        <v/>
      </c>
      <c r="CB20" s="233" t="str">
        <f>IF($BW20&lt;&gt;"",VLOOKUP($AM20,'Verbal log'!$F:$Z,CB$1,FALSE),"")</f>
        <v/>
      </c>
      <c r="CC20" s="233" t="str">
        <f>IF($BW20&lt;&gt;"",VLOOKUP($AM20,'Verbal log'!$F:$Z,CC$1,FALSE),"")</f>
        <v/>
      </c>
      <c r="CD20" s="233" t="str">
        <f>IF($BW20&lt;&gt;"",VLOOKUP($AM20,'Verbal log'!$F:$Z,CD$1,FALSE),"")</f>
        <v/>
      </c>
      <c r="CE20" s="233" t="str">
        <f>IF($BW20&lt;&gt;"",VLOOKUP($AM20,'Verbal log'!$F:$Z,CE$1,FALSE),"")</f>
        <v/>
      </c>
      <c r="CF20" s="233" t="str">
        <f>IF($BW20&lt;&gt;"",VLOOKUP($AM20,'Verbal log'!$F:$Z,CF$1,FALSE),"")</f>
        <v/>
      </c>
      <c r="CG20" s="233"/>
      <c r="CH20" s="236">
        <f t="shared" si="28"/>
        <v>-2E-14</v>
      </c>
      <c r="CI20" s="236">
        <f t="shared" si="29"/>
        <v>-2E-14</v>
      </c>
      <c r="CJ20" s="236">
        <f t="shared" si="8"/>
        <v>0</v>
      </c>
      <c r="CK20" s="237">
        <f t="shared" si="9"/>
        <v>1.3888888888888889E-3</v>
      </c>
      <c r="CL20" s="237">
        <f t="shared" si="10"/>
        <v>3.472222222222222E-3</v>
      </c>
      <c r="CM20" s="238">
        <f t="shared" si="11"/>
        <v>3.8194444444444443E-3</v>
      </c>
      <c r="CO20" s="235">
        <f t="shared" si="30"/>
        <v>18</v>
      </c>
      <c r="CP20" s="233" t="str">
        <f>IF($CO20&lt;&gt;"",VLOOKUP($AM20,'Verbal log'!$F:$Z,CP$1,FALSE),"")</f>
        <v>Wrong</v>
      </c>
      <c r="CQ20" s="233">
        <f>IF($CO20&lt;&gt;"",VLOOKUP($AM20,'Verbal log'!$F:$Z,CQ$1,FALSE),"")</f>
        <v>111</v>
      </c>
      <c r="CR20" s="233">
        <f>IF($CO20&lt;&gt;"",VLOOKUP($AM20,'Verbal log'!$F:$Z,CR$1,FALSE),"")</f>
        <v>1.2847222222222223E-3</v>
      </c>
      <c r="CS20" s="233" t="str">
        <f>IF($CO20&lt;&gt;"",VLOOKUP($AM20,'Verbal log'!$F:$Z,CS$1,FALSE),"")</f>
        <v>Perfect Timing</v>
      </c>
      <c r="CT20" s="233">
        <f>IF($CO20&lt;&gt;"",VLOOKUP($AM20,'Verbal log'!$F:$Z,CT$1,FALSE),"")</f>
        <v>2.6504629629629635E-2</v>
      </c>
      <c r="CU20" s="233">
        <f>IF($CO20&lt;&gt;"",VLOOKUP($AM20,'Verbal log'!$F:$Z,CU$1,FALSE),"")</f>
        <v>2.2781249999999999E-2</v>
      </c>
      <c r="CV20" s="233">
        <f>IF($CO20&lt;&gt;"",VLOOKUP($AM20,'Verbal log'!$F:$Z,CV$1,FALSE),"")</f>
        <v>3.7233796296296355E-3</v>
      </c>
      <c r="CW20" s="233" t="str">
        <f>IF($CO20&lt;&gt;"",VLOOKUP($AM20,'Verbal log'!$F:$Z,CW$1,FALSE),"")</f>
        <v>Behind on time</v>
      </c>
      <c r="CX20" s="248">
        <f>IF($CO20&lt;&gt;"",VLOOKUP($AM20,'Verbal log'!$F:$Z,CX$1,FALSE),"")</f>
        <v>0</v>
      </c>
      <c r="CY20" s="233"/>
      <c r="CZ20" s="236">
        <f t="shared" si="31"/>
        <v>-1.2847222222222223E-3</v>
      </c>
      <c r="DA20" s="236">
        <f t="shared" si="32"/>
        <v>1.2847222222222223E-3</v>
      </c>
      <c r="DB20" s="236">
        <f t="shared" si="12"/>
        <v>0</v>
      </c>
      <c r="DC20" s="237">
        <f t="shared" si="13"/>
        <v>6.9444444444444447E-4</v>
      </c>
      <c r="DD20" s="237">
        <f t="shared" si="14"/>
        <v>1.3888888888888889E-3</v>
      </c>
      <c r="DE20" s="238">
        <f t="shared" si="15"/>
        <v>1.736111111111111E-3</v>
      </c>
      <c r="DG20" s="235" t="str">
        <f t="shared" si="33"/>
        <v/>
      </c>
      <c r="DH20" s="233" t="str">
        <f>IF($DG20&lt;&gt;"",VLOOKUP($AM20,'Verbal log'!$F:$Z,DH$1,FALSE),"")</f>
        <v/>
      </c>
      <c r="DI20" s="233" t="str">
        <f>IF($DG20&lt;&gt;"",VLOOKUP($AM20,'Verbal log'!$F:$Z,DI$1,FALSE),"")</f>
        <v/>
      </c>
      <c r="DJ20" s="233" t="str">
        <f>IF($DG20&lt;&gt;"",VLOOKUP($AM20,'Verbal log'!$F:$Z,DJ$1,FALSE),"")</f>
        <v/>
      </c>
      <c r="DK20" s="233" t="str">
        <f>IF($DG20&lt;&gt;"",VLOOKUP($AM20,'Verbal log'!$F:$Z,DK$1,FALSE),"")</f>
        <v/>
      </c>
      <c r="DL20" s="233" t="str">
        <f>IF($DG20&lt;&gt;"",VLOOKUP($AM20,'Verbal log'!$F:$Z,DL$1,FALSE),"")</f>
        <v/>
      </c>
      <c r="DM20" s="233" t="str">
        <f>IF($DG20&lt;&gt;"",VLOOKUP($AM20,'Verbal log'!$F:$Z,DM$1,FALSE),"")</f>
        <v/>
      </c>
      <c r="DN20" s="233" t="str">
        <f>IF($DG20&lt;&gt;"",VLOOKUP($AM20,'Verbal log'!$F:$Z,DN$1,FALSE),"")</f>
        <v/>
      </c>
      <c r="DO20" s="233" t="str">
        <f>IF($DG20&lt;&gt;"",VLOOKUP($AM20,'Verbal log'!$F:$Z,DO$1,FALSE),"")</f>
        <v/>
      </c>
      <c r="DP20" s="233" t="str">
        <f>IF($DG20&lt;&gt;"",VLOOKUP($AM20,'Verbal log'!$F:$Z,DP$1,FALSE),"")</f>
        <v/>
      </c>
      <c r="DQ20" s="233"/>
      <c r="DR20" s="236">
        <f t="shared" si="34"/>
        <v>-2E-14</v>
      </c>
      <c r="DS20" s="236">
        <f t="shared" si="35"/>
        <v>-2E-14</v>
      </c>
      <c r="DT20" s="236">
        <f t="shared" si="16"/>
        <v>0</v>
      </c>
      <c r="DU20" s="237">
        <f t="shared" si="17"/>
        <v>3.4722222222222224E-4</v>
      </c>
      <c r="DV20" s="237">
        <f t="shared" si="18"/>
        <v>1.0416666666666667E-3</v>
      </c>
      <c r="DW20" s="238">
        <f t="shared" si="19"/>
        <v>1.3888888888888889E-3</v>
      </c>
    </row>
    <row r="21" spans="1:127" x14ac:dyDescent="0.2">
      <c r="W21" s="121">
        <v>19</v>
      </c>
      <c r="X21" s="121">
        <f t="shared" si="36"/>
        <v>19</v>
      </c>
      <c r="Y21" s="102" t="str">
        <f>VLOOKUP($AM21,'Verbal log'!$F:$Z,Y$1,FALSE)</f>
        <v>S.C.</v>
      </c>
      <c r="Z21" s="41" t="str">
        <f t="shared" si="20"/>
        <v>Exam 519</v>
      </c>
      <c r="AA21" s="27" t="str">
        <f>VLOOKUP($Z21,'Verbal log'!$F:$Z,AA$1,FALSE)</f>
        <v>Wrong</v>
      </c>
      <c r="AB21" s="102">
        <f>VLOOKUP($Z21,'Verbal log'!$F:$Z,AB$1,FALSE)</f>
        <v>117</v>
      </c>
      <c r="AC21" s="27">
        <f>VLOOKUP($Z21,'Verbal log'!$F:$Z,AC$1,FALSE)</f>
        <v>1.3541666666666667E-3</v>
      </c>
      <c r="AD21" s="27" t="str">
        <f>VLOOKUP($Z21,'Verbal log'!$F:$Z,AD$1,FALSE)</f>
        <v>Warning Track</v>
      </c>
      <c r="AE21" s="27">
        <f>VLOOKUP($Z21,'Verbal log'!$F:$Z,AE$1,FALSE)</f>
        <v>2.7858796296296302E-2</v>
      </c>
      <c r="AF21" s="27">
        <f>VLOOKUP($Z21,'Verbal log'!$F:$Z,AF$1,FALSE)</f>
        <v>2.4046875000000002E-2</v>
      </c>
      <c r="AG21" s="27">
        <f>VLOOKUP($Z21,'Verbal log'!$F:$Z,AG$1,FALSE)</f>
        <v>3.8119212962962994E-3</v>
      </c>
      <c r="AH21" s="27" t="str">
        <f>VLOOKUP($Z21,'Verbal log'!$F:$Z,AH$1,FALSE)</f>
        <v>Behind on time</v>
      </c>
      <c r="AI21" s="102">
        <f>VLOOKUP($Z21,'Verbal log'!$F:$Z,AI$1,FALSE)</f>
        <v>0</v>
      </c>
      <c r="AJ21" s="121">
        <v>19</v>
      </c>
      <c r="AK21" s="121">
        <f t="shared" si="37"/>
        <v>19</v>
      </c>
      <c r="AL21" s="102" t="str">
        <f>VLOOKUP($AM21,'Verbal log'!$F:$Z,AL$1,FALSE)</f>
        <v>S.C.</v>
      </c>
      <c r="AM21" s="41" t="str">
        <f t="shared" si="21"/>
        <v>Exam 519</v>
      </c>
      <c r="AN21" s="27" t="str">
        <f>IF($AL21=$AK$2,VLOOKUP($AM21,'Verbal log'!$F:$Z,AN$1,FALSE),"")</f>
        <v>Wrong</v>
      </c>
      <c r="AO21" s="102">
        <f>IF($AL21=$AK$2,VLOOKUP($AM21,'Verbal log'!$F:$Z,AO$1,FALSE),"")</f>
        <v>117</v>
      </c>
      <c r="AP21" s="27">
        <f>IF($AL21=$AK$2,VLOOKUP($AM21,'Verbal log'!$F:$Z,AP$1,FALSE),"")</f>
        <v>1.3541666666666667E-3</v>
      </c>
      <c r="AQ21" s="27" t="str">
        <f>IF($AL21=$AK$2,VLOOKUP($AM21,'Verbal log'!$F:$Z,AQ$1,FALSE),"")</f>
        <v>Warning Track</v>
      </c>
      <c r="AR21" s="27">
        <f>IF($AL21=$AK$2,VLOOKUP($AM21,'Verbal log'!$F:$Z,AR$1,FALSE),"")</f>
        <v>2.7858796296296302E-2</v>
      </c>
      <c r="AS21" s="27">
        <f>IF($AL21=$AK$2,VLOOKUP($AM21,'Verbal log'!$F:$Z,AS$1,FALSE),"")</f>
        <v>2.4046875000000002E-2</v>
      </c>
      <c r="AT21" s="27">
        <f>IF($AL21=$AK$2,VLOOKUP($AM21,'Verbal log'!$F:$Z,AT$1,FALSE),"")</f>
        <v>3.8119212962962994E-3</v>
      </c>
      <c r="AU21" s="27" t="str">
        <f>IF($AL21=$AK$2,VLOOKUP($AM21,'Verbal log'!$F:$Z,AU$1,FALSE),"")</f>
        <v>Behind on time</v>
      </c>
      <c r="AV21" s="102">
        <f>IF($AL21=$AK$2,VLOOKUP($AM21,'Verbal log'!$F:$Z,AV$1,FALSE),"")</f>
        <v>0</v>
      </c>
      <c r="AW21" s="27"/>
      <c r="AX21" s="65">
        <f t="shared" si="22"/>
        <v>-1.3541666666666667E-3</v>
      </c>
      <c r="AY21" s="65">
        <f t="shared" si="23"/>
        <v>1.3541666666666667E-3</v>
      </c>
      <c r="AZ21" s="65">
        <f t="shared" si="0"/>
        <v>0</v>
      </c>
      <c r="BA21" s="66">
        <f t="shared" si="1"/>
        <v>3.4722222222222224E-4</v>
      </c>
      <c r="BB21" s="66">
        <f t="shared" si="2"/>
        <v>8.6805555555555551E-4</v>
      </c>
      <c r="BC21" s="66">
        <f t="shared" si="3"/>
        <v>1.3888888888888889E-3</v>
      </c>
      <c r="BE21" s="121" t="str">
        <f t="shared" si="24"/>
        <v/>
      </c>
      <c r="BF21" s="27" t="str">
        <f>IF($BE21&lt;&gt;"",VLOOKUP($AM21,'Verbal log'!$F:$Z,BF$1,FALSE),"")</f>
        <v/>
      </c>
      <c r="BG21" s="27" t="str">
        <f>IF($BE21&lt;&gt;"",VLOOKUP($AM21,'Verbal log'!$F:$Z,BG$1,FALSE),"")</f>
        <v/>
      </c>
      <c r="BH21" s="27" t="str">
        <f>IF($BE21&lt;&gt;"",VLOOKUP($AM21,'Verbal log'!$F:$Z,BH$1,FALSE),"")</f>
        <v/>
      </c>
      <c r="BI21" s="27" t="str">
        <f>IF($BE21&lt;&gt;"",VLOOKUP($AM21,'Verbal log'!$F:$Z,BI$1,FALSE),"")</f>
        <v/>
      </c>
      <c r="BJ21" s="27" t="str">
        <f>IF($BE21&lt;&gt;"",VLOOKUP($AM21,'Verbal log'!$F:$Z,BJ$1,FALSE),"")</f>
        <v/>
      </c>
      <c r="BK21" s="27" t="str">
        <f>IF($BE21&lt;&gt;"",VLOOKUP($AM21,'Verbal log'!$F:$Z,BK$1,FALSE),"")</f>
        <v/>
      </c>
      <c r="BL21" s="27" t="str">
        <f>IF($BE21&lt;&gt;"",VLOOKUP($AM21,'Verbal log'!$F:$Z,BL$1,FALSE),"")</f>
        <v/>
      </c>
      <c r="BM21" s="27" t="str">
        <f>IF($BE21&lt;&gt;"",VLOOKUP($AM21,'Verbal log'!$F:$Z,BM$1,FALSE),"")</f>
        <v/>
      </c>
      <c r="BN21" s="27" t="str">
        <f>IF($BE21&lt;&gt;"",VLOOKUP($AM21,'Verbal log'!$F:$Z,BN$1,FALSE),"")</f>
        <v/>
      </c>
      <c r="BO21" s="27"/>
      <c r="BP21" s="65">
        <f t="shared" si="25"/>
        <v>-2E-14</v>
      </c>
      <c r="BQ21" s="65">
        <f t="shared" si="26"/>
        <v>-2E-14</v>
      </c>
      <c r="BR21" s="65">
        <f t="shared" si="4"/>
        <v>0</v>
      </c>
      <c r="BS21" s="66">
        <f t="shared" si="5"/>
        <v>8.6805555555555551E-4</v>
      </c>
      <c r="BT21" s="66">
        <f t="shared" si="6"/>
        <v>1.736111111111111E-3</v>
      </c>
      <c r="BU21" s="66">
        <f t="shared" si="7"/>
        <v>2.0833333333333333E-3</v>
      </c>
      <c r="BW21" s="235" t="str">
        <f t="shared" si="27"/>
        <v/>
      </c>
      <c r="BX21" s="233" t="str">
        <f>IF($BW21&lt;&gt;"",VLOOKUP($AM21,'Verbal log'!$F:$Z,BX$1,FALSE),"")</f>
        <v/>
      </c>
      <c r="BY21" s="233" t="str">
        <f>IF($BW21&lt;&gt;"",VLOOKUP($AM21,'Verbal log'!$F:$Z,BY$1,FALSE),"")</f>
        <v/>
      </c>
      <c r="BZ21" s="233" t="str">
        <f>IF($BW21&lt;&gt;"",VLOOKUP($AM21,'Verbal log'!$F:$Z,BZ$1,FALSE),"")</f>
        <v/>
      </c>
      <c r="CA21" s="233" t="str">
        <f>IF($BW21&lt;&gt;"",VLOOKUP($AM21,'Verbal log'!$F:$Z,CA$1,FALSE),"")</f>
        <v/>
      </c>
      <c r="CB21" s="233" t="str">
        <f>IF($BW21&lt;&gt;"",VLOOKUP($AM21,'Verbal log'!$F:$Z,CB$1,FALSE),"")</f>
        <v/>
      </c>
      <c r="CC21" s="233" t="str">
        <f>IF($BW21&lt;&gt;"",VLOOKUP($AM21,'Verbal log'!$F:$Z,CC$1,FALSE),"")</f>
        <v/>
      </c>
      <c r="CD21" s="233" t="str">
        <f>IF($BW21&lt;&gt;"",VLOOKUP($AM21,'Verbal log'!$F:$Z,CD$1,FALSE),"")</f>
        <v/>
      </c>
      <c r="CE21" s="233" t="str">
        <f>IF($BW21&lt;&gt;"",VLOOKUP($AM21,'Verbal log'!$F:$Z,CE$1,FALSE),"")</f>
        <v/>
      </c>
      <c r="CF21" s="233" t="str">
        <f>IF($BW21&lt;&gt;"",VLOOKUP($AM21,'Verbal log'!$F:$Z,CF$1,FALSE),"")</f>
        <v/>
      </c>
      <c r="CG21" s="233"/>
      <c r="CH21" s="236">
        <f t="shared" si="28"/>
        <v>-2E-14</v>
      </c>
      <c r="CI21" s="236">
        <f t="shared" si="29"/>
        <v>-2E-14</v>
      </c>
      <c r="CJ21" s="236">
        <f t="shared" si="8"/>
        <v>0</v>
      </c>
      <c r="CK21" s="237">
        <f t="shared" si="9"/>
        <v>1.3888888888888889E-3</v>
      </c>
      <c r="CL21" s="237">
        <f t="shared" si="10"/>
        <v>3.472222222222222E-3</v>
      </c>
      <c r="CM21" s="238">
        <f t="shared" si="11"/>
        <v>3.8194444444444443E-3</v>
      </c>
      <c r="CO21" s="235" t="str">
        <f t="shared" si="30"/>
        <v/>
      </c>
      <c r="CP21" s="233" t="str">
        <f>IF($CO21&lt;&gt;"",VLOOKUP($AM21,'Verbal log'!$F:$Z,CP$1,FALSE),"")</f>
        <v/>
      </c>
      <c r="CQ21" s="233" t="str">
        <f>IF($CO21&lt;&gt;"",VLOOKUP($AM21,'Verbal log'!$F:$Z,CQ$1,FALSE),"")</f>
        <v/>
      </c>
      <c r="CR21" s="233" t="str">
        <f>IF($CO21&lt;&gt;"",VLOOKUP($AM21,'Verbal log'!$F:$Z,CR$1,FALSE),"")</f>
        <v/>
      </c>
      <c r="CS21" s="233" t="str">
        <f>IF($CO21&lt;&gt;"",VLOOKUP($AM21,'Verbal log'!$F:$Z,CS$1,FALSE),"")</f>
        <v/>
      </c>
      <c r="CT21" s="233" t="str">
        <f>IF($CO21&lt;&gt;"",VLOOKUP($AM21,'Verbal log'!$F:$Z,CT$1,FALSE),"")</f>
        <v/>
      </c>
      <c r="CU21" s="233" t="str">
        <f>IF($CO21&lt;&gt;"",VLOOKUP($AM21,'Verbal log'!$F:$Z,CU$1,FALSE),"")</f>
        <v/>
      </c>
      <c r="CV21" s="233" t="str">
        <f>IF($CO21&lt;&gt;"",VLOOKUP($AM21,'Verbal log'!$F:$Z,CV$1,FALSE),"")</f>
        <v/>
      </c>
      <c r="CW21" s="233" t="str">
        <f>IF($CO21&lt;&gt;"",VLOOKUP($AM21,'Verbal log'!$F:$Z,CW$1,FALSE),"")</f>
        <v/>
      </c>
      <c r="CX21" s="248" t="str">
        <f>IF($CO21&lt;&gt;"",VLOOKUP($AM21,'Verbal log'!$F:$Z,CX$1,FALSE),"")</f>
        <v/>
      </c>
      <c r="CY21" s="233"/>
      <c r="CZ21" s="236">
        <f t="shared" si="31"/>
        <v>-2E-14</v>
      </c>
      <c r="DA21" s="236">
        <f t="shared" si="32"/>
        <v>-2E-14</v>
      </c>
      <c r="DB21" s="236">
        <f t="shared" si="12"/>
        <v>0</v>
      </c>
      <c r="DC21" s="237">
        <f t="shared" si="13"/>
        <v>6.9444444444444447E-4</v>
      </c>
      <c r="DD21" s="237">
        <f t="shared" si="14"/>
        <v>1.3888888888888889E-3</v>
      </c>
      <c r="DE21" s="238">
        <f t="shared" si="15"/>
        <v>1.736111111111111E-3</v>
      </c>
      <c r="DG21" s="235" t="str">
        <f t="shared" si="33"/>
        <v/>
      </c>
      <c r="DH21" s="233" t="str">
        <f>IF($DG21&lt;&gt;"",VLOOKUP($AM21,'Verbal log'!$F:$Z,DH$1,FALSE),"")</f>
        <v/>
      </c>
      <c r="DI21" s="233" t="str">
        <f>IF($DG21&lt;&gt;"",VLOOKUP($AM21,'Verbal log'!$F:$Z,DI$1,FALSE),"")</f>
        <v/>
      </c>
      <c r="DJ21" s="233" t="str">
        <f>IF($DG21&lt;&gt;"",VLOOKUP($AM21,'Verbal log'!$F:$Z,DJ$1,FALSE),"")</f>
        <v/>
      </c>
      <c r="DK21" s="233" t="str">
        <f>IF($DG21&lt;&gt;"",VLOOKUP($AM21,'Verbal log'!$F:$Z,DK$1,FALSE),"")</f>
        <v/>
      </c>
      <c r="DL21" s="233" t="str">
        <f>IF($DG21&lt;&gt;"",VLOOKUP($AM21,'Verbal log'!$F:$Z,DL$1,FALSE),"")</f>
        <v/>
      </c>
      <c r="DM21" s="233" t="str">
        <f>IF($DG21&lt;&gt;"",VLOOKUP($AM21,'Verbal log'!$F:$Z,DM$1,FALSE),"")</f>
        <v/>
      </c>
      <c r="DN21" s="233" t="str">
        <f>IF($DG21&lt;&gt;"",VLOOKUP($AM21,'Verbal log'!$F:$Z,DN$1,FALSE),"")</f>
        <v/>
      </c>
      <c r="DO21" s="233" t="str">
        <f>IF($DG21&lt;&gt;"",VLOOKUP($AM21,'Verbal log'!$F:$Z,DO$1,FALSE),"")</f>
        <v/>
      </c>
      <c r="DP21" s="233" t="str">
        <f>IF($DG21&lt;&gt;"",VLOOKUP($AM21,'Verbal log'!$F:$Z,DP$1,FALSE),"")</f>
        <v/>
      </c>
      <c r="DQ21" s="233"/>
      <c r="DR21" s="236">
        <f t="shared" si="34"/>
        <v>-2E-14</v>
      </c>
      <c r="DS21" s="236">
        <f t="shared" si="35"/>
        <v>-2E-14</v>
      </c>
      <c r="DT21" s="236">
        <f t="shared" si="16"/>
        <v>0</v>
      </c>
      <c r="DU21" s="237">
        <f t="shared" si="17"/>
        <v>3.4722222222222224E-4</v>
      </c>
      <c r="DV21" s="237">
        <f t="shared" si="18"/>
        <v>1.0416666666666667E-3</v>
      </c>
      <c r="DW21" s="238">
        <f t="shared" si="19"/>
        <v>1.3888888888888889E-3</v>
      </c>
    </row>
    <row r="22" spans="1:127" ht="25.5" x14ac:dyDescent="0.2">
      <c r="A22" s="53" t="s">
        <v>302</v>
      </c>
      <c r="B22" s="46" t="s">
        <v>291</v>
      </c>
      <c r="C22" s="46" t="s">
        <v>292</v>
      </c>
      <c r="D22" s="46" t="s">
        <v>260</v>
      </c>
      <c r="W22" s="121">
        <v>20</v>
      </c>
      <c r="X22" s="121">
        <f t="shared" si="36"/>
        <v>20</v>
      </c>
      <c r="Y22" s="102" t="str">
        <f>VLOOKUP($AM22,'Verbal log'!$F:$Z,Y$1,FALSE)</f>
        <v>S.C.</v>
      </c>
      <c r="Z22" s="41" t="str">
        <f t="shared" si="20"/>
        <v>Exam 520</v>
      </c>
      <c r="AA22" s="27" t="str">
        <f>VLOOKUP($Z22,'Verbal log'!$F:$Z,AA$1,FALSE)</f>
        <v>Right</v>
      </c>
      <c r="AB22" s="102">
        <f>VLOOKUP($Z22,'Verbal log'!$F:$Z,AB$1,FALSE)</f>
        <v>171</v>
      </c>
      <c r="AC22" s="27">
        <f>VLOOKUP($Z22,'Verbal log'!$F:$Z,AC$1,FALSE)</f>
        <v>1.9791666666666668E-3</v>
      </c>
      <c r="AD22" s="27" t="str">
        <f>VLOOKUP($Z22,'Verbal log'!$F:$Z,AD$1,FALSE)</f>
        <v>Way Too Slow</v>
      </c>
      <c r="AE22" s="27">
        <f>VLOOKUP($Z22,'Verbal log'!$F:$Z,AE$1,FALSE)</f>
        <v>2.9837962962962969E-2</v>
      </c>
      <c r="AF22" s="27">
        <f>VLOOKUP($Z22,'Verbal log'!$F:$Z,AF$1,FALSE)</f>
        <v>2.5312500000000002E-2</v>
      </c>
      <c r="AG22" s="27">
        <f>VLOOKUP($Z22,'Verbal log'!$F:$Z,AG$1,FALSE)</f>
        <v>4.5254629629629672E-3</v>
      </c>
      <c r="AH22" s="27" t="str">
        <f>VLOOKUP($Z22,'Verbal log'!$F:$Z,AH$1,FALSE)</f>
        <v>Behind on time</v>
      </c>
      <c r="AI22" s="102">
        <f>VLOOKUP($Z22,'Verbal log'!$F:$Z,AI$1,FALSE)</f>
        <v>0</v>
      </c>
      <c r="AJ22" s="121">
        <v>20</v>
      </c>
      <c r="AK22" s="121">
        <f t="shared" si="37"/>
        <v>20</v>
      </c>
      <c r="AL22" s="102" t="str">
        <f>VLOOKUP($AM22,'Verbal log'!$F:$Z,AL$1,FALSE)</f>
        <v>S.C.</v>
      </c>
      <c r="AM22" s="41" t="str">
        <f t="shared" si="21"/>
        <v>Exam 520</v>
      </c>
      <c r="AN22" s="27" t="str">
        <f>IF($AL22=$AK$2,VLOOKUP($AM22,'Verbal log'!$F:$Z,AN$1,FALSE),"")</f>
        <v>Right</v>
      </c>
      <c r="AO22" s="102">
        <f>IF($AL22=$AK$2,VLOOKUP($AM22,'Verbal log'!$F:$Z,AO$1,FALSE),"")</f>
        <v>171</v>
      </c>
      <c r="AP22" s="27">
        <f>IF($AL22=$AK$2,VLOOKUP($AM22,'Verbal log'!$F:$Z,AP$1,FALSE),"")</f>
        <v>1.9791666666666668E-3</v>
      </c>
      <c r="AQ22" s="27" t="str">
        <f>IF($AL22=$AK$2,VLOOKUP($AM22,'Verbal log'!$F:$Z,AQ$1,FALSE),"")</f>
        <v>Way Too Slow</v>
      </c>
      <c r="AR22" s="27">
        <f>IF($AL22=$AK$2,VLOOKUP($AM22,'Verbal log'!$F:$Z,AR$1,FALSE),"")</f>
        <v>2.9837962962962969E-2</v>
      </c>
      <c r="AS22" s="27">
        <f>IF($AL22=$AK$2,VLOOKUP($AM22,'Verbal log'!$F:$Z,AS$1,FALSE),"")</f>
        <v>2.5312500000000002E-2</v>
      </c>
      <c r="AT22" s="27">
        <f>IF($AL22=$AK$2,VLOOKUP($AM22,'Verbal log'!$F:$Z,AT$1,FALSE),"")</f>
        <v>4.5254629629629672E-3</v>
      </c>
      <c r="AU22" s="27" t="str">
        <f>IF($AL22=$AK$2,VLOOKUP($AM22,'Verbal log'!$F:$Z,AU$1,FALSE),"")</f>
        <v>Behind on time</v>
      </c>
      <c r="AV22" s="102">
        <f>IF($AL22=$AK$2,VLOOKUP($AM22,'Verbal log'!$F:$Z,AV$1,FALSE),"")</f>
        <v>0</v>
      </c>
      <c r="AW22" s="27"/>
      <c r="AX22" s="65">
        <f t="shared" si="22"/>
        <v>1.9791666666666668E-3</v>
      </c>
      <c r="AY22" s="65">
        <f t="shared" si="23"/>
        <v>-1.9791666666666668E-3</v>
      </c>
      <c r="AZ22" s="65">
        <f t="shared" si="0"/>
        <v>0</v>
      </c>
      <c r="BA22" s="66">
        <f t="shared" si="1"/>
        <v>3.4722222222222224E-4</v>
      </c>
      <c r="BB22" s="66">
        <f t="shared" si="2"/>
        <v>8.6805555555555551E-4</v>
      </c>
      <c r="BC22" s="66">
        <f t="shared" si="3"/>
        <v>1.3888888888888889E-3</v>
      </c>
      <c r="BE22" s="121" t="str">
        <f t="shared" si="24"/>
        <v/>
      </c>
      <c r="BF22" s="27" t="str">
        <f>IF($BE22&lt;&gt;"",VLOOKUP($AM22,'Verbal log'!$F:$Z,BF$1,FALSE),"")</f>
        <v/>
      </c>
      <c r="BG22" s="27" t="str">
        <f>IF($BE22&lt;&gt;"",VLOOKUP($AM22,'Verbal log'!$F:$Z,BG$1,FALSE),"")</f>
        <v/>
      </c>
      <c r="BH22" s="27" t="str">
        <f>IF($BE22&lt;&gt;"",VLOOKUP($AM22,'Verbal log'!$F:$Z,BH$1,FALSE),"")</f>
        <v/>
      </c>
      <c r="BI22" s="27" t="str">
        <f>IF($BE22&lt;&gt;"",VLOOKUP($AM22,'Verbal log'!$F:$Z,BI$1,FALSE),"")</f>
        <v/>
      </c>
      <c r="BJ22" s="27" t="str">
        <f>IF($BE22&lt;&gt;"",VLOOKUP($AM22,'Verbal log'!$F:$Z,BJ$1,FALSE),"")</f>
        <v/>
      </c>
      <c r="BK22" s="27" t="str">
        <f>IF($BE22&lt;&gt;"",VLOOKUP($AM22,'Verbal log'!$F:$Z,BK$1,FALSE),"")</f>
        <v/>
      </c>
      <c r="BL22" s="27" t="str">
        <f>IF($BE22&lt;&gt;"",VLOOKUP($AM22,'Verbal log'!$F:$Z,BL$1,FALSE),"")</f>
        <v/>
      </c>
      <c r="BM22" s="27" t="str">
        <f>IF($BE22&lt;&gt;"",VLOOKUP($AM22,'Verbal log'!$F:$Z,BM$1,FALSE),"")</f>
        <v/>
      </c>
      <c r="BN22" s="27" t="str">
        <f>IF($BE22&lt;&gt;"",VLOOKUP($AM22,'Verbal log'!$F:$Z,BN$1,FALSE),"")</f>
        <v/>
      </c>
      <c r="BO22" s="27"/>
      <c r="BP22" s="65">
        <f t="shared" si="25"/>
        <v>-2E-14</v>
      </c>
      <c r="BQ22" s="65">
        <f t="shared" si="26"/>
        <v>-2E-14</v>
      </c>
      <c r="BR22" s="65">
        <f t="shared" si="4"/>
        <v>0</v>
      </c>
      <c r="BS22" s="66">
        <f t="shared" si="5"/>
        <v>8.6805555555555551E-4</v>
      </c>
      <c r="BT22" s="66">
        <f t="shared" si="6"/>
        <v>1.736111111111111E-3</v>
      </c>
      <c r="BU22" s="66">
        <f t="shared" si="7"/>
        <v>2.0833333333333333E-3</v>
      </c>
      <c r="BW22" s="235" t="str">
        <f t="shared" si="27"/>
        <v/>
      </c>
      <c r="BX22" s="233" t="str">
        <f>IF($BW22&lt;&gt;"",VLOOKUP($AM22,'Verbal log'!$F:$Z,BX$1,FALSE),"")</f>
        <v/>
      </c>
      <c r="BY22" s="233" t="str">
        <f>IF($BW22&lt;&gt;"",VLOOKUP($AM22,'Verbal log'!$F:$Z,BY$1,FALSE),"")</f>
        <v/>
      </c>
      <c r="BZ22" s="233" t="str">
        <f>IF($BW22&lt;&gt;"",VLOOKUP($AM22,'Verbal log'!$F:$Z,BZ$1,FALSE),"")</f>
        <v/>
      </c>
      <c r="CA22" s="233" t="str">
        <f>IF($BW22&lt;&gt;"",VLOOKUP($AM22,'Verbal log'!$F:$Z,CA$1,FALSE),"")</f>
        <v/>
      </c>
      <c r="CB22" s="233" t="str">
        <f>IF($BW22&lt;&gt;"",VLOOKUP($AM22,'Verbal log'!$F:$Z,CB$1,FALSE),"")</f>
        <v/>
      </c>
      <c r="CC22" s="233" t="str">
        <f>IF($BW22&lt;&gt;"",VLOOKUP($AM22,'Verbal log'!$F:$Z,CC$1,FALSE),"")</f>
        <v/>
      </c>
      <c r="CD22" s="233" t="str">
        <f>IF($BW22&lt;&gt;"",VLOOKUP($AM22,'Verbal log'!$F:$Z,CD$1,FALSE),"")</f>
        <v/>
      </c>
      <c r="CE22" s="233" t="str">
        <f>IF($BW22&lt;&gt;"",VLOOKUP($AM22,'Verbal log'!$F:$Z,CE$1,FALSE),"")</f>
        <v/>
      </c>
      <c r="CF22" s="233" t="str">
        <f>IF($BW22&lt;&gt;"",VLOOKUP($AM22,'Verbal log'!$F:$Z,CF$1,FALSE),"")</f>
        <v/>
      </c>
      <c r="CG22" s="233"/>
      <c r="CH22" s="236">
        <f t="shared" si="28"/>
        <v>-2E-14</v>
      </c>
      <c r="CI22" s="236">
        <f t="shared" si="29"/>
        <v>-2E-14</v>
      </c>
      <c r="CJ22" s="236">
        <f t="shared" si="8"/>
        <v>0</v>
      </c>
      <c r="CK22" s="237">
        <f t="shared" si="9"/>
        <v>1.3888888888888889E-3</v>
      </c>
      <c r="CL22" s="237">
        <f t="shared" si="10"/>
        <v>3.472222222222222E-3</v>
      </c>
      <c r="CM22" s="238">
        <f t="shared" si="11"/>
        <v>3.8194444444444443E-3</v>
      </c>
      <c r="CO22" s="235" t="str">
        <f t="shared" si="30"/>
        <v/>
      </c>
      <c r="CP22" s="233" t="str">
        <f>IF($CO22&lt;&gt;"",VLOOKUP($AM22,'Verbal log'!$F:$Z,CP$1,FALSE),"")</f>
        <v/>
      </c>
      <c r="CQ22" s="233" t="str">
        <f>IF($CO22&lt;&gt;"",VLOOKUP($AM22,'Verbal log'!$F:$Z,CQ$1,FALSE),"")</f>
        <v/>
      </c>
      <c r="CR22" s="233" t="str">
        <f>IF($CO22&lt;&gt;"",VLOOKUP($AM22,'Verbal log'!$F:$Z,CR$1,FALSE),"")</f>
        <v/>
      </c>
      <c r="CS22" s="233" t="str">
        <f>IF($CO22&lt;&gt;"",VLOOKUP($AM22,'Verbal log'!$F:$Z,CS$1,FALSE),"")</f>
        <v/>
      </c>
      <c r="CT22" s="233" t="str">
        <f>IF($CO22&lt;&gt;"",VLOOKUP($AM22,'Verbal log'!$F:$Z,CT$1,FALSE),"")</f>
        <v/>
      </c>
      <c r="CU22" s="233" t="str">
        <f>IF($CO22&lt;&gt;"",VLOOKUP($AM22,'Verbal log'!$F:$Z,CU$1,FALSE),"")</f>
        <v/>
      </c>
      <c r="CV22" s="233" t="str">
        <f>IF($CO22&lt;&gt;"",VLOOKUP($AM22,'Verbal log'!$F:$Z,CV$1,FALSE),"")</f>
        <v/>
      </c>
      <c r="CW22" s="233" t="str">
        <f>IF($CO22&lt;&gt;"",VLOOKUP($AM22,'Verbal log'!$F:$Z,CW$1,FALSE),"")</f>
        <v/>
      </c>
      <c r="CX22" s="248" t="str">
        <f>IF($CO22&lt;&gt;"",VLOOKUP($AM22,'Verbal log'!$F:$Z,CX$1,FALSE),"")</f>
        <v/>
      </c>
      <c r="CY22" s="233"/>
      <c r="CZ22" s="236">
        <f t="shared" si="31"/>
        <v>-2E-14</v>
      </c>
      <c r="DA22" s="236">
        <f t="shared" si="32"/>
        <v>-2E-14</v>
      </c>
      <c r="DB22" s="236">
        <f t="shared" si="12"/>
        <v>0</v>
      </c>
      <c r="DC22" s="237">
        <f t="shared" si="13"/>
        <v>6.9444444444444447E-4</v>
      </c>
      <c r="DD22" s="237">
        <f t="shared" si="14"/>
        <v>1.3888888888888889E-3</v>
      </c>
      <c r="DE22" s="238">
        <f t="shared" si="15"/>
        <v>1.736111111111111E-3</v>
      </c>
      <c r="DG22" s="235" t="str">
        <f t="shared" si="33"/>
        <v/>
      </c>
      <c r="DH22" s="233" t="str">
        <f>IF($DG22&lt;&gt;"",VLOOKUP($AM22,'Verbal log'!$F:$Z,DH$1,FALSE),"")</f>
        <v/>
      </c>
      <c r="DI22" s="233" t="str">
        <f>IF($DG22&lt;&gt;"",VLOOKUP($AM22,'Verbal log'!$F:$Z,DI$1,FALSE),"")</f>
        <v/>
      </c>
      <c r="DJ22" s="233" t="str">
        <f>IF($DG22&lt;&gt;"",VLOOKUP($AM22,'Verbal log'!$F:$Z,DJ$1,FALSE),"")</f>
        <v/>
      </c>
      <c r="DK22" s="233" t="str">
        <f>IF($DG22&lt;&gt;"",VLOOKUP($AM22,'Verbal log'!$F:$Z,DK$1,FALSE),"")</f>
        <v/>
      </c>
      <c r="DL22" s="233" t="str">
        <f>IF($DG22&lt;&gt;"",VLOOKUP($AM22,'Verbal log'!$F:$Z,DL$1,FALSE),"")</f>
        <v/>
      </c>
      <c r="DM22" s="233" t="str">
        <f>IF($DG22&lt;&gt;"",VLOOKUP($AM22,'Verbal log'!$F:$Z,DM$1,FALSE),"")</f>
        <v/>
      </c>
      <c r="DN22" s="233" t="str">
        <f>IF($DG22&lt;&gt;"",VLOOKUP($AM22,'Verbal log'!$F:$Z,DN$1,FALSE),"")</f>
        <v/>
      </c>
      <c r="DO22" s="233" t="str">
        <f>IF($DG22&lt;&gt;"",VLOOKUP($AM22,'Verbal log'!$F:$Z,DO$1,FALSE),"")</f>
        <v/>
      </c>
      <c r="DP22" s="233" t="str">
        <f>IF($DG22&lt;&gt;"",VLOOKUP($AM22,'Verbal log'!$F:$Z,DP$1,FALSE),"")</f>
        <v/>
      </c>
      <c r="DQ22" s="233"/>
      <c r="DR22" s="236">
        <f t="shared" si="34"/>
        <v>-2E-14</v>
      </c>
      <c r="DS22" s="236">
        <f t="shared" si="35"/>
        <v>-2E-14</v>
      </c>
      <c r="DT22" s="236">
        <f t="shared" si="16"/>
        <v>0</v>
      </c>
      <c r="DU22" s="237">
        <f t="shared" si="17"/>
        <v>3.4722222222222224E-4</v>
      </c>
      <c r="DV22" s="237">
        <f t="shared" si="18"/>
        <v>1.0416666666666667E-3</v>
      </c>
      <c r="DW22" s="238">
        <f t="shared" si="19"/>
        <v>1.3888888888888889E-3</v>
      </c>
    </row>
    <row r="23" spans="1:127" x14ac:dyDescent="0.2">
      <c r="A23" s="53" t="s">
        <v>303</v>
      </c>
      <c r="B23" s="121">
        <v>0</v>
      </c>
      <c r="C23" s="27">
        <f>B23/(24*60*60)</f>
        <v>0</v>
      </c>
      <c r="D23" s="27" t="s">
        <v>3</v>
      </c>
      <c r="W23" s="121">
        <v>21</v>
      </c>
      <c r="X23" s="121">
        <f t="shared" si="36"/>
        <v>21</v>
      </c>
      <c r="Y23" s="102" t="str">
        <f>VLOOKUP($AM23,'Verbal log'!$F:$Z,Y$1,FALSE)</f>
        <v>S.C.</v>
      </c>
      <c r="Z23" s="41" t="str">
        <f t="shared" si="20"/>
        <v>Exam 521</v>
      </c>
      <c r="AA23" s="27" t="str">
        <f>VLOOKUP($Z23,'Verbal log'!$F:$Z,AA$1,FALSE)</f>
        <v>Right</v>
      </c>
      <c r="AB23" s="102">
        <f>VLOOKUP($Z23,'Verbal log'!$F:$Z,AB$1,FALSE)</f>
        <v>44</v>
      </c>
      <c r="AC23" s="27">
        <f>VLOOKUP($Z23,'Verbal log'!$F:$Z,AC$1,FALSE)</f>
        <v>5.0925925925925921E-4</v>
      </c>
      <c r="AD23" s="27" t="str">
        <f>VLOOKUP($Z23,'Verbal log'!$F:$Z,AD$1,FALSE)</f>
        <v>Perfect Timing</v>
      </c>
      <c r="AE23" s="27">
        <f>VLOOKUP($Z23,'Verbal log'!$F:$Z,AE$1,FALSE)</f>
        <v>3.0347222222222227E-2</v>
      </c>
      <c r="AF23" s="27">
        <f>VLOOKUP($Z23,'Verbal log'!$F:$Z,AF$1,FALSE)</f>
        <v>2.6578124999999998E-2</v>
      </c>
      <c r="AG23" s="27">
        <f>VLOOKUP($Z23,'Verbal log'!$F:$Z,AG$1,FALSE)</f>
        <v>3.7690972222222292E-3</v>
      </c>
      <c r="AH23" s="27" t="str">
        <f>VLOOKUP($Z23,'Verbal log'!$F:$Z,AH$1,FALSE)</f>
        <v>Behind on time</v>
      </c>
      <c r="AI23" s="102">
        <f>VLOOKUP($Z23,'Verbal log'!$F:$Z,AI$1,FALSE)</f>
        <v>0</v>
      </c>
      <c r="AJ23" s="121">
        <v>21</v>
      </c>
      <c r="AK23" s="121">
        <f t="shared" si="37"/>
        <v>21</v>
      </c>
      <c r="AL23" s="102" t="str">
        <f>VLOOKUP($AM23,'Verbal log'!$F:$Z,AL$1,FALSE)</f>
        <v>S.C.</v>
      </c>
      <c r="AM23" s="41" t="str">
        <f t="shared" si="21"/>
        <v>Exam 521</v>
      </c>
      <c r="AN23" s="27" t="str">
        <f>IF($AL23=$AK$2,VLOOKUP($AM23,'Verbal log'!$F:$Z,AN$1,FALSE),"")</f>
        <v>Right</v>
      </c>
      <c r="AO23" s="102">
        <f>IF($AL23=$AK$2,VLOOKUP($AM23,'Verbal log'!$F:$Z,AO$1,FALSE),"")</f>
        <v>44</v>
      </c>
      <c r="AP23" s="27">
        <f>IF($AL23=$AK$2,VLOOKUP($AM23,'Verbal log'!$F:$Z,AP$1,FALSE),"")</f>
        <v>5.0925925925925921E-4</v>
      </c>
      <c r="AQ23" s="27" t="str">
        <f>IF($AL23=$AK$2,VLOOKUP($AM23,'Verbal log'!$F:$Z,AQ$1,FALSE),"")</f>
        <v>Perfect Timing</v>
      </c>
      <c r="AR23" s="27">
        <f>IF($AL23=$AK$2,VLOOKUP($AM23,'Verbal log'!$F:$Z,AR$1,FALSE),"")</f>
        <v>3.0347222222222227E-2</v>
      </c>
      <c r="AS23" s="27">
        <f>IF($AL23=$AK$2,VLOOKUP($AM23,'Verbal log'!$F:$Z,AS$1,FALSE),"")</f>
        <v>2.6578124999999998E-2</v>
      </c>
      <c r="AT23" s="27">
        <f>IF($AL23=$AK$2,VLOOKUP($AM23,'Verbal log'!$F:$Z,AT$1,FALSE),"")</f>
        <v>3.7690972222222292E-3</v>
      </c>
      <c r="AU23" s="27" t="str">
        <f>IF($AL23=$AK$2,VLOOKUP($AM23,'Verbal log'!$F:$Z,AU$1,FALSE),"")</f>
        <v>Behind on time</v>
      </c>
      <c r="AV23" s="102">
        <f>IF($AL23=$AK$2,VLOOKUP($AM23,'Verbal log'!$F:$Z,AV$1,FALSE),"")</f>
        <v>0</v>
      </c>
      <c r="AW23" s="27"/>
      <c r="AX23" s="65">
        <f t="shared" si="22"/>
        <v>5.0925925925925921E-4</v>
      </c>
      <c r="AY23" s="65">
        <f t="shared" si="23"/>
        <v>-5.0925925925925921E-4</v>
      </c>
      <c r="AZ23" s="65">
        <f t="shared" si="0"/>
        <v>0</v>
      </c>
      <c r="BA23" s="66">
        <f t="shared" si="1"/>
        <v>3.4722222222222224E-4</v>
      </c>
      <c r="BB23" s="66">
        <f t="shared" si="2"/>
        <v>8.6805555555555551E-4</v>
      </c>
      <c r="BC23" s="66">
        <f t="shared" si="3"/>
        <v>1.3888888888888889E-3</v>
      </c>
      <c r="BE23" s="121" t="str">
        <f t="shared" si="24"/>
        <v/>
      </c>
      <c r="BF23" s="27" t="str">
        <f>IF($BE23&lt;&gt;"",VLOOKUP($AM23,'Verbal log'!$F:$Z,BF$1,FALSE),"")</f>
        <v/>
      </c>
      <c r="BG23" s="27" t="str">
        <f>IF($BE23&lt;&gt;"",VLOOKUP($AM23,'Verbal log'!$F:$Z,BG$1,FALSE),"")</f>
        <v/>
      </c>
      <c r="BH23" s="27" t="str">
        <f>IF($BE23&lt;&gt;"",VLOOKUP($AM23,'Verbal log'!$F:$Z,BH$1,FALSE),"")</f>
        <v/>
      </c>
      <c r="BI23" s="27" t="str">
        <f>IF($BE23&lt;&gt;"",VLOOKUP($AM23,'Verbal log'!$F:$Z,BI$1,FALSE),"")</f>
        <v/>
      </c>
      <c r="BJ23" s="27" t="str">
        <f>IF($BE23&lt;&gt;"",VLOOKUP($AM23,'Verbal log'!$F:$Z,BJ$1,FALSE),"")</f>
        <v/>
      </c>
      <c r="BK23" s="27" t="str">
        <f>IF($BE23&lt;&gt;"",VLOOKUP($AM23,'Verbal log'!$F:$Z,BK$1,FALSE),"")</f>
        <v/>
      </c>
      <c r="BL23" s="27" t="str">
        <f>IF($BE23&lt;&gt;"",VLOOKUP($AM23,'Verbal log'!$F:$Z,BL$1,FALSE),"")</f>
        <v/>
      </c>
      <c r="BM23" s="27" t="str">
        <f>IF($BE23&lt;&gt;"",VLOOKUP($AM23,'Verbal log'!$F:$Z,BM$1,FALSE),"")</f>
        <v/>
      </c>
      <c r="BN23" s="27" t="str">
        <f>IF($BE23&lt;&gt;"",VLOOKUP($AM23,'Verbal log'!$F:$Z,BN$1,FALSE),"")</f>
        <v/>
      </c>
      <c r="BO23" s="27"/>
      <c r="BP23" s="65">
        <f t="shared" si="25"/>
        <v>-2E-14</v>
      </c>
      <c r="BQ23" s="65">
        <f t="shared" si="26"/>
        <v>-2E-14</v>
      </c>
      <c r="BR23" s="65">
        <f t="shared" si="4"/>
        <v>0</v>
      </c>
      <c r="BS23" s="66">
        <f t="shared" si="5"/>
        <v>8.6805555555555551E-4</v>
      </c>
      <c r="BT23" s="66">
        <f t="shared" si="6"/>
        <v>1.736111111111111E-3</v>
      </c>
      <c r="BU23" s="66">
        <f t="shared" si="7"/>
        <v>2.0833333333333333E-3</v>
      </c>
      <c r="BW23" s="235" t="str">
        <f t="shared" si="27"/>
        <v/>
      </c>
      <c r="BX23" s="233" t="str">
        <f>IF($BW23&lt;&gt;"",VLOOKUP($AM23,'Verbal log'!$F:$Z,BX$1,FALSE),"")</f>
        <v/>
      </c>
      <c r="BY23" s="233" t="str">
        <f>IF($BW23&lt;&gt;"",VLOOKUP($AM23,'Verbal log'!$F:$Z,BY$1,FALSE),"")</f>
        <v/>
      </c>
      <c r="BZ23" s="233" t="str">
        <f>IF($BW23&lt;&gt;"",VLOOKUP($AM23,'Verbal log'!$F:$Z,BZ$1,FALSE),"")</f>
        <v/>
      </c>
      <c r="CA23" s="233" t="str">
        <f>IF($BW23&lt;&gt;"",VLOOKUP($AM23,'Verbal log'!$F:$Z,CA$1,FALSE),"")</f>
        <v/>
      </c>
      <c r="CB23" s="233" t="str">
        <f>IF($BW23&lt;&gt;"",VLOOKUP($AM23,'Verbal log'!$F:$Z,CB$1,FALSE),"")</f>
        <v/>
      </c>
      <c r="CC23" s="233" t="str">
        <f>IF($BW23&lt;&gt;"",VLOOKUP($AM23,'Verbal log'!$F:$Z,CC$1,FALSE),"")</f>
        <v/>
      </c>
      <c r="CD23" s="233" t="str">
        <f>IF($BW23&lt;&gt;"",VLOOKUP($AM23,'Verbal log'!$F:$Z,CD$1,FALSE),"")</f>
        <v/>
      </c>
      <c r="CE23" s="233" t="str">
        <f>IF($BW23&lt;&gt;"",VLOOKUP($AM23,'Verbal log'!$F:$Z,CE$1,FALSE),"")</f>
        <v/>
      </c>
      <c r="CF23" s="233" t="str">
        <f>IF($BW23&lt;&gt;"",VLOOKUP($AM23,'Verbal log'!$F:$Z,CF$1,FALSE),"")</f>
        <v/>
      </c>
      <c r="CG23" s="233"/>
      <c r="CH23" s="236">
        <f t="shared" si="28"/>
        <v>-2E-14</v>
      </c>
      <c r="CI23" s="236">
        <f t="shared" si="29"/>
        <v>-2E-14</v>
      </c>
      <c r="CJ23" s="236">
        <f t="shared" si="8"/>
        <v>0</v>
      </c>
      <c r="CK23" s="237">
        <f t="shared" si="9"/>
        <v>1.3888888888888889E-3</v>
      </c>
      <c r="CL23" s="237">
        <f t="shared" si="10"/>
        <v>3.472222222222222E-3</v>
      </c>
      <c r="CM23" s="238">
        <f t="shared" si="11"/>
        <v>3.8194444444444443E-3</v>
      </c>
      <c r="CO23" s="235" t="str">
        <f t="shared" si="30"/>
        <v/>
      </c>
      <c r="CP23" s="233" t="str">
        <f>IF($CO23&lt;&gt;"",VLOOKUP($AM23,'Verbal log'!$F:$Z,CP$1,FALSE),"")</f>
        <v/>
      </c>
      <c r="CQ23" s="233" t="str">
        <f>IF($CO23&lt;&gt;"",VLOOKUP($AM23,'Verbal log'!$F:$Z,CQ$1,FALSE),"")</f>
        <v/>
      </c>
      <c r="CR23" s="233" t="str">
        <f>IF($CO23&lt;&gt;"",VLOOKUP($AM23,'Verbal log'!$F:$Z,CR$1,FALSE),"")</f>
        <v/>
      </c>
      <c r="CS23" s="233" t="str">
        <f>IF($CO23&lt;&gt;"",VLOOKUP($AM23,'Verbal log'!$F:$Z,CS$1,FALSE),"")</f>
        <v/>
      </c>
      <c r="CT23" s="233" t="str">
        <f>IF($CO23&lt;&gt;"",VLOOKUP($AM23,'Verbal log'!$F:$Z,CT$1,FALSE),"")</f>
        <v/>
      </c>
      <c r="CU23" s="233" t="str">
        <f>IF($CO23&lt;&gt;"",VLOOKUP($AM23,'Verbal log'!$F:$Z,CU$1,FALSE),"")</f>
        <v/>
      </c>
      <c r="CV23" s="233" t="str">
        <f>IF($CO23&lt;&gt;"",VLOOKUP($AM23,'Verbal log'!$F:$Z,CV$1,FALSE),"")</f>
        <v/>
      </c>
      <c r="CW23" s="233" t="str">
        <f>IF($CO23&lt;&gt;"",VLOOKUP($AM23,'Verbal log'!$F:$Z,CW$1,FALSE),"")</f>
        <v/>
      </c>
      <c r="CX23" s="248" t="str">
        <f>IF($CO23&lt;&gt;"",VLOOKUP($AM23,'Verbal log'!$F:$Z,CX$1,FALSE),"")</f>
        <v/>
      </c>
      <c r="CY23" s="233"/>
      <c r="CZ23" s="236">
        <f t="shared" si="31"/>
        <v>-2E-14</v>
      </c>
      <c r="DA23" s="236">
        <f t="shared" si="32"/>
        <v>-2E-14</v>
      </c>
      <c r="DB23" s="236">
        <f t="shared" si="12"/>
        <v>0</v>
      </c>
      <c r="DC23" s="237">
        <f t="shared" si="13"/>
        <v>6.9444444444444447E-4</v>
      </c>
      <c r="DD23" s="237">
        <f t="shared" si="14"/>
        <v>1.3888888888888889E-3</v>
      </c>
      <c r="DE23" s="238">
        <f t="shared" si="15"/>
        <v>1.736111111111111E-3</v>
      </c>
      <c r="DG23" s="235" t="str">
        <f t="shared" si="33"/>
        <v/>
      </c>
      <c r="DH23" s="233" t="str">
        <f>IF($DG23&lt;&gt;"",VLOOKUP($AM23,'Verbal log'!$F:$Z,DH$1,FALSE),"")</f>
        <v/>
      </c>
      <c r="DI23" s="233" t="str">
        <f>IF($DG23&lt;&gt;"",VLOOKUP($AM23,'Verbal log'!$F:$Z,DI$1,FALSE),"")</f>
        <v/>
      </c>
      <c r="DJ23" s="233" t="str">
        <f>IF($DG23&lt;&gt;"",VLOOKUP($AM23,'Verbal log'!$F:$Z,DJ$1,FALSE),"")</f>
        <v/>
      </c>
      <c r="DK23" s="233" t="str">
        <f>IF($DG23&lt;&gt;"",VLOOKUP($AM23,'Verbal log'!$F:$Z,DK$1,FALSE),"")</f>
        <v/>
      </c>
      <c r="DL23" s="233" t="str">
        <f>IF($DG23&lt;&gt;"",VLOOKUP($AM23,'Verbal log'!$F:$Z,DL$1,FALSE),"")</f>
        <v/>
      </c>
      <c r="DM23" s="233" t="str">
        <f>IF($DG23&lt;&gt;"",VLOOKUP($AM23,'Verbal log'!$F:$Z,DM$1,FALSE),"")</f>
        <v/>
      </c>
      <c r="DN23" s="233" t="str">
        <f>IF($DG23&lt;&gt;"",VLOOKUP($AM23,'Verbal log'!$F:$Z,DN$1,FALSE),"")</f>
        <v/>
      </c>
      <c r="DO23" s="233" t="str">
        <f>IF($DG23&lt;&gt;"",VLOOKUP($AM23,'Verbal log'!$F:$Z,DO$1,FALSE),"")</f>
        <v/>
      </c>
      <c r="DP23" s="233" t="str">
        <f>IF($DG23&lt;&gt;"",VLOOKUP($AM23,'Verbal log'!$F:$Z,DP$1,FALSE),"")</f>
        <v/>
      </c>
      <c r="DQ23" s="233"/>
      <c r="DR23" s="236">
        <f t="shared" si="34"/>
        <v>-2E-14</v>
      </c>
      <c r="DS23" s="236">
        <f t="shared" si="35"/>
        <v>-2E-14</v>
      </c>
      <c r="DT23" s="236">
        <f t="shared" si="16"/>
        <v>0</v>
      </c>
      <c r="DU23" s="237">
        <f t="shared" si="17"/>
        <v>3.4722222222222224E-4</v>
      </c>
      <c r="DV23" s="237">
        <f t="shared" si="18"/>
        <v>1.0416666666666667E-3</v>
      </c>
      <c r="DW23" s="238">
        <f t="shared" si="19"/>
        <v>1.3888888888888889E-3</v>
      </c>
    </row>
    <row r="24" spans="1:127" x14ac:dyDescent="0.2">
      <c r="A24" s="53" t="s">
        <v>304</v>
      </c>
      <c r="B24" s="121">
        <v>30</v>
      </c>
      <c r="C24" s="27">
        <f>B24/(24*60*60)</f>
        <v>3.4722222222222224E-4</v>
      </c>
      <c r="D24" s="27" t="s">
        <v>1</v>
      </c>
      <c r="W24" s="121">
        <v>22</v>
      </c>
      <c r="X24" s="121">
        <f t="shared" si="36"/>
        <v>22</v>
      </c>
      <c r="Y24" s="102" t="str">
        <f>VLOOKUP($AM24,'Verbal log'!$F:$Z,Y$1,FALSE)</f>
        <v>S.C.</v>
      </c>
      <c r="Z24" s="41" t="str">
        <f t="shared" si="20"/>
        <v>Exam 522</v>
      </c>
      <c r="AA24" s="27" t="str">
        <f>VLOOKUP($Z24,'Verbal log'!$F:$Z,AA$1,FALSE)</f>
        <v>Wrong</v>
      </c>
      <c r="AB24" s="102">
        <f>VLOOKUP($Z24,'Verbal log'!$F:$Z,AB$1,FALSE)</f>
        <v>160</v>
      </c>
      <c r="AC24" s="27">
        <f>VLOOKUP($Z24,'Verbal log'!$F:$Z,AC$1,FALSE)</f>
        <v>1.8518518518518519E-3</v>
      </c>
      <c r="AD24" s="27" t="str">
        <f>VLOOKUP($Z24,'Verbal log'!$F:$Z,AD$1,FALSE)</f>
        <v>Way Too Slow</v>
      </c>
      <c r="AE24" s="27">
        <f>VLOOKUP($Z24,'Verbal log'!$F:$Z,AE$1,FALSE)</f>
        <v>3.2199074074074081E-2</v>
      </c>
      <c r="AF24" s="27">
        <f>VLOOKUP($Z24,'Verbal log'!$F:$Z,AF$1,FALSE)</f>
        <v>2.7843749999999997E-2</v>
      </c>
      <c r="AG24" s="27">
        <f>VLOOKUP($Z24,'Verbal log'!$F:$Z,AG$1,FALSE)</f>
        <v>4.3553240740740844E-3</v>
      </c>
      <c r="AH24" s="27" t="str">
        <f>VLOOKUP($Z24,'Verbal log'!$F:$Z,AH$1,FALSE)</f>
        <v>Behind on time</v>
      </c>
      <c r="AI24" s="102">
        <f>VLOOKUP($Z24,'Verbal log'!$F:$Z,AI$1,FALSE)</f>
        <v>0</v>
      </c>
      <c r="AJ24" s="121">
        <v>22</v>
      </c>
      <c r="AK24" s="121">
        <f t="shared" si="37"/>
        <v>22</v>
      </c>
      <c r="AL24" s="102" t="str">
        <f>VLOOKUP($AM24,'Verbal log'!$F:$Z,AL$1,FALSE)</f>
        <v>S.C.</v>
      </c>
      <c r="AM24" s="41" t="str">
        <f t="shared" si="21"/>
        <v>Exam 522</v>
      </c>
      <c r="AN24" s="27" t="str">
        <f>IF($AL24=$AK$2,VLOOKUP($AM24,'Verbal log'!$F:$Z,AN$1,FALSE),"")</f>
        <v>Wrong</v>
      </c>
      <c r="AO24" s="102">
        <f>IF($AL24=$AK$2,VLOOKUP($AM24,'Verbal log'!$F:$Z,AO$1,FALSE),"")</f>
        <v>160</v>
      </c>
      <c r="AP24" s="27">
        <f>IF($AL24=$AK$2,VLOOKUP($AM24,'Verbal log'!$F:$Z,AP$1,FALSE),"")</f>
        <v>1.8518518518518519E-3</v>
      </c>
      <c r="AQ24" s="27" t="str">
        <f>IF($AL24=$AK$2,VLOOKUP($AM24,'Verbal log'!$F:$Z,AQ$1,FALSE),"")</f>
        <v>Way Too Slow</v>
      </c>
      <c r="AR24" s="27">
        <f>IF($AL24=$AK$2,VLOOKUP($AM24,'Verbal log'!$F:$Z,AR$1,FALSE),"")</f>
        <v>3.2199074074074081E-2</v>
      </c>
      <c r="AS24" s="27">
        <f>IF($AL24=$AK$2,VLOOKUP($AM24,'Verbal log'!$F:$Z,AS$1,FALSE),"")</f>
        <v>2.7843749999999997E-2</v>
      </c>
      <c r="AT24" s="27">
        <f>IF($AL24=$AK$2,VLOOKUP($AM24,'Verbal log'!$F:$Z,AT$1,FALSE),"")</f>
        <v>4.3553240740740844E-3</v>
      </c>
      <c r="AU24" s="27" t="str">
        <f>IF($AL24=$AK$2,VLOOKUP($AM24,'Verbal log'!$F:$Z,AU$1,FALSE),"")</f>
        <v>Behind on time</v>
      </c>
      <c r="AV24" s="102">
        <f>IF($AL24=$AK$2,VLOOKUP($AM24,'Verbal log'!$F:$Z,AV$1,FALSE),"")</f>
        <v>0</v>
      </c>
      <c r="AW24" s="27"/>
      <c r="AX24" s="65">
        <f t="shared" si="22"/>
        <v>-1.8518518518518519E-3</v>
      </c>
      <c r="AY24" s="65">
        <f t="shared" si="23"/>
        <v>1.8518518518518519E-3</v>
      </c>
      <c r="AZ24" s="65">
        <f t="shared" si="0"/>
        <v>0</v>
      </c>
      <c r="BA24" s="66">
        <f t="shared" si="1"/>
        <v>3.4722222222222224E-4</v>
      </c>
      <c r="BB24" s="66">
        <f t="shared" si="2"/>
        <v>8.6805555555555551E-4</v>
      </c>
      <c r="BC24" s="66">
        <f t="shared" si="3"/>
        <v>1.3888888888888889E-3</v>
      </c>
      <c r="BE24" s="121" t="str">
        <f t="shared" si="24"/>
        <v/>
      </c>
      <c r="BF24" s="27" t="str">
        <f>IF($BE24&lt;&gt;"",VLOOKUP($AM24,'Verbal log'!$F:$Z,BF$1,FALSE),"")</f>
        <v/>
      </c>
      <c r="BG24" s="27" t="str">
        <f>IF($BE24&lt;&gt;"",VLOOKUP($AM24,'Verbal log'!$F:$Z,BG$1,FALSE),"")</f>
        <v/>
      </c>
      <c r="BH24" s="27" t="str">
        <f>IF($BE24&lt;&gt;"",VLOOKUP($AM24,'Verbal log'!$F:$Z,BH$1,FALSE),"")</f>
        <v/>
      </c>
      <c r="BI24" s="27" t="str">
        <f>IF($BE24&lt;&gt;"",VLOOKUP($AM24,'Verbal log'!$F:$Z,BI$1,FALSE),"")</f>
        <v/>
      </c>
      <c r="BJ24" s="27" t="str">
        <f>IF($BE24&lt;&gt;"",VLOOKUP($AM24,'Verbal log'!$F:$Z,BJ$1,FALSE),"")</f>
        <v/>
      </c>
      <c r="BK24" s="27" t="str">
        <f>IF($BE24&lt;&gt;"",VLOOKUP($AM24,'Verbal log'!$F:$Z,BK$1,FALSE),"")</f>
        <v/>
      </c>
      <c r="BL24" s="27" t="str">
        <f>IF($BE24&lt;&gt;"",VLOOKUP($AM24,'Verbal log'!$F:$Z,BL$1,FALSE),"")</f>
        <v/>
      </c>
      <c r="BM24" s="27" t="str">
        <f>IF($BE24&lt;&gt;"",VLOOKUP($AM24,'Verbal log'!$F:$Z,BM$1,FALSE),"")</f>
        <v/>
      </c>
      <c r="BN24" s="27" t="str">
        <f>IF($BE24&lt;&gt;"",VLOOKUP($AM24,'Verbal log'!$F:$Z,BN$1,FALSE),"")</f>
        <v/>
      </c>
      <c r="BO24" s="27"/>
      <c r="BP24" s="65">
        <f t="shared" si="25"/>
        <v>-2E-14</v>
      </c>
      <c r="BQ24" s="65">
        <f t="shared" si="26"/>
        <v>-2E-14</v>
      </c>
      <c r="BR24" s="65">
        <f t="shared" si="4"/>
        <v>0</v>
      </c>
      <c r="BS24" s="66">
        <f t="shared" si="5"/>
        <v>8.6805555555555551E-4</v>
      </c>
      <c r="BT24" s="66">
        <f t="shared" si="6"/>
        <v>1.736111111111111E-3</v>
      </c>
      <c r="BU24" s="66">
        <f t="shared" si="7"/>
        <v>2.0833333333333333E-3</v>
      </c>
      <c r="BW24" s="235" t="str">
        <f t="shared" si="27"/>
        <v/>
      </c>
      <c r="BX24" s="233" t="str">
        <f>IF($BW24&lt;&gt;"",VLOOKUP($AM24,'Verbal log'!$F:$Z,BX$1,FALSE),"")</f>
        <v/>
      </c>
      <c r="BY24" s="233" t="str">
        <f>IF($BW24&lt;&gt;"",VLOOKUP($AM24,'Verbal log'!$F:$Z,BY$1,FALSE),"")</f>
        <v/>
      </c>
      <c r="BZ24" s="233" t="str">
        <f>IF($BW24&lt;&gt;"",VLOOKUP($AM24,'Verbal log'!$F:$Z,BZ$1,FALSE),"")</f>
        <v/>
      </c>
      <c r="CA24" s="233" t="str">
        <f>IF($BW24&lt;&gt;"",VLOOKUP($AM24,'Verbal log'!$F:$Z,CA$1,FALSE),"")</f>
        <v/>
      </c>
      <c r="CB24" s="233" t="str">
        <f>IF($BW24&lt;&gt;"",VLOOKUP($AM24,'Verbal log'!$F:$Z,CB$1,FALSE),"")</f>
        <v/>
      </c>
      <c r="CC24" s="233" t="str">
        <f>IF($BW24&lt;&gt;"",VLOOKUP($AM24,'Verbal log'!$F:$Z,CC$1,FALSE),"")</f>
        <v/>
      </c>
      <c r="CD24" s="233" t="str">
        <f>IF($BW24&lt;&gt;"",VLOOKUP($AM24,'Verbal log'!$F:$Z,CD$1,FALSE),"")</f>
        <v/>
      </c>
      <c r="CE24" s="233" t="str">
        <f>IF($BW24&lt;&gt;"",VLOOKUP($AM24,'Verbal log'!$F:$Z,CE$1,FALSE),"")</f>
        <v/>
      </c>
      <c r="CF24" s="233" t="str">
        <f>IF($BW24&lt;&gt;"",VLOOKUP($AM24,'Verbal log'!$F:$Z,CF$1,FALSE),"")</f>
        <v/>
      </c>
      <c r="CG24" s="233"/>
      <c r="CH24" s="236">
        <f t="shared" si="28"/>
        <v>-2E-14</v>
      </c>
      <c r="CI24" s="236">
        <f t="shared" si="29"/>
        <v>-2E-14</v>
      </c>
      <c r="CJ24" s="236">
        <f t="shared" si="8"/>
        <v>0</v>
      </c>
      <c r="CK24" s="237">
        <f t="shared" si="9"/>
        <v>1.3888888888888889E-3</v>
      </c>
      <c r="CL24" s="237">
        <f t="shared" si="10"/>
        <v>3.472222222222222E-3</v>
      </c>
      <c r="CM24" s="238">
        <f t="shared" si="11"/>
        <v>3.8194444444444443E-3</v>
      </c>
      <c r="CO24" s="235" t="str">
        <f t="shared" si="30"/>
        <v/>
      </c>
      <c r="CP24" s="233" t="str">
        <f>IF($CO24&lt;&gt;"",VLOOKUP($AM24,'Verbal log'!$F:$Z,CP$1,FALSE),"")</f>
        <v/>
      </c>
      <c r="CQ24" s="233" t="str">
        <f>IF($CO24&lt;&gt;"",VLOOKUP($AM24,'Verbal log'!$F:$Z,CQ$1,FALSE),"")</f>
        <v/>
      </c>
      <c r="CR24" s="233" t="str">
        <f>IF($CO24&lt;&gt;"",VLOOKUP($AM24,'Verbal log'!$F:$Z,CR$1,FALSE),"")</f>
        <v/>
      </c>
      <c r="CS24" s="233" t="str">
        <f>IF($CO24&lt;&gt;"",VLOOKUP($AM24,'Verbal log'!$F:$Z,CS$1,FALSE),"")</f>
        <v/>
      </c>
      <c r="CT24" s="233" t="str">
        <f>IF($CO24&lt;&gt;"",VLOOKUP($AM24,'Verbal log'!$F:$Z,CT$1,FALSE),"")</f>
        <v/>
      </c>
      <c r="CU24" s="233" t="str">
        <f>IF($CO24&lt;&gt;"",VLOOKUP($AM24,'Verbal log'!$F:$Z,CU$1,FALSE),"")</f>
        <v/>
      </c>
      <c r="CV24" s="233" t="str">
        <f>IF($CO24&lt;&gt;"",VLOOKUP($AM24,'Verbal log'!$F:$Z,CV$1,FALSE),"")</f>
        <v/>
      </c>
      <c r="CW24" s="233" t="str">
        <f>IF($CO24&lt;&gt;"",VLOOKUP($AM24,'Verbal log'!$F:$Z,CW$1,FALSE),"")</f>
        <v/>
      </c>
      <c r="CX24" s="248" t="str">
        <f>IF($CO24&lt;&gt;"",VLOOKUP($AM24,'Verbal log'!$F:$Z,CX$1,FALSE),"")</f>
        <v/>
      </c>
      <c r="CY24" s="233"/>
      <c r="CZ24" s="236">
        <f t="shared" si="31"/>
        <v>-2E-14</v>
      </c>
      <c r="DA24" s="236">
        <f t="shared" si="32"/>
        <v>-2E-14</v>
      </c>
      <c r="DB24" s="236">
        <f t="shared" si="12"/>
        <v>0</v>
      </c>
      <c r="DC24" s="237">
        <f t="shared" si="13"/>
        <v>6.9444444444444447E-4</v>
      </c>
      <c r="DD24" s="237">
        <f t="shared" si="14"/>
        <v>1.3888888888888889E-3</v>
      </c>
      <c r="DE24" s="238">
        <f t="shared" si="15"/>
        <v>1.736111111111111E-3</v>
      </c>
      <c r="DG24" s="235" t="str">
        <f t="shared" si="33"/>
        <v/>
      </c>
      <c r="DH24" s="233" t="str">
        <f>IF($DG24&lt;&gt;"",VLOOKUP($AM24,'Verbal log'!$F:$Z,DH$1,FALSE),"")</f>
        <v/>
      </c>
      <c r="DI24" s="233" t="str">
        <f>IF($DG24&lt;&gt;"",VLOOKUP($AM24,'Verbal log'!$F:$Z,DI$1,FALSE),"")</f>
        <v/>
      </c>
      <c r="DJ24" s="233" t="str">
        <f>IF($DG24&lt;&gt;"",VLOOKUP($AM24,'Verbal log'!$F:$Z,DJ$1,FALSE),"")</f>
        <v/>
      </c>
      <c r="DK24" s="233" t="str">
        <f>IF($DG24&lt;&gt;"",VLOOKUP($AM24,'Verbal log'!$F:$Z,DK$1,FALSE),"")</f>
        <v/>
      </c>
      <c r="DL24" s="233" t="str">
        <f>IF($DG24&lt;&gt;"",VLOOKUP($AM24,'Verbal log'!$F:$Z,DL$1,FALSE),"")</f>
        <v/>
      </c>
      <c r="DM24" s="233" t="str">
        <f>IF($DG24&lt;&gt;"",VLOOKUP($AM24,'Verbal log'!$F:$Z,DM$1,FALSE),"")</f>
        <v/>
      </c>
      <c r="DN24" s="233" t="str">
        <f>IF($DG24&lt;&gt;"",VLOOKUP($AM24,'Verbal log'!$F:$Z,DN$1,FALSE),"")</f>
        <v/>
      </c>
      <c r="DO24" s="233" t="str">
        <f>IF($DG24&lt;&gt;"",VLOOKUP($AM24,'Verbal log'!$F:$Z,DO$1,FALSE),"")</f>
        <v/>
      </c>
      <c r="DP24" s="233" t="str">
        <f>IF($DG24&lt;&gt;"",VLOOKUP($AM24,'Verbal log'!$F:$Z,DP$1,FALSE),"")</f>
        <v/>
      </c>
      <c r="DQ24" s="233"/>
      <c r="DR24" s="236">
        <f t="shared" si="34"/>
        <v>-2E-14</v>
      </c>
      <c r="DS24" s="236">
        <f t="shared" si="35"/>
        <v>-2E-14</v>
      </c>
      <c r="DT24" s="236">
        <f t="shared" si="16"/>
        <v>0</v>
      </c>
      <c r="DU24" s="237">
        <f t="shared" si="17"/>
        <v>3.4722222222222224E-4</v>
      </c>
      <c r="DV24" s="237">
        <f t="shared" si="18"/>
        <v>1.0416666666666667E-3</v>
      </c>
      <c r="DW24" s="238">
        <f t="shared" si="19"/>
        <v>1.3888888888888889E-3</v>
      </c>
    </row>
    <row r="25" spans="1:127" x14ac:dyDescent="0.2">
      <c r="A25" s="53" t="s">
        <v>305</v>
      </c>
      <c r="B25" s="121">
        <v>90</v>
      </c>
      <c r="C25" s="27">
        <f>B25/(24*60*60)</f>
        <v>1.0416666666666667E-3</v>
      </c>
      <c r="D25" s="27" t="s">
        <v>2</v>
      </c>
      <c r="W25" s="121">
        <v>23</v>
      </c>
      <c r="X25" s="121" t="str">
        <f t="shared" si="36"/>
        <v/>
      </c>
      <c r="Y25" s="102" t="str">
        <f>VLOOKUP($AM25,'Verbal log'!$F:$Z,Y$1,FALSE)</f>
        <v>C.R.</v>
      </c>
      <c r="Z25" s="41" t="str">
        <f t="shared" si="20"/>
        <v>Exam 523</v>
      </c>
      <c r="AA25" s="27" t="str">
        <f>VLOOKUP($Z25,'Verbal log'!$F:$Z,AA$1,FALSE)</f>
        <v>Right</v>
      </c>
      <c r="AB25" s="102">
        <f>VLOOKUP($Z25,'Verbal log'!$F:$Z,AB$1,FALSE)</f>
        <v>75</v>
      </c>
      <c r="AC25" s="27">
        <f>VLOOKUP($Z25,'Verbal log'!$F:$Z,AC$1,FALSE)</f>
        <v>8.6805555555555551E-4</v>
      </c>
      <c r="AD25" s="27" t="str">
        <f>VLOOKUP($Z25,'Verbal log'!$F:$Z,AD$1,FALSE)</f>
        <v>Perfect Timing</v>
      </c>
      <c r="AE25" s="27">
        <f>VLOOKUP($Z25,'Verbal log'!$F:$Z,AE$1,FALSE)</f>
        <v>3.3067129629629634E-2</v>
      </c>
      <c r="AF25" s="27">
        <f>VLOOKUP($Z25,'Verbal log'!$F:$Z,AF$1,FALSE)</f>
        <v>2.9109374999999996E-2</v>
      </c>
      <c r="AG25" s="27">
        <f>VLOOKUP($Z25,'Verbal log'!$F:$Z,AG$1,FALSE)</f>
        <v>3.9577546296296374E-3</v>
      </c>
      <c r="AH25" s="27" t="str">
        <f>VLOOKUP($Z25,'Verbal log'!$F:$Z,AH$1,FALSE)</f>
        <v>Behind on time</v>
      </c>
      <c r="AI25" s="102">
        <f>VLOOKUP($Z25,'Verbal log'!$F:$Z,AI$1,FALSE)</f>
        <v>0</v>
      </c>
      <c r="AJ25" s="121">
        <v>23</v>
      </c>
      <c r="AK25" s="121" t="str">
        <f t="shared" si="37"/>
        <v/>
      </c>
      <c r="AL25" s="102" t="str">
        <f>VLOOKUP($AM25,'Verbal log'!$F:$Z,AL$1,FALSE)</f>
        <v>C.R.</v>
      </c>
      <c r="AM25" s="41" t="str">
        <f t="shared" si="21"/>
        <v>Exam 523</v>
      </c>
      <c r="AN25" s="27" t="str">
        <f>IF($AL25=$AK$2,VLOOKUP($AM25,'Verbal log'!$F:$Z,AN$1,FALSE),"")</f>
        <v/>
      </c>
      <c r="AO25" s="102" t="str">
        <f>IF($AL25=$AK$2,VLOOKUP($AM25,'Verbal log'!$F:$Z,AO$1,FALSE),"")</f>
        <v/>
      </c>
      <c r="AP25" s="27" t="str">
        <f>IF($AL25=$AK$2,VLOOKUP($AM25,'Verbal log'!$F:$Z,AP$1,FALSE),"")</f>
        <v/>
      </c>
      <c r="AQ25" s="27" t="str">
        <f>IF($AL25=$AK$2,VLOOKUP($AM25,'Verbal log'!$F:$Z,AQ$1,FALSE),"")</f>
        <v/>
      </c>
      <c r="AR25" s="27" t="str">
        <f>IF($AL25=$AK$2,VLOOKUP($AM25,'Verbal log'!$F:$Z,AR$1,FALSE),"")</f>
        <v/>
      </c>
      <c r="AS25" s="27" t="str">
        <f>IF($AL25=$AK$2,VLOOKUP($AM25,'Verbal log'!$F:$Z,AS$1,FALSE),"")</f>
        <v/>
      </c>
      <c r="AT25" s="27" t="str">
        <f>IF($AL25=$AK$2,VLOOKUP($AM25,'Verbal log'!$F:$Z,AT$1,FALSE),"")</f>
        <v/>
      </c>
      <c r="AU25" s="27" t="str">
        <f>IF($AL25=$AK$2,VLOOKUP($AM25,'Verbal log'!$F:$Z,AU$1,FALSE),"")</f>
        <v/>
      </c>
      <c r="AV25" s="102" t="str">
        <f>IF($AL25=$AK$2,VLOOKUP($AM25,'Verbal log'!$F:$Z,AV$1,FALSE),"")</f>
        <v/>
      </c>
      <c r="AW25" s="27"/>
      <c r="AX25" s="65">
        <f t="shared" si="22"/>
        <v>-2E-14</v>
      </c>
      <c r="AY25" s="65">
        <f t="shared" si="23"/>
        <v>-2E-14</v>
      </c>
      <c r="AZ25" s="65">
        <f t="shared" si="0"/>
        <v>0</v>
      </c>
      <c r="BA25" s="66">
        <f t="shared" si="1"/>
        <v>3.4722222222222224E-4</v>
      </c>
      <c r="BB25" s="66">
        <f t="shared" si="2"/>
        <v>8.6805555555555551E-4</v>
      </c>
      <c r="BC25" s="66">
        <f t="shared" si="3"/>
        <v>1.3888888888888889E-3</v>
      </c>
      <c r="BE25" s="121">
        <f t="shared" si="24"/>
        <v>23</v>
      </c>
      <c r="BF25" s="27" t="str">
        <f>IF($BE25&lt;&gt;"",VLOOKUP($AM25,'Verbal log'!$F:$Z,BF$1,FALSE),"")</f>
        <v>Right</v>
      </c>
      <c r="BG25" s="27">
        <f>IF($BE25&lt;&gt;"",VLOOKUP($AM25,'Verbal log'!$F:$Z,BG$1,FALSE),"")</f>
        <v>75</v>
      </c>
      <c r="BH25" s="27">
        <f>IF($BE25&lt;&gt;"",VLOOKUP($AM25,'Verbal log'!$F:$Z,BH$1,FALSE),"")</f>
        <v>8.6805555555555551E-4</v>
      </c>
      <c r="BI25" s="27" t="str">
        <f>IF($BE25&lt;&gt;"",VLOOKUP($AM25,'Verbal log'!$F:$Z,BI$1,FALSE),"")</f>
        <v>Perfect Timing</v>
      </c>
      <c r="BJ25" s="27">
        <f>IF($BE25&lt;&gt;"",VLOOKUP($AM25,'Verbal log'!$F:$Z,BJ$1,FALSE),"")</f>
        <v>3.3067129629629634E-2</v>
      </c>
      <c r="BK25" s="27">
        <f>IF($BE25&lt;&gt;"",VLOOKUP($AM25,'Verbal log'!$F:$Z,BK$1,FALSE),"")</f>
        <v>2.9109374999999996E-2</v>
      </c>
      <c r="BL25" s="27">
        <f>IF($BE25&lt;&gt;"",VLOOKUP($AM25,'Verbal log'!$F:$Z,BL$1,FALSE),"")</f>
        <v>3.9577546296296374E-3</v>
      </c>
      <c r="BM25" s="27" t="str">
        <f>IF($BE25&lt;&gt;"",VLOOKUP($AM25,'Verbal log'!$F:$Z,BM$1,FALSE),"")</f>
        <v>Behind on time</v>
      </c>
      <c r="BN25" s="27">
        <f>IF($BE25&lt;&gt;"",VLOOKUP($AM25,'Verbal log'!$F:$Z,BN$1,FALSE),"")</f>
        <v>0</v>
      </c>
      <c r="BO25" s="27"/>
      <c r="BP25" s="65">
        <f t="shared" si="25"/>
        <v>8.6805555555555551E-4</v>
      </c>
      <c r="BQ25" s="65">
        <f t="shared" si="26"/>
        <v>-8.6805555555555551E-4</v>
      </c>
      <c r="BR25" s="65">
        <f t="shared" si="4"/>
        <v>0</v>
      </c>
      <c r="BS25" s="66">
        <f t="shared" si="5"/>
        <v>8.6805555555555551E-4</v>
      </c>
      <c r="BT25" s="66">
        <f t="shared" si="6"/>
        <v>1.736111111111111E-3</v>
      </c>
      <c r="BU25" s="66">
        <f t="shared" si="7"/>
        <v>2.0833333333333333E-3</v>
      </c>
      <c r="BW25" s="235" t="str">
        <f t="shared" si="27"/>
        <v/>
      </c>
      <c r="BX25" s="233" t="str">
        <f>IF($BW25&lt;&gt;"",VLOOKUP($AM25,'Verbal log'!$F:$Z,BX$1,FALSE),"")</f>
        <v/>
      </c>
      <c r="BY25" s="233" t="str">
        <f>IF($BW25&lt;&gt;"",VLOOKUP($AM25,'Verbal log'!$F:$Z,BY$1,FALSE),"")</f>
        <v/>
      </c>
      <c r="BZ25" s="233" t="str">
        <f>IF($BW25&lt;&gt;"",VLOOKUP($AM25,'Verbal log'!$F:$Z,BZ$1,FALSE),"")</f>
        <v/>
      </c>
      <c r="CA25" s="233" t="str">
        <f>IF($BW25&lt;&gt;"",VLOOKUP($AM25,'Verbal log'!$F:$Z,CA$1,FALSE),"")</f>
        <v/>
      </c>
      <c r="CB25" s="233" t="str">
        <f>IF($BW25&lt;&gt;"",VLOOKUP($AM25,'Verbal log'!$F:$Z,CB$1,FALSE),"")</f>
        <v/>
      </c>
      <c r="CC25" s="233" t="str">
        <f>IF($BW25&lt;&gt;"",VLOOKUP($AM25,'Verbal log'!$F:$Z,CC$1,FALSE),"")</f>
        <v/>
      </c>
      <c r="CD25" s="233" t="str">
        <f>IF($BW25&lt;&gt;"",VLOOKUP($AM25,'Verbal log'!$F:$Z,CD$1,FALSE),"")</f>
        <v/>
      </c>
      <c r="CE25" s="233" t="str">
        <f>IF($BW25&lt;&gt;"",VLOOKUP($AM25,'Verbal log'!$F:$Z,CE$1,FALSE),"")</f>
        <v/>
      </c>
      <c r="CF25" s="233" t="str">
        <f>IF($BW25&lt;&gt;"",VLOOKUP($AM25,'Verbal log'!$F:$Z,CF$1,FALSE),"")</f>
        <v/>
      </c>
      <c r="CG25" s="233"/>
      <c r="CH25" s="236">
        <f t="shared" si="28"/>
        <v>-2E-14</v>
      </c>
      <c r="CI25" s="236">
        <f t="shared" si="29"/>
        <v>-2E-14</v>
      </c>
      <c r="CJ25" s="236">
        <f t="shared" si="8"/>
        <v>0</v>
      </c>
      <c r="CK25" s="237">
        <f t="shared" si="9"/>
        <v>1.3888888888888889E-3</v>
      </c>
      <c r="CL25" s="237">
        <f t="shared" si="10"/>
        <v>3.472222222222222E-3</v>
      </c>
      <c r="CM25" s="238">
        <f t="shared" si="11"/>
        <v>3.8194444444444443E-3</v>
      </c>
      <c r="CO25" s="235" t="str">
        <f t="shared" si="30"/>
        <v/>
      </c>
      <c r="CP25" s="233" t="str">
        <f>IF($CO25&lt;&gt;"",VLOOKUP($AM25,'Verbal log'!$F:$Z,CP$1,FALSE),"")</f>
        <v/>
      </c>
      <c r="CQ25" s="233" t="str">
        <f>IF($CO25&lt;&gt;"",VLOOKUP($AM25,'Verbal log'!$F:$Z,CQ$1,FALSE),"")</f>
        <v/>
      </c>
      <c r="CR25" s="233" t="str">
        <f>IF($CO25&lt;&gt;"",VLOOKUP($AM25,'Verbal log'!$F:$Z,CR$1,FALSE),"")</f>
        <v/>
      </c>
      <c r="CS25" s="233" t="str">
        <f>IF($CO25&lt;&gt;"",VLOOKUP($AM25,'Verbal log'!$F:$Z,CS$1,FALSE),"")</f>
        <v/>
      </c>
      <c r="CT25" s="233" t="str">
        <f>IF($CO25&lt;&gt;"",VLOOKUP($AM25,'Verbal log'!$F:$Z,CT$1,FALSE),"")</f>
        <v/>
      </c>
      <c r="CU25" s="233" t="str">
        <f>IF($CO25&lt;&gt;"",VLOOKUP($AM25,'Verbal log'!$F:$Z,CU$1,FALSE),"")</f>
        <v/>
      </c>
      <c r="CV25" s="233" t="str">
        <f>IF($CO25&lt;&gt;"",VLOOKUP($AM25,'Verbal log'!$F:$Z,CV$1,FALSE),"")</f>
        <v/>
      </c>
      <c r="CW25" s="233" t="str">
        <f>IF($CO25&lt;&gt;"",VLOOKUP($AM25,'Verbal log'!$F:$Z,CW$1,FALSE),"")</f>
        <v/>
      </c>
      <c r="CX25" s="248" t="str">
        <f>IF($CO25&lt;&gt;"",VLOOKUP($AM25,'Verbal log'!$F:$Z,CX$1,FALSE),"")</f>
        <v/>
      </c>
      <c r="CY25" s="233"/>
      <c r="CZ25" s="236">
        <f t="shared" si="31"/>
        <v>-2E-14</v>
      </c>
      <c r="DA25" s="236">
        <f t="shared" si="32"/>
        <v>-2E-14</v>
      </c>
      <c r="DB25" s="236">
        <f t="shared" si="12"/>
        <v>0</v>
      </c>
      <c r="DC25" s="237">
        <f t="shared" si="13"/>
        <v>6.9444444444444447E-4</v>
      </c>
      <c r="DD25" s="237">
        <f t="shared" si="14"/>
        <v>1.3888888888888889E-3</v>
      </c>
      <c r="DE25" s="238">
        <f t="shared" si="15"/>
        <v>1.736111111111111E-3</v>
      </c>
      <c r="DG25" s="235" t="str">
        <f t="shared" si="33"/>
        <v/>
      </c>
      <c r="DH25" s="233" t="str">
        <f>IF($DG25&lt;&gt;"",VLOOKUP($AM25,'Verbal log'!$F:$Z,DH$1,FALSE),"")</f>
        <v/>
      </c>
      <c r="DI25" s="233" t="str">
        <f>IF($DG25&lt;&gt;"",VLOOKUP($AM25,'Verbal log'!$F:$Z,DI$1,FALSE),"")</f>
        <v/>
      </c>
      <c r="DJ25" s="233" t="str">
        <f>IF($DG25&lt;&gt;"",VLOOKUP($AM25,'Verbal log'!$F:$Z,DJ$1,FALSE),"")</f>
        <v/>
      </c>
      <c r="DK25" s="233" t="str">
        <f>IF($DG25&lt;&gt;"",VLOOKUP($AM25,'Verbal log'!$F:$Z,DK$1,FALSE),"")</f>
        <v/>
      </c>
      <c r="DL25" s="233" t="str">
        <f>IF($DG25&lt;&gt;"",VLOOKUP($AM25,'Verbal log'!$F:$Z,DL$1,FALSE),"")</f>
        <v/>
      </c>
      <c r="DM25" s="233" t="str">
        <f>IF($DG25&lt;&gt;"",VLOOKUP($AM25,'Verbal log'!$F:$Z,DM$1,FALSE),"")</f>
        <v/>
      </c>
      <c r="DN25" s="233" t="str">
        <f>IF($DG25&lt;&gt;"",VLOOKUP($AM25,'Verbal log'!$F:$Z,DN$1,FALSE),"")</f>
        <v/>
      </c>
      <c r="DO25" s="233" t="str">
        <f>IF($DG25&lt;&gt;"",VLOOKUP($AM25,'Verbal log'!$F:$Z,DO$1,FALSE),"")</f>
        <v/>
      </c>
      <c r="DP25" s="233" t="str">
        <f>IF($DG25&lt;&gt;"",VLOOKUP($AM25,'Verbal log'!$F:$Z,DP$1,FALSE),"")</f>
        <v/>
      </c>
      <c r="DQ25" s="233"/>
      <c r="DR25" s="236">
        <f t="shared" si="34"/>
        <v>-2E-14</v>
      </c>
      <c r="DS25" s="236">
        <f t="shared" si="35"/>
        <v>-2E-14</v>
      </c>
      <c r="DT25" s="236">
        <f t="shared" si="16"/>
        <v>0</v>
      </c>
      <c r="DU25" s="237">
        <f t="shared" si="17"/>
        <v>3.4722222222222224E-4</v>
      </c>
      <c r="DV25" s="237">
        <f t="shared" si="18"/>
        <v>1.0416666666666667E-3</v>
      </c>
      <c r="DW25" s="238">
        <f t="shared" si="19"/>
        <v>1.3888888888888889E-3</v>
      </c>
    </row>
    <row r="26" spans="1:127" x14ac:dyDescent="0.2">
      <c r="A26" s="53" t="s">
        <v>306</v>
      </c>
      <c r="B26" s="121">
        <v>120</v>
      </c>
      <c r="C26" s="27">
        <f>B26/(24*60*60)</f>
        <v>1.3888888888888889E-3</v>
      </c>
      <c r="D26" s="27" t="s">
        <v>4</v>
      </c>
      <c r="W26" s="121">
        <v>24</v>
      </c>
      <c r="X26" s="121" t="str">
        <f t="shared" si="36"/>
        <v/>
      </c>
      <c r="Y26" s="102" t="str">
        <f>VLOOKUP($AM26,'Verbal log'!$F:$Z,Y$1,FALSE)</f>
        <v>C.R.</v>
      </c>
      <c r="Z26" s="41" t="str">
        <f t="shared" si="20"/>
        <v>Exam 524</v>
      </c>
      <c r="AA26" s="27" t="str">
        <f>VLOOKUP($Z26,'Verbal log'!$F:$Z,AA$1,FALSE)</f>
        <v>Wrong</v>
      </c>
      <c r="AB26" s="102">
        <f>VLOOKUP($Z26,'Verbal log'!$F:$Z,AB$1,FALSE)</f>
        <v>149</v>
      </c>
      <c r="AC26" s="27">
        <f>VLOOKUP($Z26,'Verbal log'!$F:$Z,AC$1,FALSE)</f>
        <v>1.724537037037037E-3</v>
      </c>
      <c r="AD26" s="27" t="str">
        <f>VLOOKUP($Z26,'Verbal log'!$F:$Z,AD$1,FALSE)</f>
        <v>Perfect Timing</v>
      </c>
      <c r="AE26" s="27">
        <f>VLOOKUP($Z26,'Verbal log'!$F:$Z,AE$1,FALSE)</f>
        <v>3.4791666666666672E-2</v>
      </c>
      <c r="AF26" s="27">
        <f>VLOOKUP($Z26,'Verbal log'!$F:$Z,AF$1,FALSE)</f>
        <v>3.0374999999999996E-2</v>
      </c>
      <c r="AG26" s="27">
        <f>VLOOKUP($Z26,'Verbal log'!$F:$Z,AG$1,FALSE)</f>
        <v>4.4166666666666764E-3</v>
      </c>
      <c r="AH26" s="27" t="str">
        <f>VLOOKUP($Z26,'Verbal log'!$F:$Z,AH$1,FALSE)</f>
        <v>Behind on time</v>
      </c>
      <c r="AI26" s="102">
        <f>VLOOKUP($Z26,'Verbal log'!$F:$Z,AI$1,FALSE)</f>
        <v>0</v>
      </c>
      <c r="AJ26" s="121">
        <v>24</v>
      </c>
      <c r="AK26" s="121" t="str">
        <f t="shared" si="37"/>
        <v/>
      </c>
      <c r="AL26" s="102" t="str">
        <f>VLOOKUP($AM26,'Verbal log'!$F:$Z,AL$1,FALSE)</f>
        <v>C.R.</v>
      </c>
      <c r="AM26" s="41" t="str">
        <f t="shared" si="21"/>
        <v>Exam 524</v>
      </c>
      <c r="AN26" s="27" t="str">
        <f>IF($AL26=$AK$2,VLOOKUP($AM26,'Verbal log'!$F:$Z,AN$1,FALSE),"")</f>
        <v/>
      </c>
      <c r="AO26" s="102" t="str">
        <f>IF($AL26=$AK$2,VLOOKUP($AM26,'Verbal log'!$F:$Z,AO$1,FALSE),"")</f>
        <v/>
      </c>
      <c r="AP26" s="27" t="str">
        <f>IF($AL26=$AK$2,VLOOKUP($AM26,'Verbal log'!$F:$Z,AP$1,FALSE),"")</f>
        <v/>
      </c>
      <c r="AQ26" s="27" t="str">
        <f>IF($AL26=$AK$2,VLOOKUP($AM26,'Verbal log'!$F:$Z,AQ$1,FALSE),"")</f>
        <v/>
      </c>
      <c r="AR26" s="27" t="str">
        <f>IF($AL26=$AK$2,VLOOKUP($AM26,'Verbal log'!$F:$Z,AR$1,FALSE),"")</f>
        <v/>
      </c>
      <c r="AS26" s="27" t="str">
        <f>IF($AL26=$AK$2,VLOOKUP($AM26,'Verbal log'!$F:$Z,AS$1,FALSE),"")</f>
        <v/>
      </c>
      <c r="AT26" s="27" t="str">
        <f>IF($AL26=$AK$2,VLOOKUP($AM26,'Verbal log'!$F:$Z,AT$1,FALSE),"")</f>
        <v/>
      </c>
      <c r="AU26" s="27" t="str">
        <f>IF($AL26=$AK$2,VLOOKUP($AM26,'Verbal log'!$F:$Z,AU$1,FALSE),"")</f>
        <v/>
      </c>
      <c r="AV26" s="102" t="str">
        <f>IF($AL26=$AK$2,VLOOKUP($AM26,'Verbal log'!$F:$Z,AV$1,FALSE),"")</f>
        <v/>
      </c>
      <c r="AW26" s="27"/>
      <c r="AX26" s="65">
        <f t="shared" si="22"/>
        <v>-2E-14</v>
      </c>
      <c r="AY26" s="65">
        <f t="shared" si="23"/>
        <v>-2E-14</v>
      </c>
      <c r="AZ26" s="65">
        <f t="shared" si="0"/>
        <v>0</v>
      </c>
      <c r="BA26" s="66">
        <f t="shared" si="1"/>
        <v>3.4722222222222224E-4</v>
      </c>
      <c r="BB26" s="66">
        <f t="shared" si="2"/>
        <v>8.6805555555555551E-4</v>
      </c>
      <c r="BC26" s="66">
        <f t="shared" si="3"/>
        <v>1.3888888888888889E-3</v>
      </c>
      <c r="BE26" s="121">
        <f t="shared" si="24"/>
        <v>24</v>
      </c>
      <c r="BF26" s="27" t="str">
        <f>IF($BE26&lt;&gt;"",VLOOKUP($AM26,'Verbal log'!$F:$Z,BF$1,FALSE),"")</f>
        <v>Wrong</v>
      </c>
      <c r="BG26" s="27">
        <f>IF($BE26&lt;&gt;"",VLOOKUP($AM26,'Verbal log'!$F:$Z,BG$1,FALSE),"")</f>
        <v>149</v>
      </c>
      <c r="BH26" s="27">
        <f>IF($BE26&lt;&gt;"",VLOOKUP($AM26,'Verbal log'!$F:$Z,BH$1,FALSE),"")</f>
        <v>1.724537037037037E-3</v>
      </c>
      <c r="BI26" s="27" t="str">
        <f>IF($BE26&lt;&gt;"",VLOOKUP($AM26,'Verbal log'!$F:$Z,BI$1,FALSE),"")</f>
        <v>Perfect Timing</v>
      </c>
      <c r="BJ26" s="27">
        <f>IF($BE26&lt;&gt;"",VLOOKUP($AM26,'Verbal log'!$F:$Z,BJ$1,FALSE),"")</f>
        <v>3.4791666666666672E-2</v>
      </c>
      <c r="BK26" s="27">
        <f>IF($BE26&lt;&gt;"",VLOOKUP($AM26,'Verbal log'!$F:$Z,BK$1,FALSE),"")</f>
        <v>3.0374999999999996E-2</v>
      </c>
      <c r="BL26" s="27">
        <f>IF($BE26&lt;&gt;"",VLOOKUP($AM26,'Verbal log'!$F:$Z,BL$1,FALSE),"")</f>
        <v>4.4166666666666764E-3</v>
      </c>
      <c r="BM26" s="27" t="str">
        <f>IF($BE26&lt;&gt;"",VLOOKUP($AM26,'Verbal log'!$F:$Z,BM$1,FALSE),"")</f>
        <v>Behind on time</v>
      </c>
      <c r="BN26" s="27">
        <f>IF($BE26&lt;&gt;"",VLOOKUP($AM26,'Verbal log'!$F:$Z,BN$1,FALSE),"")</f>
        <v>0</v>
      </c>
      <c r="BO26" s="27"/>
      <c r="BP26" s="65">
        <f t="shared" si="25"/>
        <v>-1.724537037037037E-3</v>
      </c>
      <c r="BQ26" s="65">
        <f t="shared" si="26"/>
        <v>1.724537037037037E-3</v>
      </c>
      <c r="BR26" s="65">
        <f t="shared" si="4"/>
        <v>0</v>
      </c>
      <c r="BS26" s="66">
        <f t="shared" si="5"/>
        <v>8.6805555555555551E-4</v>
      </c>
      <c r="BT26" s="66">
        <f t="shared" si="6"/>
        <v>1.736111111111111E-3</v>
      </c>
      <c r="BU26" s="66">
        <f t="shared" si="7"/>
        <v>2.0833333333333333E-3</v>
      </c>
      <c r="BW26" s="235" t="str">
        <f t="shared" si="27"/>
        <v/>
      </c>
      <c r="BX26" s="233" t="str">
        <f>IF($BW26&lt;&gt;"",VLOOKUP($AM26,'Verbal log'!$F:$Z,BX$1,FALSE),"")</f>
        <v/>
      </c>
      <c r="BY26" s="233" t="str">
        <f>IF($BW26&lt;&gt;"",VLOOKUP($AM26,'Verbal log'!$F:$Z,BY$1,FALSE),"")</f>
        <v/>
      </c>
      <c r="BZ26" s="233" t="str">
        <f>IF($BW26&lt;&gt;"",VLOOKUP($AM26,'Verbal log'!$F:$Z,BZ$1,FALSE),"")</f>
        <v/>
      </c>
      <c r="CA26" s="233" t="str">
        <f>IF($BW26&lt;&gt;"",VLOOKUP($AM26,'Verbal log'!$F:$Z,CA$1,FALSE),"")</f>
        <v/>
      </c>
      <c r="CB26" s="233" t="str">
        <f>IF($BW26&lt;&gt;"",VLOOKUP($AM26,'Verbal log'!$F:$Z,CB$1,FALSE),"")</f>
        <v/>
      </c>
      <c r="CC26" s="233" t="str">
        <f>IF($BW26&lt;&gt;"",VLOOKUP($AM26,'Verbal log'!$F:$Z,CC$1,FALSE),"")</f>
        <v/>
      </c>
      <c r="CD26" s="233" t="str">
        <f>IF($BW26&lt;&gt;"",VLOOKUP($AM26,'Verbal log'!$F:$Z,CD$1,FALSE),"")</f>
        <v/>
      </c>
      <c r="CE26" s="233" t="str">
        <f>IF($BW26&lt;&gt;"",VLOOKUP($AM26,'Verbal log'!$F:$Z,CE$1,FALSE),"")</f>
        <v/>
      </c>
      <c r="CF26" s="233" t="str">
        <f>IF($BW26&lt;&gt;"",VLOOKUP($AM26,'Verbal log'!$F:$Z,CF$1,FALSE),"")</f>
        <v/>
      </c>
      <c r="CG26" s="233"/>
      <c r="CH26" s="236">
        <f t="shared" si="28"/>
        <v>-2E-14</v>
      </c>
      <c r="CI26" s="236">
        <f t="shared" si="29"/>
        <v>-2E-14</v>
      </c>
      <c r="CJ26" s="236">
        <f t="shared" si="8"/>
        <v>0</v>
      </c>
      <c r="CK26" s="237">
        <f t="shared" si="9"/>
        <v>1.3888888888888889E-3</v>
      </c>
      <c r="CL26" s="237">
        <f t="shared" si="10"/>
        <v>3.472222222222222E-3</v>
      </c>
      <c r="CM26" s="238">
        <f t="shared" si="11"/>
        <v>3.8194444444444443E-3</v>
      </c>
      <c r="CO26" s="235" t="str">
        <f t="shared" si="30"/>
        <v/>
      </c>
      <c r="CP26" s="233" t="str">
        <f>IF($CO26&lt;&gt;"",VLOOKUP($AM26,'Verbal log'!$F:$Z,CP$1,FALSE),"")</f>
        <v/>
      </c>
      <c r="CQ26" s="233" t="str">
        <f>IF($CO26&lt;&gt;"",VLOOKUP($AM26,'Verbal log'!$F:$Z,CQ$1,FALSE),"")</f>
        <v/>
      </c>
      <c r="CR26" s="233" t="str">
        <f>IF($CO26&lt;&gt;"",VLOOKUP($AM26,'Verbal log'!$F:$Z,CR$1,FALSE),"")</f>
        <v/>
      </c>
      <c r="CS26" s="233" t="str">
        <f>IF($CO26&lt;&gt;"",VLOOKUP($AM26,'Verbal log'!$F:$Z,CS$1,FALSE),"")</f>
        <v/>
      </c>
      <c r="CT26" s="233" t="str">
        <f>IF($CO26&lt;&gt;"",VLOOKUP($AM26,'Verbal log'!$F:$Z,CT$1,FALSE),"")</f>
        <v/>
      </c>
      <c r="CU26" s="233" t="str">
        <f>IF($CO26&lt;&gt;"",VLOOKUP($AM26,'Verbal log'!$F:$Z,CU$1,FALSE),"")</f>
        <v/>
      </c>
      <c r="CV26" s="233" t="str">
        <f>IF($CO26&lt;&gt;"",VLOOKUP($AM26,'Verbal log'!$F:$Z,CV$1,FALSE),"")</f>
        <v/>
      </c>
      <c r="CW26" s="233" t="str">
        <f>IF($CO26&lt;&gt;"",VLOOKUP($AM26,'Verbal log'!$F:$Z,CW$1,FALSE),"")</f>
        <v/>
      </c>
      <c r="CX26" s="248" t="str">
        <f>IF($CO26&lt;&gt;"",VLOOKUP($AM26,'Verbal log'!$F:$Z,CX$1,FALSE),"")</f>
        <v/>
      </c>
      <c r="CY26" s="233"/>
      <c r="CZ26" s="236">
        <f t="shared" si="31"/>
        <v>-2E-14</v>
      </c>
      <c r="DA26" s="236">
        <f t="shared" si="32"/>
        <v>-2E-14</v>
      </c>
      <c r="DB26" s="236">
        <f t="shared" si="12"/>
        <v>0</v>
      </c>
      <c r="DC26" s="237">
        <f t="shared" si="13"/>
        <v>6.9444444444444447E-4</v>
      </c>
      <c r="DD26" s="237">
        <f t="shared" si="14"/>
        <v>1.3888888888888889E-3</v>
      </c>
      <c r="DE26" s="238">
        <f t="shared" si="15"/>
        <v>1.736111111111111E-3</v>
      </c>
      <c r="DG26" s="235" t="str">
        <f t="shared" si="33"/>
        <v/>
      </c>
      <c r="DH26" s="233" t="str">
        <f>IF($DG26&lt;&gt;"",VLOOKUP($AM26,'Verbal log'!$F:$Z,DH$1,FALSE),"")</f>
        <v/>
      </c>
      <c r="DI26" s="233" t="str">
        <f>IF($DG26&lt;&gt;"",VLOOKUP($AM26,'Verbal log'!$F:$Z,DI$1,FALSE),"")</f>
        <v/>
      </c>
      <c r="DJ26" s="233" t="str">
        <f>IF($DG26&lt;&gt;"",VLOOKUP($AM26,'Verbal log'!$F:$Z,DJ$1,FALSE),"")</f>
        <v/>
      </c>
      <c r="DK26" s="233" t="str">
        <f>IF($DG26&lt;&gt;"",VLOOKUP($AM26,'Verbal log'!$F:$Z,DK$1,FALSE),"")</f>
        <v/>
      </c>
      <c r="DL26" s="233" t="str">
        <f>IF($DG26&lt;&gt;"",VLOOKUP($AM26,'Verbal log'!$F:$Z,DL$1,FALSE),"")</f>
        <v/>
      </c>
      <c r="DM26" s="233" t="str">
        <f>IF($DG26&lt;&gt;"",VLOOKUP($AM26,'Verbal log'!$F:$Z,DM$1,FALSE),"")</f>
        <v/>
      </c>
      <c r="DN26" s="233" t="str">
        <f>IF($DG26&lt;&gt;"",VLOOKUP($AM26,'Verbal log'!$F:$Z,DN$1,FALSE),"")</f>
        <v/>
      </c>
      <c r="DO26" s="233" t="str">
        <f>IF($DG26&lt;&gt;"",VLOOKUP($AM26,'Verbal log'!$F:$Z,DO$1,FALSE),"")</f>
        <v/>
      </c>
      <c r="DP26" s="233" t="str">
        <f>IF($DG26&lt;&gt;"",VLOOKUP($AM26,'Verbal log'!$F:$Z,DP$1,FALSE),"")</f>
        <v/>
      </c>
      <c r="DQ26" s="233"/>
      <c r="DR26" s="236">
        <f t="shared" si="34"/>
        <v>-2E-14</v>
      </c>
      <c r="DS26" s="236">
        <f t="shared" si="35"/>
        <v>-2E-14</v>
      </c>
      <c r="DT26" s="236">
        <f t="shared" si="16"/>
        <v>0</v>
      </c>
      <c r="DU26" s="237">
        <f t="shared" si="17"/>
        <v>3.4722222222222224E-4</v>
      </c>
      <c r="DV26" s="237">
        <f t="shared" si="18"/>
        <v>1.0416666666666667E-3</v>
      </c>
      <c r="DW26" s="238">
        <f t="shared" si="19"/>
        <v>1.3888888888888889E-3</v>
      </c>
    </row>
    <row r="27" spans="1:127" x14ac:dyDescent="0.2">
      <c r="W27" s="121">
        <v>25</v>
      </c>
      <c r="X27" s="121" t="str">
        <f t="shared" si="36"/>
        <v/>
      </c>
      <c r="Y27" s="102" t="str">
        <f>VLOOKUP($AM27,'Verbal log'!$F:$Z,Y$1,FALSE)</f>
        <v>C.R.</v>
      </c>
      <c r="Z27" s="41" t="str">
        <f t="shared" si="20"/>
        <v>Exam 525</v>
      </c>
      <c r="AA27" s="27" t="str">
        <f>VLOOKUP($Z27,'Verbal log'!$F:$Z,AA$1,FALSE)</f>
        <v>Right</v>
      </c>
      <c r="AB27" s="102">
        <f>VLOOKUP($Z27,'Verbal log'!$F:$Z,AB$1,FALSE)</f>
        <v>112</v>
      </c>
      <c r="AC27" s="27">
        <f>VLOOKUP($Z27,'Verbal log'!$F:$Z,AC$1,FALSE)</f>
        <v>1.2962962962962963E-3</v>
      </c>
      <c r="AD27" s="27" t="str">
        <f>VLOOKUP($Z27,'Verbal log'!$F:$Z,AD$1,FALSE)</f>
        <v>Perfect Timing</v>
      </c>
      <c r="AE27" s="27">
        <f>VLOOKUP($Z27,'Verbal log'!$F:$Z,AE$1,FALSE)</f>
        <v>3.6087962962962968E-2</v>
      </c>
      <c r="AF27" s="27">
        <f>VLOOKUP($Z27,'Verbal log'!$F:$Z,AF$1,FALSE)</f>
        <v>3.1640624999999999E-2</v>
      </c>
      <c r="AG27" s="27">
        <f>VLOOKUP($Z27,'Verbal log'!$F:$Z,AG$1,FALSE)</f>
        <v>4.4473379629629689E-3</v>
      </c>
      <c r="AH27" s="27" t="str">
        <f>VLOOKUP($Z27,'Verbal log'!$F:$Z,AH$1,FALSE)</f>
        <v>Behind on time</v>
      </c>
      <c r="AI27" s="102">
        <f>VLOOKUP($Z27,'Verbal log'!$F:$Z,AI$1,FALSE)</f>
        <v>0</v>
      </c>
      <c r="AJ27" s="121">
        <v>25</v>
      </c>
      <c r="AK27" s="121" t="str">
        <f t="shared" si="37"/>
        <v/>
      </c>
      <c r="AL27" s="102" t="str">
        <f>VLOOKUP($AM27,'Verbal log'!$F:$Z,AL$1,FALSE)</f>
        <v>C.R.</v>
      </c>
      <c r="AM27" s="41" t="str">
        <f t="shared" si="21"/>
        <v>Exam 525</v>
      </c>
      <c r="AN27" s="27" t="str">
        <f>IF($AL27=$AK$2,VLOOKUP($AM27,'Verbal log'!$F:$Z,AN$1,FALSE),"")</f>
        <v/>
      </c>
      <c r="AO27" s="102" t="str">
        <f>IF($AL27=$AK$2,VLOOKUP($AM27,'Verbal log'!$F:$Z,AO$1,FALSE),"")</f>
        <v/>
      </c>
      <c r="AP27" s="27" t="str">
        <f>IF($AL27=$AK$2,VLOOKUP($AM27,'Verbal log'!$F:$Z,AP$1,FALSE),"")</f>
        <v/>
      </c>
      <c r="AQ27" s="27" t="str">
        <f>IF($AL27=$AK$2,VLOOKUP($AM27,'Verbal log'!$F:$Z,AQ$1,FALSE),"")</f>
        <v/>
      </c>
      <c r="AR27" s="27" t="str">
        <f>IF($AL27=$AK$2,VLOOKUP($AM27,'Verbal log'!$F:$Z,AR$1,FALSE),"")</f>
        <v/>
      </c>
      <c r="AS27" s="27" t="str">
        <f>IF($AL27=$AK$2,VLOOKUP($AM27,'Verbal log'!$F:$Z,AS$1,FALSE),"")</f>
        <v/>
      </c>
      <c r="AT27" s="27" t="str">
        <f>IF($AL27=$AK$2,VLOOKUP($AM27,'Verbal log'!$F:$Z,AT$1,FALSE),"")</f>
        <v/>
      </c>
      <c r="AU27" s="27" t="str">
        <f>IF($AL27=$AK$2,VLOOKUP($AM27,'Verbal log'!$F:$Z,AU$1,FALSE),"")</f>
        <v/>
      </c>
      <c r="AV27" s="102" t="str">
        <f>IF($AL27=$AK$2,VLOOKUP($AM27,'Verbal log'!$F:$Z,AV$1,FALSE),"")</f>
        <v/>
      </c>
      <c r="AW27" s="27"/>
      <c r="AX27" s="65">
        <f t="shared" si="22"/>
        <v>-2E-14</v>
      </c>
      <c r="AY27" s="65">
        <f t="shared" si="23"/>
        <v>-2E-14</v>
      </c>
      <c r="AZ27" s="65">
        <f t="shared" si="0"/>
        <v>0</v>
      </c>
      <c r="BA27" s="66">
        <f t="shared" si="1"/>
        <v>3.4722222222222224E-4</v>
      </c>
      <c r="BB27" s="66">
        <f t="shared" si="2"/>
        <v>8.6805555555555551E-4</v>
      </c>
      <c r="BC27" s="66">
        <f t="shared" si="3"/>
        <v>1.3888888888888889E-3</v>
      </c>
      <c r="BE27" s="121">
        <f t="shared" si="24"/>
        <v>25</v>
      </c>
      <c r="BF27" s="27" t="str">
        <f>IF($BE27&lt;&gt;"",VLOOKUP($AM27,'Verbal log'!$F:$Z,BF$1,FALSE),"")</f>
        <v>Right</v>
      </c>
      <c r="BG27" s="27">
        <f>IF($BE27&lt;&gt;"",VLOOKUP($AM27,'Verbal log'!$F:$Z,BG$1,FALSE),"")</f>
        <v>112</v>
      </c>
      <c r="BH27" s="27">
        <f>IF($BE27&lt;&gt;"",VLOOKUP($AM27,'Verbal log'!$F:$Z,BH$1,FALSE),"")</f>
        <v>1.2962962962962963E-3</v>
      </c>
      <c r="BI27" s="27" t="str">
        <f>IF($BE27&lt;&gt;"",VLOOKUP($AM27,'Verbal log'!$F:$Z,BI$1,FALSE),"")</f>
        <v>Perfect Timing</v>
      </c>
      <c r="BJ27" s="27">
        <f>IF($BE27&lt;&gt;"",VLOOKUP($AM27,'Verbal log'!$F:$Z,BJ$1,FALSE),"")</f>
        <v>3.6087962962962968E-2</v>
      </c>
      <c r="BK27" s="27">
        <f>IF($BE27&lt;&gt;"",VLOOKUP($AM27,'Verbal log'!$F:$Z,BK$1,FALSE),"")</f>
        <v>3.1640624999999999E-2</v>
      </c>
      <c r="BL27" s="27">
        <f>IF($BE27&lt;&gt;"",VLOOKUP($AM27,'Verbal log'!$F:$Z,BL$1,FALSE),"")</f>
        <v>4.4473379629629689E-3</v>
      </c>
      <c r="BM27" s="27" t="str">
        <f>IF($BE27&lt;&gt;"",VLOOKUP($AM27,'Verbal log'!$F:$Z,BM$1,FALSE),"")</f>
        <v>Behind on time</v>
      </c>
      <c r="BN27" s="27">
        <f>IF($BE27&lt;&gt;"",VLOOKUP($AM27,'Verbal log'!$F:$Z,BN$1,FALSE),"")</f>
        <v>0</v>
      </c>
      <c r="BO27" s="27"/>
      <c r="BP27" s="65">
        <f t="shared" si="25"/>
        <v>1.2962962962962963E-3</v>
      </c>
      <c r="BQ27" s="65">
        <f t="shared" si="26"/>
        <v>-1.2962962962962963E-3</v>
      </c>
      <c r="BR27" s="65">
        <f t="shared" si="4"/>
        <v>0</v>
      </c>
      <c r="BS27" s="66">
        <f t="shared" si="5"/>
        <v>8.6805555555555551E-4</v>
      </c>
      <c r="BT27" s="66">
        <f t="shared" si="6"/>
        <v>1.736111111111111E-3</v>
      </c>
      <c r="BU27" s="66">
        <f t="shared" si="7"/>
        <v>2.0833333333333333E-3</v>
      </c>
      <c r="BW27" s="235" t="str">
        <f t="shared" si="27"/>
        <v/>
      </c>
      <c r="BX27" s="233" t="str">
        <f>IF($BW27&lt;&gt;"",VLOOKUP($AM27,'Verbal log'!$F:$Z,BX$1,FALSE),"")</f>
        <v/>
      </c>
      <c r="BY27" s="233" t="str">
        <f>IF($BW27&lt;&gt;"",VLOOKUP($AM27,'Verbal log'!$F:$Z,BY$1,FALSE),"")</f>
        <v/>
      </c>
      <c r="BZ27" s="233" t="str">
        <f>IF($BW27&lt;&gt;"",VLOOKUP($AM27,'Verbal log'!$F:$Z,BZ$1,FALSE),"")</f>
        <v/>
      </c>
      <c r="CA27" s="233" t="str">
        <f>IF($BW27&lt;&gt;"",VLOOKUP($AM27,'Verbal log'!$F:$Z,CA$1,FALSE),"")</f>
        <v/>
      </c>
      <c r="CB27" s="233" t="str">
        <f>IF($BW27&lt;&gt;"",VLOOKUP($AM27,'Verbal log'!$F:$Z,CB$1,FALSE),"")</f>
        <v/>
      </c>
      <c r="CC27" s="233" t="str">
        <f>IF($BW27&lt;&gt;"",VLOOKUP($AM27,'Verbal log'!$F:$Z,CC$1,FALSE),"")</f>
        <v/>
      </c>
      <c r="CD27" s="233" t="str">
        <f>IF($BW27&lt;&gt;"",VLOOKUP($AM27,'Verbal log'!$F:$Z,CD$1,FALSE),"")</f>
        <v/>
      </c>
      <c r="CE27" s="233" t="str">
        <f>IF($BW27&lt;&gt;"",VLOOKUP($AM27,'Verbal log'!$F:$Z,CE$1,FALSE),"")</f>
        <v/>
      </c>
      <c r="CF27" s="233" t="str">
        <f>IF($BW27&lt;&gt;"",VLOOKUP($AM27,'Verbal log'!$F:$Z,CF$1,FALSE),"")</f>
        <v/>
      </c>
      <c r="CG27" s="233"/>
      <c r="CH27" s="236">
        <f t="shared" si="28"/>
        <v>-2E-14</v>
      </c>
      <c r="CI27" s="236">
        <f t="shared" si="29"/>
        <v>-2E-14</v>
      </c>
      <c r="CJ27" s="236">
        <f t="shared" si="8"/>
        <v>0</v>
      </c>
      <c r="CK27" s="237">
        <f t="shared" si="9"/>
        <v>1.3888888888888889E-3</v>
      </c>
      <c r="CL27" s="237">
        <f t="shared" si="10"/>
        <v>3.472222222222222E-3</v>
      </c>
      <c r="CM27" s="238">
        <f t="shared" si="11"/>
        <v>3.8194444444444443E-3</v>
      </c>
      <c r="CO27" s="235" t="str">
        <f t="shared" si="30"/>
        <v/>
      </c>
      <c r="CP27" s="233" t="str">
        <f>IF($CO27&lt;&gt;"",VLOOKUP($AM27,'Verbal log'!$F:$Z,CP$1,FALSE),"")</f>
        <v/>
      </c>
      <c r="CQ27" s="233" t="str">
        <f>IF($CO27&lt;&gt;"",VLOOKUP($AM27,'Verbal log'!$F:$Z,CQ$1,FALSE),"")</f>
        <v/>
      </c>
      <c r="CR27" s="233" t="str">
        <f>IF($CO27&lt;&gt;"",VLOOKUP($AM27,'Verbal log'!$F:$Z,CR$1,FALSE),"")</f>
        <v/>
      </c>
      <c r="CS27" s="233" t="str">
        <f>IF($CO27&lt;&gt;"",VLOOKUP($AM27,'Verbal log'!$F:$Z,CS$1,FALSE),"")</f>
        <v/>
      </c>
      <c r="CT27" s="233" t="str">
        <f>IF($CO27&lt;&gt;"",VLOOKUP($AM27,'Verbal log'!$F:$Z,CT$1,FALSE),"")</f>
        <v/>
      </c>
      <c r="CU27" s="233" t="str">
        <f>IF($CO27&lt;&gt;"",VLOOKUP($AM27,'Verbal log'!$F:$Z,CU$1,FALSE),"")</f>
        <v/>
      </c>
      <c r="CV27" s="233" t="str">
        <f>IF($CO27&lt;&gt;"",VLOOKUP($AM27,'Verbal log'!$F:$Z,CV$1,FALSE),"")</f>
        <v/>
      </c>
      <c r="CW27" s="233" t="str">
        <f>IF($CO27&lt;&gt;"",VLOOKUP($AM27,'Verbal log'!$F:$Z,CW$1,FALSE),"")</f>
        <v/>
      </c>
      <c r="CX27" s="248" t="str">
        <f>IF($CO27&lt;&gt;"",VLOOKUP($AM27,'Verbal log'!$F:$Z,CX$1,FALSE),"")</f>
        <v/>
      </c>
      <c r="CY27" s="233"/>
      <c r="CZ27" s="236">
        <f t="shared" si="31"/>
        <v>-2E-14</v>
      </c>
      <c r="DA27" s="236">
        <f t="shared" si="32"/>
        <v>-2E-14</v>
      </c>
      <c r="DB27" s="236">
        <f t="shared" si="12"/>
        <v>0</v>
      </c>
      <c r="DC27" s="237">
        <f t="shared" si="13"/>
        <v>6.9444444444444447E-4</v>
      </c>
      <c r="DD27" s="237">
        <f t="shared" si="14"/>
        <v>1.3888888888888889E-3</v>
      </c>
      <c r="DE27" s="238">
        <f t="shared" si="15"/>
        <v>1.736111111111111E-3</v>
      </c>
      <c r="DG27" s="235" t="str">
        <f t="shared" si="33"/>
        <v/>
      </c>
      <c r="DH27" s="233" t="str">
        <f>IF($DG27&lt;&gt;"",VLOOKUP($AM27,'Verbal log'!$F:$Z,DH$1,FALSE),"")</f>
        <v/>
      </c>
      <c r="DI27" s="233" t="str">
        <f>IF($DG27&lt;&gt;"",VLOOKUP($AM27,'Verbal log'!$F:$Z,DI$1,FALSE),"")</f>
        <v/>
      </c>
      <c r="DJ27" s="233" t="str">
        <f>IF($DG27&lt;&gt;"",VLOOKUP($AM27,'Verbal log'!$F:$Z,DJ$1,FALSE),"")</f>
        <v/>
      </c>
      <c r="DK27" s="233" t="str">
        <f>IF($DG27&lt;&gt;"",VLOOKUP($AM27,'Verbal log'!$F:$Z,DK$1,FALSE),"")</f>
        <v/>
      </c>
      <c r="DL27" s="233" t="str">
        <f>IF($DG27&lt;&gt;"",VLOOKUP($AM27,'Verbal log'!$F:$Z,DL$1,FALSE),"")</f>
        <v/>
      </c>
      <c r="DM27" s="233" t="str">
        <f>IF($DG27&lt;&gt;"",VLOOKUP($AM27,'Verbal log'!$F:$Z,DM$1,FALSE),"")</f>
        <v/>
      </c>
      <c r="DN27" s="233" t="str">
        <f>IF($DG27&lt;&gt;"",VLOOKUP($AM27,'Verbal log'!$F:$Z,DN$1,FALSE),"")</f>
        <v/>
      </c>
      <c r="DO27" s="233" t="str">
        <f>IF($DG27&lt;&gt;"",VLOOKUP($AM27,'Verbal log'!$F:$Z,DO$1,FALSE),"")</f>
        <v/>
      </c>
      <c r="DP27" s="233" t="str">
        <f>IF($DG27&lt;&gt;"",VLOOKUP($AM27,'Verbal log'!$F:$Z,DP$1,FALSE),"")</f>
        <v/>
      </c>
      <c r="DQ27" s="233"/>
      <c r="DR27" s="236">
        <f t="shared" si="34"/>
        <v>-2E-14</v>
      </c>
      <c r="DS27" s="236">
        <f t="shared" si="35"/>
        <v>-2E-14</v>
      </c>
      <c r="DT27" s="236">
        <f t="shared" si="16"/>
        <v>0</v>
      </c>
      <c r="DU27" s="237">
        <f t="shared" si="17"/>
        <v>3.4722222222222224E-4</v>
      </c>
      <c r="DV27" s="237">
        <f t="shared" si="18"/>
        <v>1.0416666666666667E-3</v>
      </c>
      <c r="DW27" s="238">
        <f t="shared" si="19"/>
        <v>1.3888888888888889E-3</v>
      </c>
    </row>
    <row r="28" spans="1:127" ht="25.5" x14ac:dyDescent="0.2">
      <c r="A28" s="53" t="s">
        <v>307</v>
      </c>
      <c r="B28" s="46" t="s">
        <v>291</v>
      </c>
      <c r="C28" s="46" t="s">
        <v>292</v>
      </c>
      <c r="D28" s="46" t="s">
        <v>260</v>
      </c>
      <c r="W28" s="121">
        <v>26</v>
      </c>
      <c r="X28" s="121">
        <f t="shared" si="36"/>
        <v>26</v>
      </c>
      <c r="Y28" s="102" t="str">
        <f>VLOOKUP($AM28,'Verbal log'!$F:$Z,Y$1,FALSE)</f>
        <v>S.C.</v>
      </c>
      <c r="Z28" s="41" t="str">
        <f t="shared" si="20"/>
        <v>Exam 526</v>
      </c>
      <c r="AA28" s="27" t="str">
        <f>VLOOKUP($Z28,'Verbal log'!$F:$Z,AA$1,FALSE)</f>
        <v>Right</v>
      </c>
      <c r="AB28" s="102">
        <f>VLOOKUP($Z28,'Verbal log'!$F:$Z,AB$1,FALSE)</f>
        <v>62</v>
      </c>
      <c r="AC28" s="27">
        <f>VLOOKUP($Z28,'Verbal log'!$F:$Z,AC$1,FALSE)</f>
        <v>7.1759259259259259E-4</v>
      </c>
      <c r="AD28" s="27" t="str">
        <f>VLOOKUP($Z28,'Verbal log'!$F:$Z,AD$1,FALSE)</f>
        <v>Perfect Timing</v>
      </c>
      <c r="AE28" s="27">
        <f>VLOOKUP($Z28,'Verbal log'!$F:$Z,AE$1,FALSE)</f>
        <v>3.6805555555555564E-2</v>
      </c>
      <c r="AF28" s="27">
        <f>VLOOKUP($Z28,'Verbal log'!$F:$Z,AF$1,FALSE)</f>
        <v>3.2906249999999998E-2</v>
      </c>
      <c r="AG28" s="27">
        <f>VLOOKUP($Z28,'Verbal log'!$F:$Z,AG$1,FALSE)</f>
        <v>3.8993055555555656E-3</v>
      </c>
      <c r="AH28" s="27" t="str">
        <f>VLOOKUP($Z28,'Verbal log'!$F:$Z,AH$1,FALSE)</f>
        <v>Behind on time</v>
      </c>
      <c r="AI28" s="102">
        <f>VLOOKUP($Z28,'Verbal log'!$F:$Z,AI$1,FALSE)</f>
        <v>0</v>
      </c>
      <c r="AJ28" s="121">
        <v>26</v>
      </c>
      <c r="AK28" s="121">
        <f t="shared" si="37"/>
        <v>26</v>
      </c>
      <c r="AL28" s="102" t="str">
        <f>VLOOKUP($AM28,'Verbal log'!$F:$Z,AL$1,FALSE)</f>
        <v>S.C.</v>
      </c>
      <c r="AM28" s="41" t="str">
        <f t="shared" si="21"/>
        <v>Exam 526</v>
      </c>
      <c r="AN28" s="27" t="str">
        <f>IF($AL28=$AK$2,VLOOKUP($AM28,'Verbal log'!$F:$Z,AN$1,FALSE),"")</f>
        <v>Right</v>
      </c>
      <c r="AO28" s="102">
        <f>IF($AL28=$AK$2,VLOOKUP($AM28,'Verbal log'!$F:$Z,AO$1,FALSE),"")</f>
        <v>62</v>
      </c>
      <c r="AP28" s="27">
        <f>IF($AL28=$AK$2,VLOOKUP($AM28,'Verbal log'!$F:$Z,AP$1,FALSE),"")</f>
        <v>7.1759259259259259E-4</v>
      </c>
      <c r="AQ28" s="27" t="str">
        <f>IF($AL28=$AK$2,VLOOKUP($AM28,'Verbal log'!$F:$Z,AQ$1,FALSE),"")</f>
        <v>Perfect Timing</v>
      </c>
      <c r="AR28" s="27">
        <f>IF($AL28=$AK$2,VLOOKUP($AM28,'Verbal log'!$F:$Z,AR$1,FALSE),"")</f>
        <v>3.6805555555555564E-2</v>
      </c>
      <c r="AS28" s="27">
        <f>IF($AL28=$AK$2,VLOOKUP($AM28,'Verbal log'!$F:$Z,AS$1,FALSE),"")</f>
        <v>3.2906249999999998E-2</v>
      </c>
      <c r="AT28" s="27">
        <f>IF($AL28=$AK$2,VLOOKUP($AM28,'Verbal log'!$F:$Z,AT$1,FALSE),"")</f>
        <v>3.8993055555555656E-3</v>
      </c>
      <c r="AU28" s="27" t="str">
        <f>IF($AL28=$AK$2,VLOOKUP($AM28,'Verbal log'!$F:$Z,AU$1,FALSE),"")</f>
        <v>Behind on time</v>
      </c>
      <c r="AV28" s="102">
        <f>IF($AL28=$AK$2,VLOOKUP($AM28,'Verbal log'!$F:$Z,AV$1,FALSE),"")</f>
        <v>0</v>
      </c>
      <c r="AW28" s="27"/>
      <c r="AX28" s="65">
        <f t="shared" si="22"/>
        <v>7.1759259259259259E-4</v>
      </c>
      <c r="AY28" s="65">
        <f t="shared" si="23"/>
        <v>-7.1759259259259259E-4</v>
      </c>
      <c r="AZ28" s="65">
        <f t="shared" si="0"/>
        <v>0</v>
      </c>
      <c r="BA28" s="66">
        <f t="shared" si="1"/>
        <v>3.4722222222222224E-4</v>
      </c>
      <c r="BB28" s="66">
        <f t="shared" si="2"/>
        <v>8.6805555555555551E-4</v>
      </c>
      <c r="BC28" s="66">
        <f t="shared" si="3"/>
        <v>1.3888888888888889E-3</v>
      </c>
      <c r="BE28" s="121" t="str">
        <f t="shared" si="24"/>
        <v/>
      </c>
      <c r="BF28" s="27" t="str">
        <f>IF($BE28&lt;&gt;"",VLOOKUP($AM28,'Verbal log'!$F:$Z,BF$1,FALSE),"")</f>
        <v/>
      </c>
      <c r="BG28" s="27" t="str">
        <f>IF($BE28&lt;&gt;"",VLOOKUP($AM28,'Verbal log'!$F:$Z,BG$1,FALSE),"")</f>
        <v/>
      </c>
      <c r="BH28" s="27" t="str">
        <f>IF($BE28&lt;&gt;"",VLOOKUP($AM28,'Verbal log'!$F:$Z,BH$1,FALSE),"")</f>
        <v/>
      </c>
      <c r="BI28" s="27" t="str">
        <f>IF($BE28&lt;&gt;"",VLOOKUP($AM28,'Verbal log'!$F:$Z,BI$1,FALSE),"")</f>
        <v/>
      </c>
      <c r="BJ28" s="27" t="str">
        <f>IF($BE28&lt;&gt;"",VLOOKUP($AM28,'Verbal log'!$F:$Z,BJ$1,FALSE),"")</f>
        <v/>
      </c>
      <c r="BK28" s="27" t="str">
        <f>IF($BE28&lt;&gt;"",VLOOKUP($AM28,'Verbal log'!$F:$Z,BK$1,FALSE),"")</f>
        <v/>
      </c>
      <c r="BL28" s="27" t="str">
        <f>IF($BE28&lt;&gt;"",VLOOKUP($AM28,'Verbal log'!$F:$Z,BL$1,FALSE),"")</f>
        <v/>
      </c>
      <c r="BM28" s="27" t="str">
        <f>IF($BE28&lt;&gt;"",VLOOKUP($AM28,'Verbal log'!$F:$Z,BM$1,FALSE),"")</f>
        <v/>
      </c>
      <c r="BN28" s="27" t="str">
        <f>IF($BE28&lt;&gt;"",VLOOKUP($AM28,'Verbal log'!$F:$Z,BN$1,FALSE),"")</f>
        <v/>
      </c>
      <c r="BO28" s="27"/>
      <c r="BP28" s="65">
        <f t="shared" si="25"/>
        <v>-2E-14</v>
      </c>
      <c r="BQ28" s="65">
        <f t="shared" si="26"/>
        <v>-2E-14</v>
      </c>
      <c r="BR28" s="65">
        <f t="shared" si="4"/>
        <v>0</v>
      </c>
      <c r="BS28" s="66">
        <f t="shared" si="5"/>
        <v>8.6805555555555551E-4</v>
      </c>
      <c r="BT28" s="66">
        <f t="shared" si="6"/>
        <v>1.736111111111111E-3</v>
      </c>
      <c r="BU28" s="66">
        <f t="shared" si="7"/>
        <v>2.0833333333333333E-3</v>
      </c>
      <c r="BW28" s="235" t="str">
        <f t="shared" si="27"/>
        <v/>
      </c>
      <c r="BX28" s="233" t="str">
        <f>IF($BW28&lt;&gt;"",VLOOKUP($AM28,'Verbal log'!$F:$Z,BX$1,FALSE),"")</f>
        <v/>
      </c>
      <c r="BY28" s="233" t="str">
        <f>IF($BW28&lt;&gt;"",VLOOKUP($AM28,'Verbal log'!$F:$Z,BY$1,FALSE),"")</f>
        <v/>
      </c>
      <c r="BZ28" s="233" t="str">
        <f>IF($BW28&lt;&gt;"",VLOOKUP($AM28,'Verbal log'!$F:$Z,BZ$1,FALSE),"")</f>
        <v/>
      </c>
      <c r="CA28" s="233" t="str">
        <f>IF($BW28&lt;&gt;"",VLOOKUP($AM28,'Verbal log'!$F:$Z,CA$1,FALSE),"")</f>
        <v/>
      </c>
      <c r="CB28" s="233" t="str">
        <f>IF($BW28&lt;&gt;"",VLOOKUP($AM28,'Verbal log'!$F:$Z,CB$1,FALSE),"")</f>
        <v/>
      </c>
      <c r="CC28" s="233" t="str">
        <f>IF($BW28&lt;&gt;"",VLOOKUP($AM28,'Verbal log'!$F:$Z,CC$1,FALSE),"")</f>
        <v/>
      </c>
      <c r="CD28" s="233" t="str">
        <f>IF($BW28&lt;&gt;"",VLOOKUP($AM28,'Verbal log'!$F:$Z,CD$1,FALSE),"")</f>
        <v/>
      </c>
      <c r="CE28" s="233" t="str">
        <f>IF($BW28&lt;&gt;"",VLOOKUP($AM28,'Verbal log'!$F:$Z,CE$1,FALSE),"")</f>
        <v/>
      </c>
      <c r="CF28" s="233" t="str">
        <f>IF($BW28&lt;&gt;"",VLOOKUP($AM28,'Verbal log'!$F:$Z,CF$1,FALSE),"")</f>
        <v/>
      </c>
      <c r="CG28" s="233"/>
      <c r="CH28" s="236">
        <f t="shared" si="28"/>
        <v>-2E-14</v>
      </c>
      <c r="CI28" s="236">
        <f t="shared" si="29"/>
        <v>-2E-14</v>
      </c>
      <c r="CJ28" s="236">
        <f t="shared" si="8"/>
        <v>0</v>
      </c>
      <c r="CK28" s="237">
        <f t="shared" si="9"/>
        <v>1.3888888888888889E-3</v>
      </c>
      <c r="CL28" s="237">
        <f t="shared" si="10"/>
        <v>3.472222222222222E-3</v>
      </c>
      <c r="CM28" s="238">
        <f t="shared" si="11"/>
        <v>3.8194444444444443E-3</v>
      </c>
      <c r="CO28" s="235" t="str">
        <f t="shared" si="30"/>
        <v/>
      </c>
      <c r="CP28" s="233" t="str">
        <f>IF($CO28&lt;&gt;"",VLOOKUP($AM28,'Verbal log'!$F:$Z,CP$1,FALSE),"")</f>
        <v/>
      </c>
      <c r="CQ28" s="233" t="str">
        <f>IF($CO28&lt;&gt;"",VLOOKUP($AM28,'Verbal log'!$F:$Z,CQ$1,FALSE),"")</f>
        <v/>
      </c>
      <c r="CR28" s="233" t="str">
        <f>IF($CO28&lt;&gt;"",VLOOKUP($AM28,'Verbal log'!$F:$Z,CR$1,FALSE),"")</f>
        <v/>
      </c>
      <c r="CS28" s="233" t="str">
        <f>IF($CO28&lt;&gt;"",VLOOKUP($AM28,'Verbal log'!$F:$Z,CS$1,FALSE),"")</f>
        <v/>
      </c>
      <c r="CT28" s="233" t="str">
        <f>IF($CO28&lt;&gt;"",VLOOKUP($AM28,'Verbal log'!$F:$Z,CT$1,FALSE),"")</f>
        <v/>
      </c>
      <c r="CU28" s="233" t="str">
        <f>IF($CO28&lt;&gt;"",VLOOKUP($AM28,'Verbal log'!$F:$Z,CU$1,FALSE),"")</f>
        <v/>
      </c>
      <c r="CV28" s="233" t="str">
        <f>IF($CO28&lt;&gt;"",VLOOKUP($AM28,'Verbal log'!$F:$Z,CV$1,FALSE),"")</f>
        <v/>
      </c>
      <c r="CW28" s="233" t="str">
        <f>IF($CO28&lt;&gt;"",VLOOKUP($AM28,'Verbal log'!$F:$Z,CW$1,FALSE),"")</f>
        <v/>
      </c>
      <c r="CX28" s="248" t="str">
        <f>IF($CO28&lt;&gt;"",VLOOKUP($AM28,'Verbal log'!$F:$Z,CX$1,FALSE),"")</f>
        <v/>
      </c>
      <c r="CY28" s="233"/>
      <c r="CZ28" s="236">
        <f t="shared" si="31"/>
        <v>-2E-14</v>
      </c>
      <c r="DA28" s="236">
        <f t="shared" si="32"/>
        <v>-2E-14</v>
      </c>
      <c r="DB28" s="236">
        <f t="shared" si="12"/>
        <v>0</v>
      </c>
      <c r="DC28" s="237">
        <f t="shared" si="13"/>
        <v>6.9444444444444447E-4</v>
      </c>
      <c r="DD28" s="237">
        <f t="shared" si="14"/>
        <v>1.3888888888888889E-3</v>
      </c>
      <c r="DE28" s="238">
        <f t="shared" si="15"/>
        <v>1.736111111111111E-3</v>
      </c>
      <c r="DG28" s="235" t="str">
        <f t="shared" si="33"/>
        <v/>
      </c>
      <c r="DH28" s="233" t="str">
        <f>IF($DG28&lt;&gt;"",VLOOKUP($AM28,'Verbal log'!$F:$Z,DH$1,FALSE),"")</f>
        <v/>
      </c>
      <c r="DI28" s="233" t="str">
        <f>IF($DG28&lt;&gt;"",VLOOKUP($AM28,'Verbal log'!$F:$Z,DI$1,FALSE),"")</f>
        <v/>
      </c>
      <c r="DJ28" s="233" t="str">
        <f>IF($DG28&lt;&gt;"",VLOOKUP($AM28,'Verbal log'!$F:$Z,DJ$1,FALSE),"")</f>
        <v/>
      </c>
      <c r="DK28" s="233" t="str">
        <f>IF($DG28&lt;&gt;"",VLOOKUP($AM28,'Verbal log'!$F:$Z,DK$1,FALSE),"")</f>
        <v/>
      </c>
      <c r="DL28" s="233" t="str">
        <f>IF($DG28&lt;&gt;"",VLOOKUP($AM28,'Verbal log'!$F:$Z,DL$1,FALSE),"")</f>
        <v/>
      </c>
      <c r="DM28" s="233" t="str">
        <f>IF($DG28&lt;&gt;"",VLOOKUP($AM28,'Verbal log'!$F:$Z,DM$1,FALSE),"")</f>
        <v/>
      </c>
      <c r="DN28" s="233" t="str">
        <f>IF($DG28&lt;&gt;"",VLOOKUP($AM28,'Verbal log'!$F:$Z,DN$1,FALSE),"")</f>
        <v/>
      </c>
      <c r="DO28" s="233" t="str">
        <f>IF($DG28&lt;&gt;"",VLOOKUP($AM28,'Verbal log'!$F:$Z,DO$1,FALSE),"")</f>
        <v/>
      </c>
      <c r="DP28" s="233" t="str">
        <f>IF($DG28&lt;&gt;"",VLOOKUP($AM28,'Verbal log'!$F:$Z,DP$1,FALSE),"")</f>
        <v/>
      </c>
      <c r="DQ28" s="233"/>
      <c r="DR28" s="236">
        <f t="shared" si="34"/>
        <v>-2E-14</v>
      </c>
      <c r="DS28" s="236">
        <f t="shared" si="35"/>
        <v>-2E-14</v>
      </c>
      <c r="DT28" s="236">
        <f t="shared" si="16"/>
        <v>0</v>
      </c>
      <c r="DU28" s="237">
        <f t="shared" si="17"/>
        <v>3.4722222222222224E-4</v>
      </c>
      <c r="DV28" s="237">
        <f t="shared" si="18"/>
        <v>1.0416666666666667E-3</v>
      </c>
      <c r="DW28" s="238">
        <f t="shared" si="19"/>
        <v>1.3888888888888889E-3</v>
      </c>
    </row>
    <row r="29" spans="1:127" x14ac:dyDescent="0.2">
      <c r="A29" s="53" t="s">
        <v>308</v>
      </c>
      <c r="B29" s="121">
        <v>0</v>
      </c>
      <c r="C29" s="27">
        <f>B29/(24*60*60)</f>
        <v>0</v>
      </c>
      <c r="D29" s="27" t="s">
        <v>3</v>
      </c>
      <c r="W29" s="121">
        <v>27</v>
      </c>
      <c r="X29" s="121" t="str">
        <f t="shared" si="36"/>
        <v/>
      </c>
      <c r="Y29" s="102" t="str">
        <f>VLOOKUP($AM29,'Verbal log'!$F:$Z,Y$1,FALSE)</f>
        <v>R.C.1º</v>
      </c>
      <c r="Z29" s="41" t="str">
        <f t="shared" si="20"/>
        <v>Exam 527</v>
      </c>
      <c r="AA29" s="27" t="str">
        <f>VLOOKUP($Z29,'Verbal log'!$F:$Z,AA$1,FALSE)</f>
        <v>Wrong</v>
      </c>
      <c r="AB29" s="102">
        <f>VLOOKUP($Z29,'Verbal log'!$F:$Z,AB$1,FALSE)</f>
        <v>485</v>
      </c>
      <c r="AC29" s="27">
        <f>VLOOKUP($Z29,'Verbal log'!$F:$Z,AC$1,FALSE)</f>
        <v>5.6134259259259262E-3</v>
      </c>
      <c r="AD29" s="27" t="str">
        <f>VLOOKUP($Z29,'Verbal log'!$F:$Z,AD$1,FALSE)</f>
        <v>Way Too Slow</v>
      </c>
      <c r="AE29" s="27">
        <f>VLOOKUP($Z29,'Verbal log'!$F:$Z,AE$1,FALSE)</f>
        <v>4.2418981481481488E-2</v>
      </c>
      <c r="AF29" s="27">
        <f>VLOOKUP($Z29,'Verbal log'!$F:$Z,AF$1,FALSE)</f>
        <v>3.4171874999999997E-2</v>
      </c>
      <c r="AG29" s="27">
        <f>VLOOKUP($Z29,'Verbal log'!$F:$Z,AG$1,FALSE)</f>
        <v>8.2471064814814907E-3</v>
      </c>
      <c r="AH29" s="27" t="str">
        <f>VLOOKUP($Z29,'Verbal log'!$F:$Z,AH$1,FALSE)</f>
        <v>Behind on time</v>
      </c>
      <c r="AI29" s="102">
        <f>VLOOKUP($Z29,'Verbal log'!$F:$Z,AI$1,FALSE)</f>
        <v>0</v>
      </c>
      <c r="AJ29" s="121">
        <v>27</v>
      </c>
      <c r="AK29" s="121" t="str">
        <f t="shared" si="37"/>
        <v/>
      </c>
      <c r="AL29" s="102" t="str">
        <f>VLOOKUP($AM29,'Verbal log'!$F:$Z,AL$1,FALSE)</f>
        <v>R.C.1º</v>
      </c>
      <c r="AM29" s="41" t="str">
        <f t="shared" si="21"/>
        <v>Exam 527</v>
      </c>
      <c r="AN29" s="27" t="str">
        <f>IF($AL29=$AK$2,VLOOKUP($AM29,'Verbal log'!$F:$Z,AN$1,FALSE),"")</f>
        <v/>
      </c>
      <c r="AO29" s="102" t="str">
        <f>IF($AL29=$AK$2,VLOOKUP($AM29,'Verbal log'!$F:$Z,AO$1,FALSE),"")</f>
        <v/>
      </c>
      <c r="AP29" s="27" t="str">
        <f>IF($AL29=$AK$2,VLOOKUP($AM29,'Verbal log'!$F:$Z,AP$1,FALSE),"")</f>
        <v/>
      </c>
      <c r="AQ29" s="27" t="str">
        <f>IF($AL29=$AK$2,VLOOKUP($AM29,'Verbal log'!$F:$Z,AQ$1,FALSE),"")</f>
        <v/>
      </c>
      <c r="AR29" s="27" t="str">
        <f>IF($AL29=$AK$2,VLOOKUP($AM29,'Verbal log'!$F:$Z,AR$1,FALSE),"")</f>
        <v/>
      </c>
      <c r="AS29" s="27" t="str">
        <f>IF($AL29=$AK$2,VLOOKUP($AM29,'Verbal log'!$F:$Z,AS$1,FALSE),"")</f>
        <v/>
      </c>
      <c r="AT29" s="27" t="str">
        <f>IF($AL29=$AK$2,VLOOKUP($AM29,'Verbal log'!$F:$Z,AT$1,FALSE),"")</f>
        <v/>
      </c>
      <c r="AU29" s="27" t="str">
        <f>IF($AL29=$AK$2,VLOOKUP($AM29,'Verbal log'!$F:$Z,AU$1,FALSE),"")</f>
        <v/>
      </c>
      <c r="AV29" s="102" t="str">
        <f>IF($AL29=$AK$2,VLOOKUP($AM29,'Verbal log'!$F:$Z,AV$1,FALSE),"")</f>
        <v/>
      </c>
      <c r="AW29" s="27"/>
      <c r="AX29" s="65">
        <f t="shared" si="22"/>
        <v>-2E-14</v>
      </c>
      <c r="AY29" s="65">
        <f t="shared" si="23"/>
        <v>-2E-14</v>
      </c>
      <c r="AZ29" s="65">
        <f t="shared" si="0"/>
        <v>0</v>
      </c>
      <c r="BA29" s="66">
        <f t="shared" si="1"/>
        <v>3.4722222222222224E-4</v>
      </c>
      <c r="BB29" s="66">
        <f t="shared" si="2"/>
        <v>8.6805555555555551E-4</v>
      </c>
      <c r="BC29" s="66">
        <f t="shared" si="3"/>
        <v>1.3888888888888889E-3</v>
      </c>
      <c r="BE29" s="121" t="str">
        <f t="shared" si="24"/>
        <v/>
      </c>
      <c r="BF29" s="27" t="str">
        <f>IF($BE29&lt;&gt;"",VLOOKUP($AM29,'Verbal log'!$F:$Z,BF$1,FALSE),"")</f>
        <v/>
      </c>
      <c r="BG29" s="27" t="str">
        <f>IF($BE29&lt;&gt;"",VLOOKUP($AM29,'Verbal log'!$F:$Z,BG$1,FALSE),"")</f>
        <v/>
      </c>
      <c r="BH29" s="27" t="str">
        <f>IF($BE29&lt;&gt;"",VLOOKUP($AM29,'Verbal log'!$F:$Z,BH$1,FALSE),"")</f>
        <v/>
      </c>
      <c r="BI29" s="27" t="str">
        <f>IF($BE29&lt;&gt;"",VLOOKUP($AM29,'Verbal log'!$F:$Z,BI$1,FALSE),"")</f>
        <v/>
      </c>
      <c r="BJ29" s="27" t="str">
        <f>IF($BE29&lt;&gt;"",VLOOKUP($AM29,'Verbal log'!$F:$Z,BJ$1,FALSE),"")</f>
        <v/>
      </c>
      <c r="BK29" s="27" t="str">
        <f>IF($BE29&lt;&gt;"",VLOOKUP($AM29,'Verbal log'!$F:$Z,BK$1,FALSE),"")</f>
        <v/>
      </c>
      <c r="BL29" s="27" t="str">
        <f>IF($BE29&lt;&gt;"",VLOOKUP($AM29,'Verbal log'!$F:$Z,BL$1,FALSE),"")</f>
        <v/>
      </c>
      <c r="BM29" s="27" t="str">
        <f>IF($BE29&lt;&gt;"",VLOOKUP($AM29,'Verbal log'!$F:$Z,BM$1,FALSE),"")</f>
        <v/>
      </c>
      <c r="BN29" s="27" t="str">
        <f>IF($BE29&lt;&gt;"",VLOOKUP($AM29,'Verbal log'!$F:$Z,BN$1,FALSE),"")</f>
        <v/>
      </c>
      <c r="BO29" s="27"/>
      <c r="BP29" s="65">
        <f t="shared" si="25"/>
        <v>-2E-14</v>
      </c>
      <c r="BQ29" s="65">
        <f t="shared" si="26"/>
        <v>-2E-14</v>
      </c>
      <c r="BR29" s="65">
        <f t="shared" si="4"/>
        <v>0</v>
      </c>
      <c r="BS29" s="66">
        <f t="shared" si="5"/>
        <v>8.6805555555555551E-4</v>
      </c>
      <c r="BT29" s="66">
        <f t="shared" si="6"/>
        <v>1.736111111111111E-3</v>
      </c>
      <c r="BU29" s="66">
        <f t="shared" si="7"/>
        <v>2.0833333333333333E-3</v>
      </c>
      <c r="BW29" s="235">
        <f t="shared" si="27"/>
        <v>27</v>
      </c>
      <c r="BX29" s="233" t="str">
        <f>IF($BW29&lt;&gt;"",VLOOKUP($AM29,'Verbal log'!$F:$Z,BX$1,FALSE),"")</f>
        <v>Wrong</v>
      </c>
      <c r="BY29" s="233">
        <f>IF($BW29&lt;&gt;"",VLOOKUP($AM29,'Verbal log'!$F:$Z,BY$1,FALSE),"")</f>
        <v>485</v>
      </c>
      <c r="BZ29" s="233">
        <f>IF($BW29&lt;&gt;"",VLOOKUP($AM29,'Verbal log'!$F:$Z,BZ$1,FALSE),"")</f>
        <v>5.6134259259259262E-3</v>
      </c>
      <c r="CA29" s="233" t="str">
        <f>IF($BW29&lt;&gt;"",VLOOKUP($AM29,'Verbal log'!$F:$Z,CA$1,FALSE),"")</f>
        <v>Way Too Slow</v>
      </c>
      <c r="CB29" s="233">
        <f>IF($BW29&lt;&gt;"",VLOOKUP($AM29,'Verbal log'!$F:$Z,CB$1,FALSE),"")</f>
        <v>4.2418981481481488E-2</v>
      </c>
      <c r="CC29" s="233">
        <f>IF($BW29&lt;&gt;"",VLOOKUP($AM29,'Verbal log'!$F:$Z,CC$1,FALSE),"")</f>
        <v>3.4171874999999997E-2</v>
      </c>
      <c r="CD29" s="233">
        <f>IF($BW29&lt;&gt;"",VLOOKUP($AM29,'Verbal log'!$F:$Z,CD$1,FALSE),"")</f>
        <v>8.2471064814814907E-3</v>
      </c>
      <c r="CE29" s="233" t="str">
        <f>IF($BW29&lt;&gt;"",VLOOKUP($AM29,'Verbal log'!$F:$Z,CE$1,FALSE),"")</f>
        <v>Behind on time</v>
      </c>
      <c r="CF29" s="233">
        <f>IF($BW29&lt;&gt;"",VLOOKUP($AM29,'Verbal log'!$F:$Z,CF$1,FALSE),"")</f>
        <v>0</v>
      </c>
      <c r="CG29" s="233"/>
      <c r="CH29" s="236">
        <f t="shared" si="28"/>
        <v>-5.6134259259259262E-3</v>
      </c>
      <c r="CI29" s="236">
        <f t="shared" si="29"/>
        <v>5.6134259259259262E-3</v>
      </c>
      <c r="CJ29" s="236">
        <f t="shared" si="8"/>
        <v>0</v>
      </c>
      <c r="CK29" s="237">
        <f t="shared" si="9"/>
        <v>1.3888888888888889E-3</v>
      </c>
      <c r="CL29" s="237">
        <f t="shared" si="10"/>
        <v>3.472222222222222E-3</v>
      </c>
      <c r="CM29" s="238">
        <f t="shared" si="11"/>
        <v>3.8194444444444443E-3</v>
      </c>
      <c r="CO29" s="235" t="str">
        <f t="shared" si="30"/>
        <v/>
      </c>
      <c r="CP29" s="233" t="str">
        <f>IF($CO29&lt;&gt;"",VLOOKUP($AM29,'Verbal log'!$F:$Z,CP$1,FALSE),"")</f>
        <v/>
      </c>
      <c r="CQ29" s="233" t="str">
        <f>IF($CO29&lt;&gt;"",VLOOKUP($AM29,'Verbal log'!$F:$Z,CQ$1,FALSE),"")</f>
        <v/>
      </c>
      <c r="CR29" s="233" t="str">
        <f>IF($CO29&lt;&gt;"",VLOOKUP($AM29,'Verbal log'!$F:$Z,CR$1,FALSE),"")</f>
        <v/>
      </c>
      <c r="CS29" s="233" t="str">
        <f>IF($CO29&lt;&gt;"",VLOOKUP($AM29,'Verbal log'!$F:$Z,CS$1,FALSE),"")</f>
        <v/>
      </c>
      <c r="CT29" s="233" t="str">
        <f>IF($CO29&lt;&gt;"",VLOOKUP($AM29,'Verbal log'!$F:$Z,CT$1,FALSE),"")</f>
        <v/>
      </c>
      <c r="CU29" s="233" t="str">
        <f>IF($CO29&lt;&gt;"",VLOOKUP($AM29,'Verbal log'!$F:$Z,CU$1,FALSE),"")</f>
        <v/>
      </c>
      <c r="CV29" s="233" t="str">
        <f>IF($CO29&lt;&gt;"",VLOOKUP($AM29,'Verbal log'!$F:$Z,CV$1,FALSE),"")</f>
        <v/>
      </c>
      <c r="CW29" s="233" t="str">
        <f>IF($CO29&lt;&gt;"",VLOOKUP($AM29,'Verbal log'!$F:$Z,CW$1,FALSE),"")</f>
        <v/>
      </c>
      <c r="CX29" s="248" t="str">
        <f>IF($CO29&lt;&gt;"",VLOOKUP($AM29,'Verbal log'!$F:$Z,CX$1,FALSE),"")</f>
        <v/>
      </c>
      <c r="CY29" s="233"/>
      <c r="CZ29" s="236">
        <f t="shared" si="31"/>
        <v>-2E-14</v>
      </c>
      <c r="DA29" s="236">
        <f t="shared" si="32"/>
        <v>-2E-14</v>
      </c>
      <c r="DB29" s="236">
        <f t="shared" si="12"/>
        <v>0</v>
      </c>
      <c r="DC29" s="237">
        <f t="shared" si="13"/>
        <v>6.9444444444444447E-4</v>
      </c>
      <c r="DD29" s="237">
        <f t="shared" si="14"/>
        <v>1.3888888888888889E-3</v>
      </c>
      <c r="DE29" s="238">
        <f t="shared" si="15"/>
        <v>1.736111111111111E-3</v>
      </c>
      <c r="DG29" s="235" t="str">
        <f t="shared" si="33"/>
        <v/>
      </c>
      <c r="DH29" s="233" t="str">
        <f>IF($DG29&lt;&gt;"",VLOOKUP($AM29,'Verbal log'!$F:$Z,DH$1,FALSE),"")</f>
        <v/>
      </c>
      <c r="DI29" s="233" t="str">
        <f>IF($DG29&lt;&gt;"",VLOOKUP($AM29,'Verbal log'!$F:$Z,DI$1,FALSE),"")</f>
        <v/>
      </c>
      <c r="DJ29" s="233" t="str">
        <f>IF($DG29&lt;&gt;"",VLOOKUP($AM29,'Verbal log'!$F:$Z,DJ$1,FALSE),"")</f>
        <v/>
      </c>
      <c r="DK29" s="233" t="str">
        <f>IF($DG29&lt;&gt;"",VLOOKUP($AM29,'Verbal log'!$F:$Z,DK$1,FALSE),"")</f>
        <v/>
      </c>
      <c r="DL29" s="233" t="str">
        <f>IF($DG29&lt;&gt;"",VLOOKUP($AM29,'Verbal log'!$F:$Z,DL$1,FALSE),"")</f>
        <v/>
      </c>
      <c r="DM29" s="233" t="str">
        <f>IF($DG29&lt;&gt;"",VLOOKUP($AM29,'Verbal log'!$F:$Z,DM$1,FALSE),"")</f>
        <v/>
      </c>
      <c r="DN29" s="233" t="str">
        <f>IF($DG29&lt;&gt;"",VLOOKUP($AM29,'Verbal log'!$F:$Z,DN$1,FALSE),"")</f>
        <v/>
      </c>
      <c r="DO29" s="233" t="str">
        <f>IF($DG29&lt;&gt;"",VLOOKUP($AM29,'Verbal log'!$F:$Z,DO$1,FALSE),"")</f>
        <v/>
      </c>
      <c r="DP29" s="233" t="str">
        <f>IF($DG29&lt;&gt;"",VLOOKUP($AM29,'Verbal log'!$F:$Z,DP$1,FALSE),"")</f>
        <v/>
      </c>
      <c r="DQ29" s="233"/>
      <c r="DR29" s="236">
        <f t="shared" si="34"/>
        <v>-2E-14</v>
      </c>
      <c r="DS29" s="236">
        <f t="shared" si="35"/>
        <v>-2E-14</v>
      </c>
      <c r="DT29" s="236">
        <f t="shared" si="16"/>
        <v>0</v>
      </c>
      <c r="DU29" s="237">
        <f t="shared" si="17"/>
        <v>3.4722222222222224E-4</v>
      </c>
      <c r="DV29" s="237">
        <f t="shared" si="18"/>
        <v>1.0416666666666667E-3</v>
      </c>
      <c r="DW29" s="238">
        <f t="shared" si="19"/>
        <v>1.3888888888888889E-3</v>
      </c>
    </row>
    <row r="30" spans="1:127" x14ac:dyDescent="0.2">
      <c r="A30" s="53" t="s">
        <v>309</v>
      </c>
      <c r="B30" s="121">
        <v>60</v>
      </c>
      <c r="C30" s="27">
        <f>B30/(24*60*60)</f>
        <v>6.9444444444444447E-4</v>
      </c>
      <c r="D30" s="27" t="s">
        <v>1</v>
      </c>
      <c r="W30" s="121">
        <v>28</v>
      </c>
      <c r="X30" s="121" t="str">
        <f t="shared" si="36"/>
        <v/>
      </c>
      <c r="Y30" s="102" t="str">
        <f>VLOOKUP($AM30,'Verbal log'!$F:$Z,Y$1,FALSE)</f>
        <v>R.C.Sp</v>
      </c>
      <c r="Z30" s="41" t="str">
        <f t="shared" si="20"/>
        <v>Exam 528</v>
      </c>
      <c r="AA30" s="27" t="str">
        <f>VLOOKUP($Z30,'Verbal log'!$F:$Z,AA$1,FALSE)</f>
        <v>Wrong</v>
      </c>
      <c r="AB30" s="102">
        <f>VLOOKUP($Z30,'Verbal log'!$F:$Z,AB$1,FALSE)</f>
        <v>40</v>
      </c>
      <c r="AC30" s="27">
        <f>VLOOKUP($Z30,'Verbal log'!$F:$Z,AC$1,FALSE)</f>
        <v>4.6296296296296298E-4</v>
      </c>
      <c r="AD30" s="27" t="str">
        <f>VLOOKUP($Z30,'Verbal log'!$F:$Z,AD$1,FALSE)</f>
        <v>Too Fast</v>
      </c>
      <c r="AE30" s="27">
        <f>VLOOKUP($Z30,'Verbal log'!$F:$Z,AE$1,FALSE)</f>
        <v>4.2881944444444452E-2</v>
      </c>
      <c r="AF30" s="27">
        <f>VLOOKUP($Z30,'Verbal log'!$F:$Z,AF$1,FALSE)</f>
        <v>3.5437499999999997E-2</v>
      </c>
      <c r="AG30" s="27">
        <f>VLOOKUP($Z30,'Verbal log'!$F:$Z,AG$1,FALSE)</f>
        <v>7.4444444444444549E-3</v>
      </c>
      <c r="AH30" s="27" t="str">
        <f>VLOOKUP($Z30,'Verbal log'!$F:$Z,AH$1,FALSE)</f>
        <v>Behind on time</v>
      </c>
      <c r="AI30" s="102">
        <f>VLOOKUP($Z30,'Verbal log'!$F:$Z,AI$1,FALSE)</f>
        <v>0</v>
      </c>
      <c r="AJ30" s="121">
        <v>28</v>
      </c>
      <c r="AK30" s="121" t="str">
        <f t="shared" si="37"/>
        <v/>
      </c>
      <c r="AL30" s="102" t="str">
        <f>VLOOKUP($AM30,'Verbal log'!$F:$Z,AL$1,FALSE)</f>
        <v>R.C.Sp</v>
      </c>
      <c r="AM30" s="41" t="str">
        <f t="shared" si="21"/>
        <v>Exam 528</v>
      </c>
      <c r="AN30" s="27" t="str">
        <f>IF($AL30=$AK$2,VLOOKUP($AM30,'Verbal log'!$F:$Z,AN$1,FALSE),"")</f>
        <v/>
      </c>
      <c r="AO30" s="102" t="str">
        <f>IF($AL30=$AK$2,VLOOKUP($AM30,'Verbal log'!$F:$Z,AO$1,FALSE),"")</f>
        <v/>
      </c>
      <c r="AP30" s="27" t="str">
        <f>IF($AL30=$AK$2,VLOOKUP($AM30,'Verbal log'!$F:$Z,AP$1,FALSE),"")</f>
        <v/>
      </c>
      <c r="AQ30" s="27" t="str">
        <f>IF($AL30=$AK$2,VLOOKUP($AM30,'Verbal log'!$F:$Z,AQ$1,FALSE),"")</f>
        <v/>
      </c>
      <c r="AR30" s="27" t="str">
        <f>IF($AL30=$AK$2,VLOOKUP($AM30,'Verbal log'!$F:$Z,AR$1,FALSE),"")</f>
        <v/>
      </c>
      <c r="AS30" s="27" t="str">
        <f>IF($AL30=$AK$2,VLOOKUP($AM30,'Verbal log'!$F:$Z,AS$1,FALSE),"")</f>
        <v/>
      </c>
      <c r="AT30" s="27" t="str">
        <f>IF($AL30=$AK$2,VLOOKUP($AM30,'Verbal log'!$F:$Z,AT$1,FALSE),"")</f>
        <v/>
      </c>
      <c r="AU30" s="27" t="str">
        <f>IF($AL30=$AK$2,VLOOKUP($AM30,'Verbal log'!$F:$Z,AU$1,FALSE),"")</f>
        <v/>
      </c>
      <c r="AV30" s="102" t="str">
        <f>IF($AL30=$AK$2,VLOOKUP($AM30,'Verbal log'!$F:$Z,AV$1,FALSE),"")</f>
        <v/>
      </c>
      <c r="AW30" s="27"/>
      <c r="AX30" s="65">
        <f t="shared" si="22"/>
        <v>-2E-14</v>
      </c>
      <c r="AY30" s="65">
        <f t="shared" si="23"/>
        <v>-2E-14</v>
      </c>
      <c r="AZ30" s="65">
        <f t="shared" si="0"/>
        <v>0</v>
      </c>
      <c r="BA30" s="66">
        <f t="shared" si="1"/>
        <v>3.4722222222222224E-4</v>
      </c>
      <c r="BB30" s="66">
        <f t="shared" si="2"/>
        <v>8.6805555555555551E-4</v>
      </c>
      <c r="BC30" s="66">
        <f t="shared" si="3"/>
        <v>1.3888888888888889E-3</v>
      </c>
      <c r="BE30" s="121" t="str">
        <f t="shared" si="24"/>
        <v/>
      </c>
      <c r="BF30" s="27" t="str">
        <f>IF($BE30&lt;&gt;"",VLOOKUP($AM30,'Verbal log'!$F:$Z,BF$1,FALSE),"")</f>
        <v/>
      </c>
      <c r="BG30" s="27" t="str">
        <f>IF($BE30&lt;&gt;"",VLOOKUP($AM30,'Verbal log'!$F:$Z,BG$1,FALSE),"")</f>
        <v/>
      </c>
      <c r="BH30" s="27" t="str">
        <f>IF($BE30&lt;&gt;"",VLOOKUP($AM30,'Verbal log'!$F:$Z,BH$1,FALSE),"")</f>
        <v/>
      </c>
      <c r="BI30" s="27" t="str">
        <f>IF($BE30&lt;&gt;"",VLOOKUP($AM30,'Verbal log'!$F:$Z,BI$1,FALSE),"")</f>
        <v/>
      </c>
      <c r="BJ30" s="27" t="str">
        <f>IF($BE30&lt;&gt;"",VLOOKUP($AM30,'Verbal log'!$F:$Z,BJ$1,FALSE),"")</f>
        <v/>
      </c>
      <c r="BK30" s="27" t="str">
        <f>IF($BE30&lt;&gt;"",VLOOKUP($AM30,'Verbal log'!$F:$Z,BK$1,FALSE),"")</f>
        <v/>
      </c>
      <c r="BL30" s="27" t="str">
        <f>IF($BE30&lt;&gt;"",VLOOKUP($AM30,'Verbal log'!$F:$Z,BL$1,FALSE),"")</f>
        <v/>
      </c>
      <c r="BM30" s="27" t="str">
        <f>IF($BE30&lt;&gt;"",VLOOKUP($AM30,'Verbal log'!$F:$Z,BM$1,FALSE),"")</f>
        <v/>
      </c>
      <c r="BN30" s="27" t="str">
        <f>IF($BE30&lt;&gt;"",VLOOKUP($AM30,'Verbal log'!$F:$Z,BN$1,FALSE),"")</f>
        <v/>
      </c>
      <c r="BO30" s="27"/>
      <c r="BP30" s="65">
        <f t="shared" si="25"/>
        <v>-2E-14</v>
      </c>
      <c r="BQ30" s="65">
        <f t="shared" si="26"/>
        <v>-2E-14</v>
      </c>
      <c r="BR30" s="65">
        <f t="shared" si="4"/>
        <v>0</v>
      </c>
      <c r="BS30" s="66">
        <f t="shared" si="5"/>
        <v>8.6805555555555551E-4</v>
      </c>
      <c r="BT30" s="66">
        <f t="shared" si="6"/>
        <v>1.736111111111111E-3</v>
      </c>
      <c r="BU30" s="66">
        <f t="shared" si="7"/>
        <v>2.0833333333333333E-3</v>
      </c>
      <c r="BW30" s="235" t="str">
        <f t="shared" si="27"/>
        <v/>
      </c>
      <c r="BX30" s="233" t="str">
        <f>IF($BW30&lt;&gt;"",VLOOKUP($AM30,'Verbal log'!$F:$Z,BX$1,FALSE),"")</f>
        <v/>
      </c>
      <c r="BY30" s="233" t="str">
        <f>IF($BW30&lt;&gt;"",VLOOKUP($AM30,'Verbal log'!$F:$Z,BY$1,FALSE),"")</f>
        <v/>
      </c>
      <c r="BZ30" s="233" t="str">
        <f>IF($BW30&lt;&gt;"",VLOOKUP($AM30,'Verbal log'!$F:$Z,BZ$1,FALSE),"")</f>
        <v/>
      </c>
      <c r="CA30" s="233" t="str">
        <f>IF($BW30&lt;&gt;"",VLOOKUP($AM30,'Verbal log'!$F:$Z,CA$1,FALSE),"")</f>
        <v/>
      </c>
      <c r="CB30" s="233" t="str">
        <f>IF($BW30&lt;&gt;"",VLOOKUP($AM30,'Verbal log'!$F:$Z,CB$1,FALSE),"")</f>
        <v/>
      </c>
      <c r="CC30" s="233" t="str">
        <f>IF($BW30&lt;&gt;"",VLOOKUP($AM30,'Verbal log'!$F:$Z,CC$1,FALSE),"")</f>
        <v/>
      </c>
      <c r="CD30" s="233" t="str">
        <f>IF($BW30&lt;&gt;"",VLOOKUP($AM30,'Verbal log'!$F:$Z,CD$1,FALSE),"")</f>
        <v/>
      </c>
      <c r="CE30" s="233" t="str">
        <f>IF($BW30&lt;&gt;"",VLOOKUP($AM30,'Verbal log'!$F:$Z,CE$1,FALSE),"")</f>
        <v/>
      </c>
      <c r="CF30" s="233" t="str">
        <f>IF($BW30&lt;&gt;"",VLOOKUP($AM30,'Verbal log'!$F:$Z,CF$1,FALSE),"")</f>
        <v/>
      </c>
      <c r="CG30" s="233"/>
      <c r="CH30" s="236">
        <f t="shared" si="28"/>
        <v>-2E-14</v>
      </c>
      <c r="CI30" s="236">
        <f t="shared" si="29"/>
        <v>-2E-14</v>
      </c>
      <c r="CJ30" s="236">
        <f t="shared" si="8"/>
        <v>0</v>
      </c>
      <c r="CK30" s="237">
        <f t="shared" si="9"/>
        <v>1.3888888888888889E-3</v>
      </c>
      <c r="CL30" s="237">
        <f t="shared" si="10"/>
        <v>3.472222222222222E-3</v>
      </c>
      <c r="CM30" s="238">
        <f t="shared" si="11"/>
        <v>3.8194444444444443E-3</v>
      </c>
      <c r="CO30" s="235">
        <f t="shared" si="30"/>
        <v>28</v>
      </c>
      <c r="CP30" s="233" t="str">
        <f>IF($CO30&lt;&gt;"",VLOOKUP($AM30,'Verbal log'!$F:$Z,CP$1,FALSE),"")</f>
        <v>Wrong</v>
      </c>
      <c r="CQ30" s="233">
        <f>IF($CO30&lt;&gt;"",VLOOKUP($AM30,'Verbal log'!$F:$Z,CQ$1,FALSE),"")</f>
        <v>40</v>
      </c>
      <c r="CR30" s="233">
        <f>IF($CO30&lt;&gt;"",VLOOKUP($AM30,'Verbal log'!$F:$Z,CR$1,FALSE),"")</f>
        <v>4.6296296296296298E-4</v>
      </c>
      <c r="CS30" s="233" t="str">
        <f>IF($CO30&lt;&gt;"",VLOOKUP($AM30,'Verbal log'!$F:$Z,CS$1,FALSE),"")</f>
        <v>Too Fast</v>
      </c>
      <c r="CT30" s="233">
        <f>IF($CO30&lt;&gt;"",VLOOKUP($AM30,'Verbal log'!$F:$Z,CT$1,FALSE),"")</f>
        <v>4.2881944444444452E-2</v>
      </c>
      <c r="CU30" s="233">
        <f>IF($CO30&lt;&gt;"",VLOOKUP($AM30,'Verbal log'!$F:$Z,CU$1,FALSE),"")</f>
        <v>3.5437499999999997E-2</v>
      </c>
      <c r="CV30" s="233">
        <f>IF($CO30&lt;&gt;"",VLOOKUP($AM30,'Verbal log'!$F:$Z,CV$1,FALSE),"")</f>
        <v>7.4444444444444549E-3</v>
      </c>
      <c r="CW30" s="233" t="str">
        <f>IF($CO30&lt;&gt;"",VLOOKUP($AM30,'Verbal log'!$F:$Z,CW$1,FALSE),"")</f>
        <v>Behind on time</v>
      </c>
      <c r="CX30" s="248">
        <f>IF($CO30&lt;&gt;"",VLOOKUP($AM30,'Verbal log'!$F:$Z,CX$1,FALSE),"")</f>
        <v>0</v>
      </c>
      <c r="CY30" s="233"/>
      <c r="CZ30" s="236">
        <f t="shared" si="31"/>
        <v>-4.6296296296296298E-4</v>
      </c>
      <c r="DA30" s="236">
        <f t="shared" si="32"/>
        <v>4.6296296296296298E-4</v>
      </c>
      <c r="DB30" s="236">
        <f t="shared" si="12"/>
        <v>0</v>
      </c>
      <c r="DC30" s="237">
        <f t="shared" si="13"/>
        <v>6.9444444444444447E-4</v>
      </c>
      <c r="DD30" s="237">
        <f t="shared" si="14"/>
        <v>1.3888888888888889E-3</v>
      </c>
      <c r="DE30" s="238">
        <f t="shared" si="15"/>
        <v>1.736111111111111E-3</v>
      </c>
      <c r="DG30" s="235" t="str">
        <f t="shared" si="33"/>
        <v/>
      </c>
      <c r="DH30" s="233" t="str">
        <f>IF($DG30&lt;&gt;"",VLOOKUP($AM30,'Verbal log'!$F:$Z,DH$1,FALSE),"")</f>
        <v/>
      </c>
      <c r="DI30" s="233" t="str">
        <f>IF($DG30&lt;&gt;"",VLOOKUP($AM30,'Verbal log'!$F:$Z,DI$1,FALSE),"")</f>
        <v/>
      </c>
      <c r="DJ30" s="233" t="str">
        <f>IF($DG30&lt;&gt;"",VLOOKUP($AM30,'Verbal log'!$F:$Z,DJ$1,FALSE),"")</f>
        <v/>
      </c>
      <c r="DK30" s="233" t="str">
        <f>IF($DG30&lt;&gt;"",VLOOKUP($AM30,'Verbal log'!$F:$Z,DK$1,FALSE),"")</f>
        <v/>
      </c>
      <c r="DL30" s="233" t="str">
        <f>IF($DG30&lt;&gt;"",VLOOKUP($AM30,'Verbal log'!$F:$Z,DL$1,FALSE),"")</f>
        <v/>
      </c>
      <c r="DM30" s="233" t="str">
        <f>IF($DG30&lt;&gt;"",VLOOKUP($AM30,'Verbal log'!$F:$Z,DM$1,FALSE),"")</f>
        <v/>
      </c>
      <c r="DN30" s="233" t="str">
        <f>IF($DG30&lt;&gt;"",VLOOKUP($AM30,'Verbal log'!$F:$Z,DN$1,FALSE),"")</f>
        <v/>
      </c>
      <c r="DO30" s="233" t="str">
        <f>IF($DG30&lt;&gt;"",VLOOKUP($AM30,'Verbal log'!$F:$Z,DO$1,FALSE),"")</f>
        <v/>
      </c>
      <c r="DP30" s="233" t="str">
        <f>IF($DG30&lt;&gt;"",VLOOKUP($AM30,'Verbal log'!$F:$Z,DP$1,FALSE),"")</f>
        <v/>
      </c>
      <c r="DQ30" s="233"/>
      <c r="DR30" s="236">
        <f t="shared" si="34"/>
        <v>-2E-14</v>
      </c>
      <c r="DS30" s="236">
        <f t="shared" si="35"/>
        <v>-2E-14</v>
      </c>
      <c r="DT30" s="236">
        <f t="shared" si="16"/>
        <v>0</v>
      </c>
      <c r="DU30" s="237">
        <f t="shared" si="17"/>
        <v>3.4722222222222224E-4</v>
      </c>
      <c r="DV30" s="237">
        <f t="shared" si="18"/>
        <v>1.0416666666666667E-3</v>
      </c>
      <c r="DW30" s="238">
        <f t="shared" si="19"/>
        <v>1.3888888888888889E-3</v>
      </c>
    </row>
    <row r="31" spans="1:127" x14ac:dyDescent="0.2">
      <c r="A31" s="53" t="s">
        <v>310</v>
      </c>
      <c r="B31" s="121">
        <v>120</v>
      </c>
      <c r="C31" s="27">
        <f>B31/(24*60*60)</f>
        <v>1.3888888888888889E-3</v>
      </c>
      <c r="D31" s="27" t="s">
        <v>2</v>
      </c>
      <c r="W31" s="121">
        <v>29</v>
      </c>
      <c r="X31" s="121" t="str">
        <f t="shared" si="36"/>
        <v/>
      </c>
      <c r="Y31" s="102" t="str">
        <f>VLOOKUP($AM31,'Verbal log'!$F:$Z,Y$1,FALSE)</f>
        <v>R.C.Gn</v>
      </c>
      <c r="Z31" s="41" t="str">
        <f t="shared" si="20"/>
        <v>Exam 529</v>
      </c>
      <c r="AA31" s="27" t="str">
        <f>VLOOKUP($Z31,'Verbal log'!$F:$Z,AA$1,FALSE)</f>
        <v>Wrong</v>
      </c>
      <c r="AB31" s="102">
        <f>VLOOKUP($Z31,'Verbal log'!$F:$Z,AB$1,FALSE)</f>
        <v>69</v>
      </c>
      <c r="AC31" s="27">
        <f>VLOOKUP($Z31,'Verbal log'!$F:$Z,AC$1,FALSE)</f>
        <v>7.9861111111111116E-4</v>
      </c>
      <c r="AD31" s="27" t="str">
        <f>VLOOKUP($Z31,'Verbal log'!$F:$Z,AD$1,FALSE)</f>
        <v>Perfect Timing</v>
      </c>
      <c r="AE31" s="27">
        <f>VLOOKUP($Z31,'Verbal log'!$F:$Z,AE$1,FALSE)</f>
        <v>4.3680555555555563E-2</v>
      </c>
      <c r="AF31" s="27">
        <f>VLOOKUP($Z31,'Verbal log'!$F:$Z,AF$1,FALSE)</f>
        <v>3.6703124999999996E-2</v>
      </c>
      <c r="AG31" s="27">
        <f>VLOOKUP($Z31,'Verbal log'!$F:$Z,AG$1,FALSE)</f>
        <v>6.9774305555555666E-3</v>
      </c>
      <c r="AH31" s="27" t="str">
        <f>VLOOKUP($Z31,'Verbal log'!$F:$Z,AH$1,FALSE)</f>
        <v>Behind on time</v>
      </c>
      <c r="AI31" s="102">
        <f>VLOOKUP($Z31,'Verbal log'!$F:$Z,AI$1,FALSE)</f>
        <v>0</v>
      </c>
      <c r="AJ31" s="121">
        <v>29</v>
      </c>
      <c r="AK31" s="121" t="str">
        <f t="shared" si="37"/>
        <v/>
      </c>
      <c r="AL31" s="102" t="str">
        <f>VLOOKUP($AM31,'Verbal log'!$F:$Z,AL$1,FALSE)</f>
        <v>R.C.Gn</v>
      </c>
      <c r="AM31" s="41" t="str">
        <f t="shared" si="21"/>
        <v>Exam 529</v>
      </c>
      <c r="AN31" s="27" t="str">
        <f>IF($AL31=$AK$2,VLOOKUP($AM31,'Verbal log'!$F:$Z,AN$1,FALSE),"")</f>
        <v/>
      </c>
      <c r="AO31" s="102" t="str">
        <f>IF($AL31=$AK$2,VLOOKUP($AM31,'Verbal log'!$F:$Z,AO$1,FALSE),"")</f>
        <v/>
      </c>
      <c r="AP31" s="27" t="str">
        <f>IF($AL31=$AK$2,VLOOKUP($AM31,'Verbal log'!$F:$Z,AP$1,FALSE),"")</f>
        <v/>
      </c>
      <c r="AQ31" s="27" t="str">
        <f>IF($AL31=$AK$2,VLOOKUP($AM31,'Verbal log'!$F:$Z,AQ$1,FALSE),"")</f>
        <v/>
      </c>
      <c r="AR31" s="27" t="str">
        <f>IF($AL31=$AK$2,VLOOKUP($AM31,'Verbal log'!$F:$Z,AR$1,FALSE),"")</f>
        <v/>
      </c>
      <c r="AS31" s="27" t="str">
        <f>IF($AL31=$AK$2,VLOOKUP($AM31,'Verbal log'!$F:$Z,AS$1,FALSE),"")</f>
        <v/>
      </c>
      <c r="AT31" s="27" t="str">
        <f>IF($AL31=$AK$2,VLOOKUP($AM31,'Verbal log'!$F:$Z,AT$1,FALSE),"")</f>
        <v/>
      </c>
      <c r="AU31" s="27" t="str">
        <f>IF($AL31=$AK$2,VLOOKUP($AM31,'Verbal log'!$F:$Z,AU$1,FALSE),"")</f>
        <v/>
      </c>
      <c r="AV31" s="102" t="str">
        <f>IF($AL31=$AK$2,VLOOKUP($AM31,'Verbal log'!$F:$Z,AV$1,FALSE),"")</f>
        <v/>
      </c>
      <c r="AW31" s="27"/>
      <c r="AX31" s="65">
        <f t="shared" si="22"/>
        <v>-2E-14</v>
      </c>
      <c r="AY31" s="65">
        <f t="shared" si="23"/>
        <v>-2E-14</v>
      </c>
      <c r="AZ31" s="65">
        <f t="shared" si="0"/>
        <v>0</v>
      </c>
      <c r="BA31" s="66">
        <f t="shared" si="1"/>
        <v>3.4722222222222224E-4</v>
      </c>
      <c r="BB31" s="66">
        <f t="shared" si="2"/>
        <v>8.6805555555555551E-4</v>
      </c>
      <c r="BC31" s="66">
        <f t="shared" si="3"/>
        <v>1.3888888888888889E-3</v>
      </c>
      <c r="BE31" s="121" t="str">
        <f t="shared" si="24"/>
        <v/>
      </c>
      <c r="BF31" s="27" t="str">
        <f>IF($BE31&lt;&gt;"",VLOOKUP($AM31,'Verbal log'!$F:$Z,BF$1,FALSE),"")</f>
        <v/>
      </c>
      <c r="BG31" s="27" t="str">
        <f>IF($BE31&lt;&gt;"",VLOOKUP($AM31,'Verbal log'!$F:$Z,BG$1,FALSE),"")</f>
        <v/>
      </c>
      <c r="BH31" s="27" t="str">
        <f>IF($BE31&lt;&gt;"",VLOOKUP($AM31,'Verbal log'!$F:$Z,BH$1,FALSE),"")</f>
        <v/>
      </c>
      <c r="BI31" s="27" t="str">
        <f>IF($BE31&lt;&gt;"",VLOOKUP($AM31,'Verbal log'!$F:$Z,BI$1,FALSE),"")</f>
        <v/>
      </c>
      <c r="BJ31" s="27" t="str">
        <f>IF($BE31&lt;&gt;"",VLOOKUP($AM31,'Verbal log'!$F:$Z,BJ$1,FALSE),"")</f>
        <v/>
      </c>
      <c r="BK31" s="27" t="str">
        <f>IF($BE31&lt;&gt;"",VLOOKUP($AM31,'Verbal log'!$F:$Z,BK$1,FALSE),"")</f>
        <v/>
      </c>
      <c r="BL31" s="27" t="str">
        <f>IF($BE31&lt;&gt;"",VLOOKUP($AM31,'Verbal log'!$F:$Z,BL$1,FALSE),"")</f>
        <v/>
      </c>
      <c r="BM31" s="27" t="str">
        <f>IF($BE31&lt;&gt;"",VLOOKUP($AM31,'Verbal log'!$F:$Z,BM$1,FALSE),"")</f>
        <v/>
      </c>
      <c r="BN31" s="27" t="str">
        <f>IF($BE31&lt;&gt;"",VLOOKUP($AM31,'Verbal log'!$F:$Z,BN$1,FALSE),"")</f>
        <v/>
      </c>
      <c r="BO31" s="27"/>
      <c r="BP31" s="65">
        <f t="shared" si="25"/>
        <v>-2E-14</v>
      </c>
      <c r="BQ31" s="65">
        <f t="shared" si="26"/>
        <v>-2E-14</v>
      </c>
      <c r="BR31" s="65">
        <f t="shared" si="4"/>
        <v>0</v>
      </c>
      <c r="BS31" s="66">
        <f t="shared" si="5"/>
        <v>8.6805555555555551E-4</v>
      </c>
      <c r="BT31" s="66">
        <f t="shared" si="6"/>
        <v>1.736111111111111E-3</v>
      </c>
      <c r="BU31" s="66">
        <f t="shared" si="7"/>
        <v>2.0833333333333333E-3</v>
      </c>
      <c r="BW31" s="235" t="str">
        <f t="shared" si="27"/>
        <v/>
      </c>
      <c r="BX31" s="233" t="str">
        <f>IF($BW31&lt;&gt;"",VLOOKUP($AM31,'Verbal log'!$F:$Z,BX$1,FALSE),"")</f>
        <v/>
      </c>
      <c r="BY31" s="233" t="str">
        <f>IF($BW31&lt;&gt;"",VLOOKUP($AM31,'Verbal log'!$F:$Z,BY$1,FALSE),"")</f>
        <v/>
      </c>
      <c r="BZ31" s="233" t="str">
        <f>IF($BW31&lt;&gt;"",VLOOKUP($AM31,'Verbal log'!$F:$Z,BZ$1,FALSE),"")</f>
        <v/>
      </c>
      <c r="CA31" s="233" t="str">
        <f>IF($BW31&lt;&gt;"",VLOOKUP($AM31,'Verbal log'!$F:$Z,CA$1,FALSE),"")</f>
        <v/>
      </c>
      <c r="CB31" s="233" t="str">
        <f>IF($BW31&lt;&gt;"",VLOOKUP($AM31,'Verbal log'!$F:$Z,CB$1,FALSE),"")</f>
        <v/>
      </c>
      <c r="CC31" s="233" t="str">
        <f>IF($BW31&lt;&gt;"",VLOOKUP($AM31,'Verbal log'!$F:$Z,CC$1,FALSE),"")</f>
        <v/>
      </c>
      <c r="CD31" s="233" t="str">
        <f>IF($BW31&lt;&gt;"",VLOOKUP($AM31,'Verbal log'!$F:$Z,CD$1,FALSE),"")</f>
        <v/>
      </c>
      <c r="CE31" s="233" t="str">
        <f>IF($BW31&lt;&gt;"",VLOOKUP($AM31,'Verbal log'!$F:$Z,CE$1,FALSE),"")</f>
        <v/>
      </c>
      <c r="CF31" s="233" t="str">
        <f>IF($BW31&lt;&gt;"",VLOOKUP($AM31,'Verbal log'!$F:$Z,CF$1,FALSE),"")</f>
        <v/>
      </c>
      <c r="CG31" s="233"/>
      <c r="CH31" s="236">
        <f t="shared" si="28"/>
        <v>-2E-14</v>
      </c>
      <c r="CI31" s="236">
        <f t="shared" si="29"/>
        <v>-2E-14</v>
      </c>
      <c r="CJ31" s="236">
        <f t="shared" si="8"/>
        <v>0</v>
      </c>
      <c r="CK31" s="237">
        <f t="shared" si="9"/>
        <v>1.3888888888888889E-3</v>
      </c>
      <c r="CL31" s="237">
        <f t="shared" si="10"/>
        <v>3.472222222222222E-3</v>
      </c>
      <c r="CM31" s="238">
        <f t="shared" si="11"/>
        <v>3.8194444444444443E-3</v>
      </c>
      <c r="CO31" s="235" t="str">
        <f t="shared" si="30"/>
        <v/>
      </c>
      <c r="CP31" s="233" t="str">
        <f>IF($CO31&lt;&gt;"",VLOOKUP($AM31,'Verbal log'!$F:$Z,CP$1,FALSE),"")</f>
        <v/>
      </c>
      <c r="CQ31" s="233" t="str">
        <f>IF($CO31&lt;&gt;"",VLOOKUP($AM31,'Verbal log'!$F:$Z,CQ$1,FALSE),"")</f>
        <v/>
      </c>
      <c r="CR31" s="233" t="str">
        <f>IF($CO31&lt;&gt;"",VLOOKUP($AM31,'Verbal log'!$F:$Z,CR$1,FALSE),"")</f>
        <v/>
      </c>
      <c r="CS31" s="233" t="str">
        <f>IF($CO31&lt;&gt;"",VLOOKUP($AM31,'Verbal log'!$F:$Z,CS$1,FALSE),"")</f>
        <v/>
      </c>
      <c r="CT31" s="233" t="str">
        <f>IF($CO31&lt;&gt;"",VLOOKUP($AM31,'Verbal log'!$F:$Z,CT$1,FALSE),"")</f>
        <v/>
      </c>
      <c r="CU31" s="233" t="str">
        <f>IF($CO31&lt;&gt;"",VLOOKUP($AM31,'Verbal log'!$F:$Z,CU$1,FALSE),"")</f>
        <v/>
      </c>
      <c r="CV31" s="233" t="str">
        <f>IF($CO31&lt;&gt;"",VLOOKUP($AM31,'Verbal log'!$F:$Z,CV$1,FALSE),"")</f>
        <v/>
      </c>
      <c r="CW31" s="233" t="str">
        <f>IF($CO31&lt;&gt;"",VLOOKUP($AM31,'Verbal log'!$F:$Z,CW$1,FALSE),"")</f>
        <v/>
      </c>
      <c r="CX31" s="248" t="str">
        <f>IF($CO31&lt;&gt;"",VLOOKUP($AM31,'Verbal log'!$F:$Z,CX$1,FALSE),"")</f>
        <v/>
      </c>
      <c r="CY31" s="233"/>
      <c r="CZ31" s="236">
        <f t="shared" si="31"/>
        <v>-2E-14</v>
      </c>
      <c r="DA31" s="236">
        <f t="shared" si="32"/>
        <v>-2E-14</v>
      </c>
      <c r="DB31" s="236">
        <f t="shared" si="12"/>
        <v>0</v>
      </c>
      <c r="DC31" s="237">
        <f t="shared" si="13"/>
        <v>6.9444444444444447E-4</v>
      </c>
      <c r="DD31" s="237">
        <f t="shared" si="14"/>
        <v>1.3888888888888889E-3</v>
      </c>
      <c r="DE31" s="238">
        <f t="shared" si="15"/>
        <v>1.736111111111111E-3</v>
      </c>
      <c r="DG31" s="235">
        <f t="shared" si="33"/>
        <v>29</v>
      </c>
      <c r="DH31" s="233" t="str">
        <f>IF($DG31&lt;&gt;"",VLOOKUP($AM31,'Verbal log'!$F:$Z,DH$1,FALSE),"")</f>
        <v>Wrong</v>
      </c>
      <c r="DI31" s="233">
        <f>IF($DG31&lt;&gt;"",VLOOKUP($AM31,'Verbal log'!$F:$Z,DI$1,FALSE),"")</f>
        <v>69</v>
      </c>
      <c r="DJ31" s="233">
        <f>IF($DG31&lt;&gt;"",VLOOKUP($AM31,'Verbal log'!$F:$Z,DJ$1,FALSE),"")</f>
        <v>7.9861111111111116E-4</v>
      </c>
      <c r="DK31" s="233" t="str">
        <f>IF($DG31&lt;&gt;"",VLOOKUP($AM31,'Verbal log'!$F:$Z,DK$1,FALSE),"")</f>
        <v>Perfect Timing</v>
      </c>
      <c r="DL31" s="233">
        <f>IF($DG31&lt;&gt;"",VLOOKUP($AM31,'Verbal log'!$F:$Z,DL$1,FALSE),"")</f>
        <v>4.3680555555555563E-2</v>
      </c>
      <c r="DM31" s="233">
        <f>IF($DG31&lt;&gt;"",VLOOKUP($AM31,'Verbal log'!$F:$Z,DM$1,FALSE),"")</f>
        <v>3.6703124999999996E-2</v>
      </c>
      <c r="DN31" s="233">
        <f>IF($DG31&lt;&gt;"",VLOOKUP($AM31,'Verbal log'!$F:$Z,DN$1,FALSE),"")</f>
        <v>6.9774305555555666E-3</v>
      </c>
      <c r="DO31" s="233" t="str">
        <f>IF($DG31&lt;&gt;"",VLOOKUP($AM31,'Verbal log'!$F:$Z,DO$1,FALSE),"")</f>
        <v>Behind on time</v>
      </c>
      <c r="DP31" s="233">
        <f>IF($DG31&lt;&gt;"",VLOOKUP($AM31,'Verbal log'!$F:$Z,DP$1,FALSE),"")</f>
        <v>0</v>
      </c>
      <c r="DQ31" s="233"/>
      <c r="DR31" s="236">
        <f t="shared" si="34"/>
        <v>-7.9861111111111116E-4</v>
      </c>
      <c r="DS31" s="236">
        <f t="shared" si="35"/>
        <v>7.9861111111111116E-4</v>
      </c>
      <c r="DT31" s="236">
        <f t="shared" si="16"/>
        <v>0</v>
      </c>
      <c r="DU31" s="237">
        <f t="shared" si="17"/>
        <v>3.4722222222222224E-4</v>
      </c>
      <c r="DV31" s="237">
        <f t="shared" si="18"/>
        <v>1.0416666666666667E-3</v>
      </c>
      <c r="DW31" s="238">
        <f t="shared" si="19"/>
        <v>1.3888888888888889E-3</v>
      </c>
    </row>
    <row r="32" spans="1:127" x14ac:dyDescent="0.2">
      <c r="A32" s="53" t="s">
        <v>311</v>
      </c>
      <c r="B32" s="121">
        <v>150</v>
      </c>
      <c r="C32" s="27">
        <f>B32/(24*60*60)</f>
        <v>1.736111111111111E-3</v>
      </c>
      <c r="D32" s="27" t="s">
        <v>4</v>
      </c>
      <c r="W32" s="121">
        <v>30</v>
      </c>
      <c r="X32" s="121" t="str">
        <f t="shared" si="36"/>
        <v/>
      </c>
      <c r="Y32" s="102" t="str">
        <f>VLOOKUP($AM32,'Verbal log'!$F:$Z,Y$1,FALSE)</f>
        <v>R.C.Sp</v>
      </c>
      <c r="Z32" s="41" t="str">
        <f t="shared" si="20"/>
        <v>Exam 530</v>
      </c>
      <c r="AA32" s="27" t="str">
        <f>VLOOKUP($Z32,'Verbal log'!$F:$Z,AA$1,FALSE)</f>
        <v>Right</v>
      </c>
      <c r="AB32" s="102">
        <f>VLOOKUP($Z32,'Verbal log'!$F:$Z,AB$1,FALSE)</f>
        <v>59</v>
      </c>
      <c r="AC32" s="27">
        <f>VLOOKUP($Z32,'Verbal log'!$F:$Z,AC$1,FALSE)</f>
        <v>6.8287037037037036E-4</v>
      </c>
      <c r="AD32" s="27" t="str">
        <f>VLOOKUP($Z32,'Verbal log'!$F:$Z,AD$1,FALSE)</f>
        <v>Too Fast</v>
      </c>
      <c r="AE32" s="27">
        <f>VLOOKUP($Z32,'Verbal log'!$F:$Z,AE$1,FALSE)</f>
        <v>4.4363425925925931E-2</v>
      </c>
      <c r="AF32" s="27">
        <f>VLOOKUP($Z32,'Verbal log'!$F:$Z,AF$1,FALSE)</f>
        <v>3.7968750000000002E-2</v>
      </c>
      <c r="AG32" s="27">
        <f>VLOOKUP($Z32,'Verbal log'!$F:$Z,AG$1,FALSE)</f>
        <v>6.3946759259259287E-3</v>
      </c>
      <c r="AH32" s="27" t="str">
        <f>VLOOKUP($Z32,'Verbal log'!$F:$Z,AH$1,FALSE)</f>
        <v>Behind on time</v>
      </c>
      <c r="AI32" s="102">
        <f>VLOOKUP($Z32,'Verbal log'!$F:$Z,AI$1,FALSE)</f>
        <v>0</v>
      </c>
      <c r="AJ32" s="121">
        <v>30</v>
      </c>
      <c r="AK32" s="121" t="str">
        <f t="shared" si="37"/>
        <v/>
      </c>
      <c r="AL32" s="102" t="str">
        <f>VLOOKUP($AM32,'Verbal log'!$F:$Z,AL$1,FALSE)</f>
        <v>R.C.Sp</v>
      </c>
      <c r="AM32" s="41" t="str">
        <f t="shared" si="21"/>
        <v>Exam 530</v>
      </c>
      <c r="AN32" s="27" t="str">
        <f>IF($AL32=$AK$2,VLOOKUP($AM32,'Verbal log'!$F:$Z,AN$1,FALSE),"")</f>
        <v/>
      </c>
      <c r="AO32" s="102" t="str">
        <f>IF($AL32=$AK$2,VLOOKUP($AM32,'Verbal log'!$F:$Z,AO$1,FALSE),"")</f>
        <v/>
      </c>
      <c r="AP32" s="27" t="str">
        <f>IF($AL32=$AK$2,VLOOKUP($AM32,'Verbal log'!$F:$Z,AP$1,FALSE),"")</f>
        <v/>
      </c>
      <c r="AQ32" s="27" t="str">
        <f>IF($AL32=$AK$2,VLOOKUP($AM32,'Verbal log'!$F:$Z,AQ$1,FALSE),"")</f>
        <v/>
      </c>
      <c r="AR32" s="27" t="str">
        <f>IF($AL32=$AK$2,VLOOKUP($AM32,'Verbal log'!$F:$Z,AR$1,FALSE),"")</f>
        <v/>
      </c>
      <c r="AS32" s="27" t="str">
        <f>IF($AL32=$AK$2,VLOOKUP($AM32,'Verbal log'!$F:$Z,AS$1,FALSE),"")</f>
        <v/>
      </c>
      <c r="AT32" s="27" t="str">
        <f>IF($AL32=$AK$2,VLOOKUP($AM32,'Verbal log'!$F:$Z,AT$1,FALSE),"")</f>
        <v/>
      </c>
      <c r="AU32" s="27" t="str">
        <f>IF($AL32=$AK$2,VLOOKUP($AM32,'Verbal log'!$F:$Z,AU$1,FALSE),"")</f>
        <v/>
      </c>
      <c r="AV32" s="102" t="str">
        <f>IF($AL32=$AK$2,VLOOKUP($AM32,'Verbal log'!$F:$Z,AV$1,FALSE),"")</f>
        <v/>
      </c>
      <c r="AW32" s="27"/>
      <c r="AX32" s="65">
        <f t="shared" si="22"/>
        <v>-2E-14</v>
      </c>
      <c r="AY32" s="65">
        <f t="shared" si="23"/>
        <v>-2E-14</v>
      </c>
      <c r="AZ32" s="65">
        <f t="shared" si="0"/>
        <v>0</v>
      </c>
      <c r="BA32" s="66">
        <f t="shared" si="1"/>
        <v>3.4722222222222224E-4</v>
      </c>
      <c r="BB32" s="66">
        <f t="shared" si="2"/>
        <v>8.6805555555555551E-4</v>
      </c>
      <c r="BC32" s="66">
        <f t="shared" si="3"/>
        <v>1.3888888888888889E-3</v>
      </c>
      <c r="BE32" s="121" t="str">
        <f t="shared" si="24"/>
        <v/>
      </c>
      <c r="BF32" s="27" t="str">
        <f>IF($BE32&lt;&gt;"",VLOOKUP($AM32,'Verbal log'!$F:$Z,BF$1,FALSE),"")</f>
        <v/>
      </c>
      <c r="BG32" s="27" t="str">
        <f>IF($BE32&lt;&gt;"",VLOOKUP($AM32,'Verbal log'!$F:$Z,BG$1,FALSE),"")</f>
        <v/>
      </c>
      <c r="BH32" s="27" t="str">
        <f>IF($BE32&lt;&gt;"",VLOOKUP($AM32,'Verbal log'!$F:$Z,BH$1,FALSE),"")</f>
        <v/>
      </c>
      <c r="BI32" s="27" t="str">
        <f>IF($BE32&lt;&gt;"",VLOOKUP($AM32,'Verbal log'!$F:$Z,BI$1,FALSE),"")</f>
        <v/>
      </c>
      <c r="BJ32" s="27" t="str">
        <f>IF($BE32&lt;&gt;"",VLOOKUP($AM32,'Verbal log'!$F:$Z,BJ$1,FALSE),"")</f>
        <v/>
      </c>
      <c r="BK32" s="27" t="str">
        <f>IF($BE32&lt;&gt;"",VLOOKUP($AM32,'Verbal log'!$F:$Z,BK$1,FALSE),"")</f>
        <v/>
      </c>
      <c r="BL32" s="27" t="str">
        <f>IF($BE32&lt;&gt;"",VLOOKUP($AM32,'Verbal log'!$F:$Z,BL$1,FALSE),"")</f>
        <v/>
      </c>
      <c r="BM32" s="27" t="str">
        <f>IF($BE32&lt;&gt;"",VLOOKUP($AM32,'Verbal log'!$F:$Z,BM$1,FALSE),"")</f>
        <v/>
      </c>
      <c r="BN32" s="27" t="str">
        <f>IF($BE32&lt;&gt;"",VLOOKUP($AM32,'Verbal log'!$F:$Z,BN$1,FALSE),"")</f>
        <v/>
      </c>
      <c r="BO32" s="27"/>
      <c r="BP32" s="65">
        <f t="shared" si="25"/>
        <v>-2E-14</v>
      </c>
      <c r="BQ32" s="65">
        <f t="shared" si="26"/>
        <v>-2E-14</v>
      </c>
      <c r="BR32" s="65">
        <f t="shared" si="4"/>
        <v>0</v>
      </c>
      <c r="BS32" s="66">
        <f t="shared" si="5"/>
        <v>8.6805555555555551E-4</v>
      </c>
      <c r="BT32" s="66">
        <f t="shared" si="6"/>
        <v>1.736111111111111E-3</v>
      </c>
      <c r="BU32" s="66">
        <f t="shared" si="7"/>
        <v>2.0833333333333333E-3</v>
      </c>
      <c r="BW32" s="235" t="str">
        <f t="shared" si="27"/>
        <v/>
      </c>
      <c r="BX32" s="233" t="str">
        <f>IF($BW32&lt;&gt;"",VLOOKUP($AM32,'Verbal log'!$F:$Z,BX$1,FALSE),"")</f>
        <v/>
      </c>
      <c r="BY32" s="233" t="str">
        <f>IF($BW32&lt;&gt;"",VLOOKUP($AM32,'Verbal log'!$F:$Z,BY$1,FALSE),"")</f>
        <v/>
      </c>
      <c r="BZ32" s="233" t="str">
        <f>IF($BW32&lt;&gt;"",VLOOKUP($AM32,'Verbal log'!$F:$Z,BZ$1,FALSE),"")</f>
        <v/>
      </c>
      <c r="CA32" s="233" t="str">
        <f>IF($BW32&lt;&gt;"",VLOOKUP($AM32,'Verbal log'!$F:$Z,CA$1,FALSE),"")</f>
        <v/>
      </c>
      <c r="CB32" s="233" t="str">
        <f>IF($BW32&lt;&gt;"",VLOOKUP($AM32,'Verbal log'!$F:$Z,CB$1,FALSE),"")</f>
        <v/>
      </c>
      <c r="CC32" s="233" t="str">
        <f>IF($BW32&lt;&gt;"",VLOOKUP($AM32,'Verbal log'!$F:$Z,CC$1,FALSE),"")</f>
        <v/>
      </c>
      <c r="CD32" s="233" t="str">
        <f>IF($BW32&lt;&gt;"",VLOOKUP($AM32,'Verbal log'!$F:$Z,CD$1,FALSE),"")</f>
        <v/>
      </c>
      <c r="CE32" s="233" t="str">
        <f>IF($BW32&lt;&gt;"",VLOOKUP($AM32,'Verbal log'!$F:$Z,CE$1,FALSE),"")</f>
        <v/>
      </c>
      <c r="CF32" s="233" t="str">
        <f>IF($BW32&lt;&gt;"",VLOOKUP($AM32,'Verbal log'!$F:$Z,CF$1,FALSE),"")</f>
        <v/>
      </c>
      <c r="CG32" s="233"/>
      <c r="CH32" s="236">
        <f t="shared" si="28"/>
        <v>-2E-14</v>
      </c>
      <c r="CI32" s="236">
        <f t="shared" si="29"/>
        <v>-2E-14</v>
      </c>
      <c r="CJ32" s="236">
        <f t="shared" si="8"/>
        <v>0</v>
      </c>
      <c r="CK32" s="237">
        <f t="shared" si="9"/>
        <v>1.3888888888888889E-3</v>
      </c>
      <c r="CL32" s="237">
        <f t="shared" si="10"/>
        <v>3.472222222222222E-3</v>
      </c>
      <c r="CM32" s="238">
        <f t="shared" si="11"/>
        <v>3.8194444444444443E-3</v>
      </c>
      <c r="CO32" s="235">
        <f t="shared" si="30"/>
        <v>30</v>
      </c>
      <c r="CP32" s="233" t="str">
        <f>IF($CO32&lt;&gt;"",VLOOKUP($AM32,'Verbal log'!$F:$Z,CP$1,FALSE),"")</f>
        <v>Right</v>
      </c>
      <c r="CQ32" s="233">
        <f>IF($CO32&lt;&gt;"",VLOOKUP($AM32,'Verbal log'!$F:$Z,CQ$1,FALSE),"")</f>
        <v>59</v>
      </c>
      <c r="CR32" s="233">
        <f>IF($CO32&lt;&gt;"",VLOOKUP($AM32,'Verbal log'!$F:$Z,CR$1,FALSE),"")</f>
        <v>6.8287037037037036E-4</v>
      </c>
      <c r="CS32" s="233" t="str">
        <f>IF($CO32&lt;&gt;"",VLOOKUP($AM32,'Verbal log'!$F:$Z,CS$1,FALSE),"")</f>
        <v>Too Fast</v>
      </c>
      <c r="CT32" s="233">
        <f>IF($CO32&lt;&gt;"",VLOOKUP($AM32,'Verbal log'!$F:$Z,CT$1,FALSE),"")</f>
        <v>4.4363425925925931E-2</v>
      </c>
      <c r="CU32" s="233">
        <f>IF($CO32&lt;&gt;"",VLOOKUP($AM32,'Verbal log'!$F:$Z,CU$1,FALSE),"")</f>
        <v>3.7968750000000002E-2</v>
      </c>
      <c r="CV32" s="233">
        <f>IF($CO32&lt;&gt;"",VLOOKUP($AM32,'Verbal log'!$F:$Z,CV$1,FALSE),"")</f>
        <v>6.3946759259259287E-3</v>
      </c>
      <c r="CW32" s="233" t="str">
        <f>IF($CO32&lt;&gt;"",VLOOKUP($AM32,'Verbal log'!$F:$Z,CW$1,FALSE),"")</f>
        <v>Behind on time</v>
      </c>
      <c r="CX32" s="248">
        <f>IF($CO32&lt;&gt;"",VLOOKUP($AM32,'Verbal log'!$F:$Z,CX$1,FALSE),"")</f>
        <v>0</v>
      </c>
      <c r="CY32" s="233"/>
      <c r="CZ32" s="236">
        <f t="shared" si="31"/>
        <v>6.8287037037037036E-4</v>
      </c>
      <c r="DA32" s="236">
        <f t="shared" si="32"/>
        <v>-6.8287037037037036E-4</v>
      </c>
      <c r="DB32" s="236">
        <f t="shared" si="12"/>
        <v>0</v>
      </c>
      <c r="DC32" s="237">
        <f t="shared" si="13"/>
        <v>6.9444444444444447E-4</v>
      </c>
      <c r="DD32" s="237">
        <f t="shared" si="14"/>
        <v>1.3888888888888889E-3</v>
      </c>
      <c r="DE32" s="238">
        <f t="shared" si="15"/>
        <v>1.736111111111111E-3</v>
      </c>
      <c r="DG32" s="235" t="str">
        <f t="shared" si="33"/>
        <v/>
      </c>
      <c r="DH32" s="233" t="str">
        <f>IF($DG32&lt;&gt;"",VLOOKUP($AM32,'Verbal log'!$F:$Z,DH$1,FALSE),"")</f>
        <v/>
      </c>
      <c r="DI32" s="233" t="str">
        <f>IF($DG32&lt;&gt;"",VLOOKUP($AM32,'Verbal log'!$F:$Z,DI$1,FALSE),"")</f>
        <v/>
      </c>
      <c r="DJ32" s="233" t="str">
        <f>IF($DG32&lt;&gt;"",VLOOKUP($AM32,'Verbal log'!$F:$Z,DJ$1,FALSE),"")</f>
        <v/>
      </c>
      <c r="DK32" s="233" t="str">
        <f>IF($DG32&lt;&gt;"",VLOOKUP($AM32,'Verbal log'!$F:$Z,DK$1,FALSE),"")</f>
        <v/>
      </c>
      <c r="DL32" s="233" t="str">
        <f>IF($DG32&lt;&gt;"",VLOOKUP($AM32,'Verbal log'!$F:$Z,DL$1,FALSE),"")</f>
        <v/>
      </c>
      <c r="DM32" s="233" t="str">
        <f>IF($DG32&lt;&gt;"",VLOOKUP($AM32,'Verbal log'!$F:$Z,DM$1,FALSE),"")</f>
        <v/>
      </c>
      <c r="DN32" s="233" t="str">
        <f>IF($DG32&lt;&gt;"",VLOOKUP($AM32,'Verbal log'!$F:$Z,DN$1,FALSE),"")</f>
        <v/>
      </c>
      <c r="DO32" s="233" t="str">
        <f>IF($DG32&lt;&gt;"",VLOOKUP($AM32,'Verbal log'!$F:$Z,DO$1,FALSE),"")</f>
        <v/>
      </c>
      <c r="DP32" s="233" t="str">
        <f>IF($DG32&lt;&gt;"",VLOOKUP($AM32,'Verbal log'!$F:$Z,DP$1,FALSE),"")</f>
        <v/>
      </c>
      <c r="DQ32" s="233"/>
      <c r="DR32" s="236">
        <f t="shared" si="34"/>
        <v>-2E-14</v>
      </c>
      <c r="DS32" s="236">
        <f t="shared" si="35"/>
        <v>-2E-14</v>
      </c>
      <c r="DT32" s="236">
        <f t="shared" si="16"/>
        <v>0</v>
      </c>
      <c r="DU32" s="237">
        <f t="shared" si="17"/>
        <v>3.4722222222222224E-4</v>
      </c>
      <c r="DV32" s="237">
        <f t="shared" si="18"/>
        <v>1.0416666666666667E-3</v>
      </c>
      <c r="DW32" s="238">
        <f t="shared" si="19"/>
        <v>1.3888888888888889E-3</v>
      </c>
    </row>
    <row r="33" spans="1:127" x14ac:dyDescent="0.2">
      <c r="W33" s="121">
        <v>31</v>
      </c>
      <c r="X33" s="121">
        <f t="shared" si="36"/>
        <v>31</v>
      </c>
      <c r="Y33" s="102" t="str">
        <f>VLOOKUP($AM33,'Verbal log'!$F:$Z,Y$1,FALSE)</f>
        <v>S.C.</v>
      </c>
      <c r="Z33" s="41" t="str">
        <f t="shared" si="20"/>
        <v>Exam 531</v>
      </c>
      <c r="AA33" s="27" t="str">
        <f>VLOOKUP($Z33,'Verbal log'!$F:$Z,AA$1,FALSE)</f>
        <v>Right</v>
      </c>
      <c r="AB33" s="102">
        <f>VLOOKUP($Z33,'Verbal log'!$F:$Z,AB$1,FALSE)</f>
        <v>27</v>
      </c>
      <c r="AC33" s="27">
        <f>VLOOKUP($Z33,'Verbal log'!$F:$Z,AC$1,FALSE)</f>
        <v>3.1250000000000001E-4</v>
      </c>
      <c r="AD33" s="27" t="str">
        <f>VLOOKUP($Z33,'Verbal log'!$F:$Z,AD$1,FALSE)</f>
        <v>Too Fast</v>
      </c>
      <c r="AE33" s="27">
        <f>VLOOKUP($Z33,'Verbal log'!$F:$Z,AE$1,FALSE)</f>
        <v>4.4675925925925931E-2</v>
      </c>
      <c r="AF33" s="27">
        <f>VLOOKUP($Z33,'Verbal log'!$F:$Z,AF$1,FALSE)</f>
        <v>3.9234375000000002E-2</v>
      </c>
      <c r="AG33" s="27">
        <f>VLOOKUP($Z33,'Verbal log'!$F:$Z,AG$1,FALSE)</f>
        <v>5.4415509259259295E-3</v>
      </c>
      <c r="AH33" s="27" t="str">
        <f>VLOOKUP($Z33,'Verbal log'!$F:$Z,AH$1,FALSE)</f>
        <v>Behind on time</v>
      </c>
      <c r="AI33" s="102">
        <f>VLOOKUP($Z33,'Verbal log'!$F:$Z,AI$1,FALSE)</f>
        <v>0</v>
      </c>
      <c r="AJ33" s="121">
        <v>31</v>
      </c>
      <c r="AK33" s="121">
        <f t="shared" si="37"/>
        <v>31</v>
      </c>
      <c r="AL33" s="102" t="str">
        <f>VLOOKUP($AM33,'Verbal log'!$F:$Z,AL$1,FALSE)</f>
        <v>S.C.</v>
      </c>
      <c r="AM33" s="41" t="str">
        <f t="shared" si="21"/>
        <v>Exam 531</v>
      </c>
      <c r="AN33" s="27" t="str">
        <f>IF($AL33=$AK$2,VLOOKUP($AM33,'Verbal log'!$F:$Z,AN$1,FALSE),"")</f>
        <v>Right</v>
      </c>
      <c r="AO33" s="102">
        <f>IF($AL33=$AK$2,VLOOKUP($AM33,'Verbal log'!$F:$Z,AO$1,FALSE),"")</f>
        <v>27</v>
      </c>
      <c r="AP33" s="27">
        <f>IF($AL33=$AK$2,VLOOKUP($AM33,'Verbal log'!$F:$Z,AP$1,FALSE),"")</f>
        <v>3.1250000000000001E-4</v>
      </c>
      <c r="AQ33" s="27" t="str">
        <f>IF($AL33=$AK$2,VLOOKUP($AM33,'Verbal log'!$F:$Z,AQ$1,FALSE),"")</f>
        <v>Too Fast</v>
      </c>
      <c r="AR33" s="27">
        <f>IF($AL33=$AK$2,VLOOKUP($AM33,'Verbal log'!$F:$Z,AR$1,FALSE),"")</f>
        <v>4.4675925925925931E-2</v>
      </c>
      <c r="AS33" s="27">
        <f>IF($AL33=$AK$2,VLOOKUP($AM33,'Verbal log'!$F:$Z,AS$1,FALSE),"")</f>
        <v>3.9234375000000002E-2</v>
      </c>
      <c r="AT33" s="27">
        <f>IF($AL33=$AK$2,VLOOKUP($AM33,'Verbal log'!$F:$Z,AT$1,FALSE),"")</f>
        <v>5.4415509259259295E-3</v>
      </c>
      <c r="AU33" s="27" t="str">
        <f>IF($AL33=$AK$2,VLOOKUP($AM33,'Verbal log'!$F:$Z,AU$1,FALSE),"")</f>
        <v>Behind on time</v>
      </c>
      <c r="AV33" s="102">
        <f>IF($AL33=$AK$2,VLOOKUP($AM33,'Verbal log'!$F:$Z,AV$1,FALSE),"")</f>
        <v>0</v>
      </c>
      <c r="AW33" s="27"/>
      <c r="AX33" s="65">
        <f t="shared" si="22"/>
        <v>3.1250000000000001E-4</v>
      </c>
      <c r="AY33" s="65">
        <f t="shared" si="23"/>
        <v>-3.1250000000000001E-4</v>
      </c>
      <c r="AZ33" s="65">
        <f t="shared" si="0"/>
        <v>0</v>
      </c>
      <c r="BA33" s="66">
        <f t="shared" si="1"/>
        <v>3.4722222222222224E-4</v>
      </c>
      <c r="BB33" s="66">
        <f t="shared" si="2"/>
        <v>8.6805555555555551E-4</v>
      </c>
      <c r="BC33" s="66">
        <f t="shared" si="3"/>
        <v>1.3888888888888889E-3</v>
      </c>
      <c r="BE33" s="121" t="str">
        <f t="shared" si="24"/>
        <v/>
      </c>
      <c r="BF33" s="27" t="str">
        <f>IF($BE33&lt;&gt;"",VLOOKUP($AM33,'Verbal log'!$F:$Z,BF$1,FALSE),"")</f>
        <v/>
      </c>
      <c r="BG33" s="27" t="str">
        <f>IF($BE33&lt;&gt;"",VLOOKUP($AM33,'Verbal log'!$F:$Z,BG$1,FALSE),"")</f>
        <v/>
      </c>
      <c r="BH33" s="27" t="str">
        <f>IF($BE33&lt;&gt;"",VLOOKUP($AM33,'Verbal log'!$F:$Z,BH$1,FALSE),"")</f>
        <v/>
      </c>
      <c r="BI33" s="27" t="str">
        <f>IF($BE33&lt;&gt;"",VLOOKUP($AM33,'Verbal log'!$F:$Z,BI$1,FALSE),"")</f>
        <v/>
      </c>
      <c r="BJ33" s="27" t="str">
        <f>IF($BE33&lt;&gt;"",VLOOKUP($AM33,'Verbal log'!$F:$Z,BJ$1,FALSE),"")</f>
        <v/>
      </c>
      <c r="BK33" s="27" t="str">
        <f>IF($BE33&lt;&gt;"",VLOOKUP($AM33,'Verbal log'!$F:$Z,BK$1,FALSE),"")</f>
        <v/>
      </c>
      <c r="BL33" s="27" t="str">
        <f>IF($BE33&lt;&gt;"",VLOOKUP($AM33,'Verbal log'!$F:$Z,BL$1,FALSE),"")</f>
        <v/>
      </c>
      <c r="BM33" s="27" t="str">
        <f>IF($BE33&lt;&gt;"",VLOOKUP($AM33,'Verbal log'!$F:$Z,BM$1,FALSE),"")</f>
        <v/>
      </c>
      <c r="BN33" s="27" t="str">
        <f>IF($BE33&lt;&gt;"",VLOOKUP($AM33,'Verbal log'!$F:$Z,BN$1,FALSE),"")</f>
        <v/>
      </c>
      <c r="BO33" s="27"/>
      <c r="BP33" s="65">
        <f t="shared" si="25"/>
        <v>-2E-14</v>
      </c>
      <c r="BQ33" s="65">
        <f t="shared" si="26"/>
        <v>-2E-14</v>
      </c>
      <c r="BR33" s="65">
        <f t="shared" si="4"/>
        <v>0</v>
      </c>
      <c r="BS33" s="66">
        <f t="shared" si="5"/>
        <v>8.6805555555555551E-4</v>
      </c>
      <c r="BT33" s="66">
        <f t="shared" si="6"/>
        <v>1.736111111111111E-3</v>
      </c>
      <c r="BU33" s="66">
        <f t="shared" si="7"/>
        <v>2.0833333333333333E-3</v>
      </c>
      <c r="BW33" s="235" t="str">
        <f t="shared" si="27"/>
        <v/>
      </c>
      <c r="BX33" s="233" t="str">
        <f>IF($BW33&lt;&gt;"",VLOOKUP($AM33,'Verbal log'!$F:$Z,BX$1,FALSE),"")</f>
        <v/>
      </c>
      <c r="BY33" s="233" t="str">
        <f>IF($BW33&lt;&gt;"",VLOOKUP($AM33,'Verbal log'!$F:$Z,BY$1,FALSE),"")</f>
        <v/>
      </c>
      <c r="BZ33" s="233" t="str">
        <f>IF($BW33&lt;&gt;"",VLOOKUP($AM33,'Verbal log'!$F:$Z,BZ$1,FALSE),"")</f>
        <v/>
      </c>
      <c r="CA33" s="233" t="str">
        <f>IF($BW33&lt;&gt;"",VLOOKUP($AM33,'Verbal log'!$F:$Z,CA$1,FALSE),"")</f>
        <v/>
      </c>
      <c r="CB33" s="233" t="str">
        <f>IF($BW33&lt;&gt;"",VLOOKUP($AM33,'Verbal log'!$F:$Z,CB$1,FALSE),"")</f>
        <v/>
      </c>
      <c r="CC33" s="233" t="str">
        <f>IF($BW33&lt;&gt;"",VLOOKUP($AM33,'Verbal log'!$F:$Z,CC$1,FALSE),"")</f>
        <v/>
      </c>
      <c r="CD33" s="233" t="str">
        <f>IF($BW33&lt;&gt;"",VLOOKUP($AM33,'Verbal log'!$F:$Z,CD$1,FALSE),"")</f>
        <v/>
      </c>
      <c r="CE33" s="233" t="str">
        <f>IF($BW33&lt;&gt;"",VLOOKUP($AM33,'Verbal log'!$F:$Z,CE$1,FALSE),"")</f>
        <v/>
      </c>
      <c r="CF33" s="233" t="str">
        <f>IF($BW33&lt;&gt;"",VLOOKUP($AM33,'Verbal log'!$F:$Z,CF$1,FALSE),"")</f>
        <v/>
      </c>
      <c r="CG33" s="233"/>
      <c r="CH33" s="236">
        <f t="shared" si="28"/>
        <v>-2E-14</v>
      </c>
      <c r="CI33" s="236">
        <f t="shared" si="29"/>
        <v>-2E-14</v>
      </c>
      <c r="CJ33" s="236">
        <f t="shared" si="8"/>
        <v>0</v>
      </c>
      <c r="CK33" s="237">
        <f t="shared" si="9"/>
        <v>1.3888888888888889E-3</v>
      </c>
      <c r="CL33" s="237">
        <f t="shared" si="10"/>
        <v>3.472222222222222E-3</v>
      </c>
      <c r="CM33" s="238">
        <f t="shared" si="11"/>
        <v>3.8194444444444443E-3</v>
      </c>
      <c r="CO33" s="235" t="str">
        <f t="shared" si="30"/>
        <v/>
      </c>
      <c r="CP33" s="233" t="str">
        <f>IF($CO33&lt;&gt;"",VLOOKUP($AM33,'Verbal log'!$F:$Z,CP$1,FALSE),"")</f>
        <v/>
      </c>
      <c r="CQ33" s="233" t="str">
        <f>IF($CO33&lt;&gt;"",VLOOKUP($AM33,'Verbal log'!$F:$Z,CQ$1,FALSE),"")</f>
        <v/>
      </c>
      <c r="CR33" s="233" t="str">
        <f>IF($CO33&lt;&gt;"",VLOOKUP($AM33,'Verbal log'!$F:$Z,CR$1,FALSE),"")</f>
        <v/>
      </c>
      <c r="CS33" s="233" t="str">
        <f>IF($CO33&lt;&gt;"",VLOOKUP($AM33,'Verbal log'!$F:$Z,CS$1,FALSE),"")</f>
        <v/>
      </c>
      <c r="CT33" s="233" t="str">
        <f>IF($CO33&lt;&gt;"",VLOOKUP($AM33,'Verbal log'!$F:$Z,CT$1,FALSE),"")</f>
        <v/>
      </c>
      <c r="CU33" s="233" t="str">
        <f>IF($CO33&lt;&gt;"",VLOOKUP($AM33,'Verbal log'!$F:$Z,CU$1,FALSE),"")</f>
        <v/>
      </c>
      <c r="CV33" s="233" t="str">
        <f>IF($CO33&lt;&gt;"",VLOOKUP($AM33,'Verbal log'!$F:$Z,CV$1,FALSE),"")</f>
        <v/>
      </c>
      <c r="CW33" s="233" t="str">
        <f>IF($CO33&lt;&gt;"",VLOOKUP($AM33,'Verbal log'!$F:$Z,CW$1,FALSE),"")</f>
        <v/>
      </c>
      <c r="CX33" s="248" t="str">
        <f>IF($CO33&lt;&gt;"",VLOOKUP($AM33,'Verbal log'!$F:$Z,CX$1,FALSE),"")</f>
        <v/>
      </c>
      <c r="CY33" s="233"/>
      <c r="CZ33" s="236">
        <f t="shared" si="31"/>
        <v>-2E-14</v>
      </c>
      <c r="DA33" s="236">
        <f t="shared" si="32"/>
        <v>-2E-14</v>
      </c>
      <c r="DB33" s="236">
        <f t="shared" si="12"/>
        <v>0</v>
      </c>
      <c r="DC33" s="237">
        <f t="shared" si="13"/>
        <v>6.9444444444444447E-4</v>
      </c>
      <c r="DD33" s="237">
        <f t="shared" si="14"/>
        <v>1.3888888888888889E-3</v>
      </c>
      <c r="DE33" s="238">
        <f t="shared" si="15"/>
        <v>1.736111111111111E-3</v>
      </c>
      <c r="DG33" s="235" t="str">
        <f t="shared" si="33"/>
        <v/>
      </c>
      <c r="DH33" s="233" t="str">
        <f>IF($DG33&lt;&gt;"",VLOOKUP($AM33,'Verbal log'!$F:$Z,DH$1,FALSE),"")</f>
        <v/>
      </c>
      <c r="DI33" s="233" t="str">
        <f>IF($DG33&lt;&gt;"",VLOOKUP($AM33,'Verbal log'!$F:$Z,DI$1,FALSE),"")</f>
        <v/>
      </c>
      <c r="DJ33" s="233" t="str">
        <f>IF($DG33&lt;&gt;"",VLOOKUP($AM33,'Verbal log'!$F:$Z,DJ$1,FALSE),"")</f>
        <v/>
      </c>
      <c r="DK33" s="233" t="str">
        <f>IF($DG33&lt;&gt;"",VLOOKUP($AM33,'Verbal log'!$F:$Z,DK$1,FALSE),"")</f>
        <v/>
      </c>
      <c r="DL33" s="233" t="str">
        <f>IF($DG33&lt;&gt;"",VLOOKUP($AM33,'Verbal log'!$F:$Z,DL$1,FALSE),"")</f>
        <v/>
      </c>
      <c r="DM33" s="233" t="str">
        <f>IF($DG33&lt;&gt;"",VLOOKUP($AM33,'Verbal log'!$F:$Z,DM$1,FALSE),"")</f>
        <v/>
      </c>
      <c r="DN33" s="233" t="str">
        <f>IF($DG33&lt;&gt;"",VLOOKUP($AM33,'Verbal log'!$F:$Z,DN$1,FALSE),"")</f>
        <v/>
      </c>
      <c r="DO33" s="233" t="str">
        <f>IF($DG33&lt;&gt;"",VLOOKUP($AM33,'Verbal log'!$F:$Z,DO$1,FALSE),"")</f>
        <v/>
      </c>
      <c r="DP33" s="233" t="str">
        <f>IF($DG33&lt;&gt;"",VLOOKUP($AM33,'Verbal log'!$F:$Z,DP$1,FALSE),"")</f>
        <v/>
      </c>
      <c r="DQ33" s="233"/>
      <c r="DR33" s="236">
        <f t="shared" si="34"/>
        <v>-2E-14</v>
      </c>
      <c r="DS33" s="236">
        <f t="shared" si="35"/>
        <v>-2E-14</v>
      </c>
      <c r="DT33" s="236">
        <f t="shared" si="16"/>
        <v>0</v>
      </c>
      <c r="DU33" s="237">
        <f t="shared" si="17"/>
        <v>3.4722222222222224E-4</v>
      </c>
      <c r="DV33" s="237">
        <f t="shared" si="18"/>
        <v>1.0416666666666667E-3</v>
      </c>
      <c r="DW33" s="238">
        <f t="shared" si="19"/>
        <v>1.3888888888888889E-3</v>
      </c>
    </row>
    <row r="34" spans="1:127" x14ac:dyDescent="0.2">
      <c r="A34" s="53" t="s">
        <v>312</v>
      </c>
      <c r="B34" t="s">
        <v>313</v>
      </c>
      <c r="C34" s="53" t="s">
        <v>314</v>
      </c>
      <c r="D34" s="53" t="s">
        <v>315</v>
      </c>
      <c r="E34" s="53" t="s">
        <v>316</v>
      </c>
      <c r="F34" s="53" t="s">
        <v>317</v>
      </c>
      <c r="W34" s="121">
        <v>32</v>
      </c>
      <c r="X34" s="121" t="str">
        <f t="shared" si="36"/>
        <v/>
      </c>
      <c r="Y34" s="102" t="str">
        <f>VLOOKUP($AM34,'Verbal log'!$F:$Z,Y$1,FALSE)</f>
        <v>C.R.</v>
      </c>
      <c r="Z34" s="41" t="str">
        <f t="shared" si="20"/>
        <v>Exam 532</v>
      </c>
      <c r="AA34" s="27" t="str">
        <f>VLOOKUP($Z34,'Verbal log'!$F:$Z,AA$1,FALSE)</f>
        <v>Right</v>
      </c>
      <c r="AB34" s="102">
        <f>VLOOKUP($Z34,'Verbal log'!$F:$Z,AB$1,FALSE)</f>
        <v>89</v>
      </c>
      <c r="AC34" s="27">
        <f>VLOOKUP($Z34,'Verbal log'!$F:$Z,AC$1,FALSE)</f>
        <v>1.0300925925925926E-3</v>
      </c>
      <c r="AD34" s="27" t="str">
        <f>VLOOKUP($Z34,'Verbal log'!$F:$Z,AD$1,FALSE)</f>
        <v>Perfect Timing</v>
      </c>
      <c r="AE34" s="27">
        <f>VLOOKUP($Z34,'Verbal log'!$F:$Z,AE$1,FALSE)</f>
        <v>4.5706018518518521E-2</v>
      </c>
      <c r="AF34" s="27">
        <f>VLOOKUP($Z34,'Verbal log'!$F:$Z,AF$1,FALSE)</f>
        <v>4.0500000000000001E-2</v>
      </c>
      <c r="AG34" s="27">
        <f>VLOOKUP($Z34,'Verbal log'!$F:$Z,AG$1,FALSE)</f>
        <v>5.2060185185185195E-3</v>
      </c>
      <c r="AH34" s="27" t="str">
        <f>VLOOKUP($Z34,'Verbal log'!$F:$Z,AH$1,FALSE)</f>
        <v>Behind on time</v>
      </c>
      <c r="AI34" s="102">
        <f>VLOOKUP($Z34,'Verbal log'!$F:$Z,AI$1,FALSE)</f>
        <v>0</v>
      </c>
      <c r="AJ34" s="121">
        <v>32</v>
      </c>
      <c r="AK34" s="121" t="str">
        <f t="shared" si="37"/>
        <v/>
      </c>
      <c r="AL34" s="102" t="str">
        <f>VLOOKUP($AM34,'Verbal log'!$F:$Z,AL$1,FALSE)</f>
        <v>C.R.</v>
      </c>
      <c r="AM34" s="41" t="str">
        <f t="shared" si="21"/>
        <v>Exam 532</v>
      </c>
      <c r="AN34" s="27" t="str">
        <f>IF($AL34=$AK$2,VLOOKUP($AM34,'Verbal log'!$F:$Z,AN$1,FALSE),"")</f>
        <v/>
      </c>
      <c r="AO34" s="102" t="str">
        <f>IF($AL34=$AK$2,VLOOKUP($AM34,'Verbal log'!$F:$Z,AO$1,FALSE),"")</f>
        <v/>
      </c>
      <c r="AP34" s="27" t="str">
        <f>IF($AL34=$AK$2,VLOOKUP($AM34,'Verbal log'!$F:$Z,AP$1,FALSE),"")</f>
        <v/>
      </c>
      <c r="AQ34" s="27" t="str">
        <f>IF($AL34=$AK$2,VLOOKUP($AM34,'Verbal log'!$F:$Z,AQ$1,FALSE),"")</f>
        <v/>
      </c>
      <c r="AR34" s="27" t="str">
        <f>IF($AL34=$AK$2,VLOOKUP($AM34,'Verbal log'!$F:$Z,AR$1,FALSE),"")</f>
        <v/>
      </c>
      <c r="AS34" s="27" t="str">
        <f>IF($AL34=$AK$2,VLOOKUP($AM34,'Verbal log'!$F:$Z,AS$1,FALSE),"")</f>
        <v/>
      </c>
      <c r="AT34" s="27" t="str">
        <f>IF($AL34=$AK$2,VLOOKUP($AM34,'Verbal log'!$F:$Z,AT$1,FALSE),"")</f>
        <v/>
      </c>
      <c r="AU34" s="27" t="str">
        <f>IF($AL34=$AK$2,VLOOKUP($AM34,'Verbal log'!$F:$Z,AU$1,FALSE),"")</f>
        <v/>
      </c>
      <c r="AV34" s="102" t="str">
        <f>IF($AL34=$AK$2,VLOOKUP($AM34,'Verbal log'!$F:$Z,AV$1,FALSE),"")</f>
        <v/>
      </c>
      <c r="AW34" s="27"/>
      <c r="AX34" s="65">
        <f t="shared" si="22"/>
        <v>-2E-14</v>
      </c>
      <c r="AY34" s="65">
        <f t="shared" si="23"/>
        <v>-2E-14</v>
      </c>
      <c r="AZ34" s="65">
        <f t="shared" si="0"/>
        <v>0</v>
      </c>
      <c r="BA34" s="66">
        <f t="shared" si="1"/>
        <v>3.4722222222222224E-4</v>
      </c>
      <c r="BB34" s="66">
        <f t="shared" si="2"/>
        <v>8.6805555555555551E-4</v>
      </c>
      <c r="BC34" s="66">
        <f t="shared" si="3"/>
        <v>1.3888888888888889E-3</v>
      </c>
      <c r="BE34" s="121">
        <f t="shared" si="24"/>
        <v>32</v>
      </c>
      <c r="BF34" s="27" t="str">
        <f>IF($BE34&lt;&gt;"",VLOOKUP($AM34,'Verbal log'!$F:$Z,BF$1,FALSE),"")</f>
        <v>Right</v>
      </c>
      <c r="BG34" s="27">
        <f>IF($BE34&lt;&gt;"",VLOOKUP($AM34,'Verbal log'!$F:$Z,BG$1,FALSE),"")</f>
        <v>89</v>
      </c>
      <c r="BH34" s="27">
        <f>IF($BE34&lt;&gt;"",VLOOKUP($AM34,'Verbal log'!$F:$Z,BH$1,FALSE),"")</f>
        <v>1.0300925925925926E-3</v>
      </c>
      <c r="BI34" s="27" t="str">
        <f>IF($BE34&lt;&gt;"",VLOOKUP($AM34,'Verbal log'!$F:$Z,BI$1,FALSE),"")</f>
        <v>Perfect Timing</v>
      </c>
      <c r="BJ34" s="27">
        <f>IF($BE34&lt;&gt;"",VLOOKUP($AM34,'Verbal log'!$F:$Z,BJ$1,FALSE),"")</f>
        <v>4.5706018518518521E-2</v>
      </c>
      <c r="BK34" s="27">
        <f>IF($BE34&lt;&gt;"",VLOOKUP($AM34,'Verbal log'!$F:$Z,BK$1,FALSE),"")</f>
        <v>4.0500000000000001E-2</v>
      </c>
      <c r="BL34" s="27">
        <f>IF($BE34&lt;&gt;"",VLOOKUP($AM34,'Verbal log'!$F:$Z,BL$1,FALSE),"")</f>
        <v>5.2060185185185195E-3</v>
      </c>
      <c r="BM34" s="27" t="str">
        <f>IF($BE34&lt;&gt;"",VLOOKUP($AM34,'Verbal log'!$F:$Z,BM$1,FALSE),"")</f>
        <v>Behind on time</v>
      </c>
      <c r="BN34" s="27">
        <f>IF($BE34&lt;&gt;"",VLOOKUP($AM34,'Verbal log'!$F:$Z,BN$1,FALSE),"")</f>
        <v>0</v>
      </c>
      <c r="BO34" s="27"/>
      <c r="BP34" s="65">
        <f t="shared" si="25"/>
        <v>1.0300925925925926E-3</v>
      </c>
      <c r="BQ34" s="65">
        <f t="shared" si="26"/>
        <v>-1.0300925925925926E-3</v>
      </c>
      <c r="BR34" s="65">
        <f t="shared" si="4"/>
        <v>0</v>
      </c>
      <c r="BS34" s="66">
        <f t="shared" si="5"/>
        <v>8.6805555555555551E-4</v>
      </c>
      <c r="BT34" s="66">
        <f t="shared" si="6"/>
        <v>1.736111111111111E-3</v>
      </c>
      <c r="BU34" s="66">
        <f t="shared" si="7"/>
        <v>2.0833333333333333E-3</v>
      </c>
      <c r="BW34" s="235" t="str">
        <f t="shared" si="27"/>
        <v/>
      </c>
      <c r="BX34" s="233" t="str">
        <f>IF($BW34&lt;&gt;"",VLOOKUP($AM34,'Verbal log'!$F:$Z,BX$1,FALSE),"")</f>
        <v/>
      </c>
      <c r="BY34" s="233" t="str">
        <f>IF($BW34&lt;&gt;"",VLOOKUP($AM34,'Verbal log'!$F:$Z,BY$1,FALSE),"")</f>
        <v/>
      </c>
      <c r="BZ34" s="233" t="str">
        <f>IF($BW34&lt;&gt;"",VLOOKUP($AM34,'Verbal log'!$F:$Z,BZ$1,FALSE),"")</f>
        <v/>
      </c>
      <c r="CA34" s="233" t="str">
        <f>IF($BW34&lt;&gt;"",VLOOKUP($AM34,'Verbal log'!$F:$Z,CA$1,FALSE),"")</f>
        <v/>
      </c>
      <c r="CB34" s="233" t="str">
        <f>IF($BW34&lt;&gt;"",VLOOKUP($AM34,'Verbal log'!$F:$Z,CB$1,FALSE),"")</f>
        <v/>
      </c>
      <c r="CC34" s="233" t="str">
        <f>IF($BW34&lt;&gt;"",VLOOKUP($AM34,'Verbal log'!$F:$Z,CC$1,FALSE),"")</f>
        <v/>
      </c>
      <c r="CD34" s="233" t="str">
        <f>IF($BW34&lt;&gt;"",VLOOKUP($AM34,'Verbal log'!$F:$Z,CD$1,FALSE),"")</f>
        <v/>
      </c>
      <c r="CE34" s="233" t="str">
        <f>IF($BW34&lt;&gt;"",VLOOKUP($AM34,'Verbal log'!$F:$Z,CE$1,FALSE),"")</f>
        <v/>
      </c>
      <c r="CF34" s="233" t="str">
        <f>IF($BW34&lt;&gt;"",VLOOKUP($AM34,'Verbal log'!$F:$Z,CF$1,FALSE),"")</f>
        <v/>
      </c>
      <c r="CG34" s="233"/>
      <c r="CH34" s="236">
        <f t="shared" si="28"/>
        <v>-2E-14</v>
      </c>
      <c r="CI34" s="236">
        <f t="shared" si="29"/>
        <v>-2E-14</v>
      </c>
      <c r="CJ34" s="236">
        <f t="shared" si="8"/>
        <v>0</v>
      </c>
      <c r="CK34" s="237">
        <f t="shared" si="9"/>
        <v>1.3888888888888889E-3</v>
      </c>
      <c r="CL34" s="237">
        <f t="shared" si="10"/>
        <v>3.472222222222222E-3</v>
      </c>
      <c r="CM34" s="238">
        <f t="shared" si="11"/>
        <v>3.8194444444444443E-3</v>
      </c>
      <c r="CO34" s="235" t="str">
        <f t="shared" si="30"/>
        <v/>
      </c>
      <c r="CP34" s="233" t="str">
        <f>IF($CO34&lt;&gt;"",VLOOKUP($AM34,'Verbal log'!$F:$Z,CP$1,FALSE),"")</f>
        <v/>
      </c>
      <c r="CQ34" s="233" t="str">
        <f>IF($CO34&lt;&gt;"",VLOOKUP($AM34,'Verbal log'!$F:$Z,CQ$1,FALSE),"")</f>
        <v/>
      </c>
      <c r="CR34" s="233" t="str">
        <f>IF($CO34&lt;&gt;"",VLOOKUP($AM34,'Verbal log'!$F:$Z,CR$1,FALSE),"")</f>
        <v/>
      </c>
      <c r="CS34" s="233" t="str">
        <f>IF($CO34&lt;&gt;"",VLOOKUP($AM34,'Verbal log'!$F:$Z,CS$1,FALSE),"")</f>
        <v/>
      </c>
      <c r="CT34" s="233" t="str">
        <f>IF($CO34&lt;&gt;"",VLOOKUP($AM34,'Verbal log'!$F:$Z,CT$1,FALSE),"")</f>
        <v/>
      </c>
      <c r="CU34" s="233" t="str">
        <f>IF($CO34&lt;&gt;"",VLOOKUP($AM34,'Verbal log'!$F:$Z,CU$1,FALSE),"")</f>
        <v/>
      </c>
      <c r="CV34" s="233" t="str">
        <f>IF($CO34&lt;&gt;"",VLOOKUP($AM34,'Verbal log'!$F:$Z,CV$1,FALSE),"")</f>
        <v/>
      </c>
      <c r="CW34" s="233" t="str">
        <f>IF($CO34&lt;&gt;"",VLOOKUP($AM34,'Verbal log'!$F:$Z,CW$1,FALSE),"")</f>
        <v/>
      </c>
      <c r="CX34" s="248" t="str">
        <f>IF($CO34&lt;&gt;"",VLOOKUP($AM34,'Verbal log'!$F:$Z,CX$1,FALSE),"")</f>
        <v/>
      </c>
      <c r="CY34" s="233"/>
      <c r="CZ34" s="236">
        <f t="shared" si="31"/>
        <v>-2E-14</v>
      </c>
      <c r="DA34" s="236">
        <f t="shared" si="32"/>
        <v>-2E-14</v>
      </c>
      <c r="DB34" s="236">
        <f t="shared" si="12"/>
        <v>0</v>
      </c>
      <c r="DC34" s="237">
        <f t="shared" si="13"/>
        <v>6.9444444444444447E-4</v>
      </c>
      <c r="DD34" s="237">
        <f t="shared" si="14"/>
        <v>1.3888888888888889E-3</v>
      </c>
      <c r="DE34" s="238">
        <f t="shared" si="15"/>
        <v>1.736111111111111E-3</v>
      </c>
      <c r="DG34" s="235" t="str">
        <f t="shared" si="33"/>
        <v/>
      </c>
      <c r="DH34" s="233" t="str">
        <f>IF($DG34&lt;&gt;"",VLOOKUP($AM34,'Verbal log'!$F:$Z,DH$1,FALSE),"")</f>
        <v/>
      </c>
      <c r="DI34" s="233" t="str">
        <f>IF($DG34&lt;&gt;"",VLOOKUP($AM34,'Verbal log'!$F:$Z,DI$1,FALSE),"")</f>
        <v/>
      </c>
      <c r="DJ34" s="233" t="str">
        <f>IF($DG34&lt;&gt;"",VLOOKUP($AM34,'Verbal log'!$F:$Z,DJ$1,FALSE),"")</f>
        <v/>
      </c>
      <c r="DK34" s="233" t="str">
        <f>IF($DG34&lt;&gt;"",VLOOKUP($AM34,'Verbal log'!$F:$Z,DK$1,FALSE),"")</f>
        <v/>
      </c>
      <c r="DL34" s="233" t="str">
        <f>IF($DG34&lt;&gt;"",VLOOKUP($AM34,'Verbal log'!$F:$Z,DL$1,FALSE),"")</f>
        <v/>
      </c>
      <c r="DM34" s="233" t="str">
        <f>IF($DG34&lt;&gt;"",VLOOKUP($AM34,'Verbal log'!$F:$Z,DM$1,FALSE),"")</f>
        <v/>
      </c>
      <c r="DN34" s="233" t="str">
        <f>IF($DG34&lt;&gt;"",VLOOKUP($AM34,'Verbal log'!$F:$Z,DN$1,FALSE),"")</f>
        <v/>
      </c>
      <c r="DO34" s="233" t="str">
        <f>IF($DG34&lt;&gt;"",VLOOKUP($AM34,'Verbal log'!$F:$Z,DO$1,FALSE),"")</f>
        <v/>
      </c>
      <c r="DP34" s="233" t="str">
        <f>IF($DG34&lt;&gt;"",VLOOKUP($AM34,'Verbal log'!$F:$Z,DP$1,FALSE),"")</f>
        <v/>
      </c>
      <c r="DQ34" s="233"/>
      <c r="DR34" s="236">
        <f t="shared" si="34"/>
        <v>-2E-14</v>
      </c>
      <c r="DS34" s="236">
        <f t="shared" si="35"/>
        <v>-2E-14</v>
      </c>
      <c r="DT34" s="236">
        <f t="shared" si="16"/>
        <v>0</v>
      </c>
      <c r="DU34" s="237">
        <f t="shared" si="17"/>
        <v>3.4722222222222224E-4</v>
      </c>
      <c r="DV34" s="237">
        <f t="shared" si="18"/>
        <v>1.0416666666666667E-3</v>
      </c>
      <c r="DW34" s="238">
        <f t="shared" si="19"/>
        <v>1.3888888888888889E-3</v>
      </c>
    </row>
    <row r="35" spans="1:127" x14ac:dyDescent="0.2">
      <c r="W35" s="121">
        <v>33</v>
      </c>
      <c r="X35" s="121">
        <f t="shared" si="36"/>
        <v>33</v>
      </c>
      <c r="Y35" s="102" t="str">
        <f>VLOOKUP($AM35,'Verbal log'!$F:$Z,Y$1,FALSE)</f>
        <v>S.C.</v>
      </c>
      <c r="Z35" s="41" t="str">
        <f t="shared" si="20"/>
        <v>Exam 533</v>
      </c>
      <c r="AA35" s="27" t="str">
        <f>VLOOKUP($Z35,'Verbal log'!$F:$Z,AA$1,FALSE)</f>
        <v>Right</v>
      </c>
      <c r="AB35" s="102">
        <f>VLOOKUP($Z35,'Verbal log'!$F:$Z,AB$1,FALSE)</f>
        <v>91</v>
      </c>
      <c r="AC35" s="27">
        <f>VLOOKUP($Z35,'Verbal log'!$F:$Z,AC$1,FALSE)</f>
        <v>1.0532407407407407E-3</v>
      </c>
      <c r="AD35" s="27" t="str">
        <f>VLOOKUP($Z35,'Verbal log'!$F:$Z,AD$1,FALSE)</f>
        <v>Warning Track</v>
      </c>
      <c r="AE35" s="27">
        <f>VLOOKUP($Z35,'Verbal log'!$F:$Z,AE$1,FALSE)</f>
        <v>4.6759259259259264E-2</v>
      </c>
      <c r="AF35" s="27">
        <f>VLOOKUP($Z35,'Verbal log'!$F:$Z,AF$1,FALSE)</f>
        <v>4.1765624999999994E-2</v>
      </c>
      <c r="AG35" s="27">
        <f>VLOOKUP($Z35,'Verbal log'!$F:$Z,AG$1,FALSE)</f>
        <v>4.9936342592592706E-3</v>
      </c>
      <c r="AH35" s="27" t="str">
        <f>VLOOKUP($Z35,'Verbal log'!$F:$Z,AH$1,FALSE)</f>
        <v>Behind on time</v>
      </c>
      <c r="AI35" s="102">
        <f>VLOOKUP($Z35,'Verbal log'!$F:$Z,AI$1,FALSE)</f>
        <v>0</v>
      </c>
      <c r="AJ35" s="121">
        <v>33</v>
      </c>
      <c r="AK35" s="121">
        <f t="shared" si="37"/>
        <v>33</v>
      </c>
      <c r="AL35" s="102" t="str">
        <f>VLOOKUP($AM35,'Verbal log'!$F:$Z,AL$1,FALSE)</f>
        <v>S.C.</v>
      </c>
      <c r="AM35" s="41" t="str">
        <f t="shared" si="21"/>
        <v>Exam 533</v>
      </c>
      <c r="AN35" s="27" t="str">
        <f>IF($AL35=$AK$2,VLOOKUP($AM35,'Verbal log'!$F:$Z,AN$1,FALSE),"")</f>
        <v>Right</v>
      </c>
      <c r="AO35" s="102">
        <f>IF($AL35=$AK$2,VLOOKUP($AM35,'Verbal log'!$F:$Z,AO$1,FALSE),"")</f>
        <v>91</v>
      </c>
      <c r="AP35" s="27">
        <f>IF($AL35=$AK$2,VLOOKUP($AM35,'Verbal log'!$F:$Z,AP$1,FALSE),"")</f>
        <v>1.0532407407407407E-3</v>
      </c>
      <c r="AQ35" s="27" t="str">
        <f>IF($AL35=$AK$2,VLOOKUP($AM35,'Verbal log'!$F:$Z,AQ$1,FALSE),"")</f>
        <v>Warning Track</v>
      </c>
      <c r="AR35" s="27">
        <f>IF($AL35=$AK$2,VLOOKUP($AM35,'Verbal log'!$F:$Z,AR$1,FALSE),"")</f>
        <v>4.6759259259259264E-2</v>
      </c>
      <c r="AS35" s="27">
        <f>IF($AL35=$AK$2,VLOOKUP($AM35,'Verbal log'!$F:$Z,AS$1,FALSE),"")</f>
        <v>4.1765624999999994E-2</v>
      </c>
      <c r="AT35" s="27">
        <f>IF($AL35=$AK$2,VLOOKUP($AM35,'Verbal log'!$F:$Z,AT$1,FALSE),"")</f>
        <v>4.9936342592592706E-3</v>
      </c>
      <c r="AU35" s="27" t="str">
        <f>IF($AL35=$AK$2,VLOOKUP($AM35,'Verbal log'!$F:$Z,AU$1,FALSE),"")</f>
        <v>Behind on time</v>
      </c>
      <c r="AV35" s="102">
        <f>IF($AL35=$AK$2,VLOOKUP($AM35,'Verbal log'!$F:$Z,AV$1,FALSE),"")</f>
        <v>0</v>
      </c>
      <c r="AW35" s="27"/>
      <c r="AX35" s="65">
        <f t="shared" si="22"/>
        <v>1.0532407407407407E-3</v>
      </c>
      <c r="AY35" s="65">
        <f t="shared" si="23"/>
        <v>-1.0532407407407407E-3</v>
      </c>
      <c r="AZ35" s="65">
        <f t="shared" si="0"/>
        <v>0</v>
      </c>
      <c r="BA35" s="66">
        <f t="shared" si="1"/>
        <v>3.4722222222222224E-4</v>
      </c>
      <c r="BB35" s="66">
        <f t="shared" si="2"/>
        <v>8.6805555555555551E-4</v>
      </c>
      <c r="BC35" s="66">
        <f t="shared" si="3"/>
        <v>1.3888888888888889E-3</v>
      </c>
      <c r="BE35" s="121" t="str">
        <f t="shared" si="24"/>
        <v/>
      </c>
      <c r="BF35" s="27" t="str">
        <f>IF($BE35&lt;&gt;"",VLOOKUP($AM35,'Verbal log'!$F:$Z,BF$1,FALSE),"")</f>
        <v/>
      </c>
      <c r="BG35" s="27" t="str">
        <f>IF($BE35&lt;&gt;"",VLOOKUP($AM35,'Verbal log'!$F:$Z,BG$1,FALSE),"")</f>
        <v/>
      </c>
      <c r="BH35" s="27" t="str">
        <f>IF($BE35&lt;&gt;"",VLOOKUP($AM35,'Verbal log'!$F:$Z,BH$1,FALSE),"")</f>
        <v/>
      </c>
      <c r="BI35" s="27" t="str">
        <f>IF($BE35&lt;&gt;"",VLOOKUP($AM35,'Verbal log'!$F:$Z,BI$1,FALSE),"")</f>
        <v/>
      </c>
      <c r="BJ35" s="27" t="str">
        <f>IF($BE35&lt;&gt;"",VLOOKUP($AM35,'Verbal log'!$F:$Z,BJ$1,FALSE),"")</f>
        <v/>
      </c>
      <c r="BK35" s="27" t="str">
        <f>IF($BE35&lt;&gt;"",VLOOKUP($AM35,'Verbal log'!$F:$Z,BK$1,FALSE),"")</f>
        <v/>
      </c>
      <c r="BL35" s="27" t="str">
        <f>IF($BE35&lt;&gt;"",VLOOKUP($AM35,'Verbal log'!$F:$Z,BL$1,FALSE),"")</f>
        <v/>
      </c>
      <c r="BM35" s="27" t="str">
        <f>IF($BE35&lt;&gt;"",VLOOKUP($AM35,'Verbal log'!$F:$Z,BM$1,FALSE),"")</f>
        <v/>
      </c>
      <c r="BN35" s="27" t="str">
        <f>IF($BE35&lt;&gt;"",VLOOKUP($AM35,'Verbal log'!$F:$Z,BN$1,FALSE),"")</f>
        <v/>
      </c>
      <c r="BO35" s="27"/>
      <c r="BP35" s="65">
        <f t="shared" si="25"/>
        <v>-2E-14</v>
      </c>
      <c r="BQ35" s="65">
        <f t="shared" si="26"/>
        <v>-2E-14</v>
      </c>
      <c r="BR35" s="65">
        <f t="shared" si="4"/>
        <v>0</v>
      </c>
      <c r="BS35" s="66">
        <f t="shared" si="5"/>
        <v>8.6805555555555551E-4</v>
      </c>
      <c r="BT35" s="66">
        <f t="shared" si="6"/>
        <v>1.736111111111111E-3</v>
      </c>
      <c r="BU35" s="66">
        <f t="shared" si="7"/>
        <v>2.0833333333333333E-3</v>
      </c>
      <c r="BW35" s="235" t="str">
        <f t="shared" si="27"/>
        <v/>
      </c>
      <c r="BX35" s="233" t="str">
        <f>IF($BW35&lt;&gt;"",VLOOKUP($AM35,'Verbal log'!$F:$Z,BX$1,FALSE),"")</f>
        <v/>
      </c>
      <c r="BY35" s="233" t="str">
        <f>IF($BW35&lt;&gt;"",VLOOKUP($AM35,'Verbal log'!$F:$Z,BY$1,FALSE),"")</f>
        <v/>
      </c>
      <c r="BZ35" s="233" t="str">
        <f>IF($BW35&lt;&gt;"",VLOOKUP($AM35,'Verbal log'!$F:$Z,BZ$1,FALSE),"")</f>
        <v/>
      </c>
      <c r="CA35" s="233" t="str">
        <f>IF($BW35&lt;&gt;"",VLOOKUP($AM35,'Verbal log'!$F:$Z,CA$1,FALSE),"")</f>
        <v/>
      </c>
      <c r="CB35" s="233" t="str">
        <f>IF($BW35&lt;&gt;"",VLOOKUP($AM35,'Verbal log'!$F:$Z,CB$1,FALSE),"")</f>
        <v/>
      </c>
      <c r="CC35" s="233" t="str">
        <f>IF($BW35&lt;&gt;"",VLOOKUP($AM35,'Verbal log'!$F:$Z,CC$1,FALSE),"")</f>
        <v/>
      </c>
      <c r="CD35" s="233" t="str">
        <f>IF($BW35&lt;&gt;"",VLOOKUP($AM35,'Verbal log'!$F:$Z,CD$1,FALSE),"")</f>
        <v/>
      </c>
      <c r="CE35" s="233" t="str">
        <f>IF($BW35&lt;&gt;"",VLOOKUP($AM35,'Verbal log'!$F:$Z,CE$1,FALSE),"")</f>
        <v/>
      </c>
      <c r="CF35" s="233" t="str">
        <f>IF($BW35&lt;&gt;"",VLOOKUP($AM35,'Verbal log'!$F:$Z,CF$1,FALSE),"")</f>
        <v/>
      </c>
      <c r="CG35" s="233"/>
      <c r="CH35" s="236">
        <f t="shared" si="28"/>
        <v>-2E-14</v>
      </c>
      <c r="CI35" s="236">
        <f t="shared" si="29"/>
        <v>-2E-14</v>
      </c>
      <c r="CJ35" s="236">
        <f t="shared" si="8"/>
        <v>0</v>
      </c>
      <c r="CK35" s="237">
        <f t="shared" si="9"/>
        <v>1.3888888888888889E-3</v>
      </c>
      <c r="CL35" s="237">
        <f t="shared" si="10"/>
        <v>3.472222222222222E-3</v>
      </c>
      <c r="CM35" s="238">
        <f t="shared" si="11"/>
        <v>3.8194444444444443E-3</v>
      </c>
      <c r="CO35" s="235" t="str">
        <f t="shared" si="30"/>
        <v/>
      </c>
      <c r="CP35" s="233" t="str">
        <f>IF($CO35&lt;&gt;"",VLOOKUP($AM35,'Verbal log'!$F:$Z,CP$1,FALSE),"")</f>
        <v/>
      </c>
      <c r="CQ35" s="233" t="str">
        <f>IF($CO35&lt;&gt;"",VLOOKUP($AM35,'Verbal log'!$F:$Z,CQ$1,FALSE),"")</f>
        <v/>
      </c>
      <c r="CR35" s="233" t="str">
        <f>IF($CO35&lt;&gt;"",VLOOKUP($AM35,'Verbal log'!$F:$Z,CR$1,FALSE),"")</f>
        <v/>
      </c>
      <c r="CS35" s="233" t="str">
        <f>IF($CO35&lt;&gt;"",VLOOKUP($AM35,'Verbal log'!$F:$Z,CS$1,FALSE),"")</f>
        <v/>
      </c>
      <c r="CT35" s="233" t="str">
        <f>IF($CO35&lt;&gt;"",VLOOKUP($AM35,'Verbal log'!$F:$Z,CT$1,FALSE),"")</f>
        <v/>
      </c>
      <c r="CU35" s="233" t="str">
        <f>IF($CO35&lt;&gt;"",VLOOKUP($AM35,'Verbal log'!$F:$Z,CU$1,FALSE),"")</f>
        <v/>
      </c>
      <c r="CV35" s="233" t="str">
        <f>IF($CO35&lt;&gt;"",VLOOKUP($AM35,'Verbal log'!$F:$Z,CV$1,FALSE),"")</f>
        <v/>
      </c>
      <c r="CW35" s="233" t="str">
        <f>IF($CO35&lt;&gt;"",VLOOKUP($AM35,'Verbal log'!$F:$Z,CW$1,FALSE),"")</f>
        <v/>
      </c>
      <c r="CX35" s="248" t="str">
        <f>IF($CO35&lt;&gt;"",VLOOKUP($AM35,'Verbal log'!$F:$Z,CX$1,FALSE),"")</f>
        <v/>
      </c>
      <c r="CY35" s="233"/>
      <c r="CZ35" s="236">
        <f t="shared" si="31"/>
        <v>-2E-14</v>
      </c>
      <c r="DA35" s="236">
        <f t="shared" si="32"/>
        <v>-2E-14</v>
      </c>
      <c r="DB35" s="236">
        <f t="shared" si="12"/>
        <v>0</v>
      </c>
      <c r="DC35" s="237">
        <f t="shared" si="13"/>
        <v>6.9444444444444447E-4</v>
      </c>
      <c r="DD35" s="237">
        <f t="shared" si="14"/>
        <v>1.3888888888888889E-3</v>
      </c>
      <c r="DE35" s="238">
        <f t="shared" si="15"/>
        <v>1.736111111111111E-3</v>
      </c>
      <c r="DG35" s="235" t="str">
        <f t="shared" si="33"/>
        <v/>
      </c>
      <c r="DH35" s="233" t="str">
        <f>IF($DG35&lt;&gt;"",VLOOKUP($AM35,'Verbal log'!$F:$Z,DH$1,FALSE),"")</f>
        <v/>
      </c>
      <c r="DI35" s="233" t="str">
        <f>IF($DG35&lt;&gt;"",VLOOKUP($AM35,'Verbal log'!$F:$Z,DI$1,FALSE),"")</f>
        <v/>
      </c>
      <c r="DJ35" s="233" t="str">
        <f>IF($DG35&lt;&gt;"",VLOOKUP($AM35,'Verbal log'!$F:$Z,DJ$1,FALSE),"")</f>
        <v/>
      </c>
      <c r="DK35" s="233" t="str">
        <f>IF($DG35&lt;&gt;"",VLOOKUP($AM35,'Verbal log'!$F:$Z,DK$1,FALSE),"")</f>
        <v/>
      </c>
      <c r="DL35" s="233" t="str">
        <f>IF($DG35&lt;&gt;"",VLOOKUP($AM35,'Verbal log'!$F:$Z,DL$1,FALSE),"")</f>
        <v/>
      </c>
      <c r="DM35" s="233" t="str">
        <f>IF($DG35&lt;&gt;"",VLOOKUP($AM35,'Verbal log'!$F:$Z,DM$1,FALSE),"")</f>
        <v/>
      </c>
      <c r="DN35" s="233" t="str">
        <f>IF($DG35&lt;&gt;"",VLOOKUP($AM35,'Verbal log'!$F:$Z,DN$1,FALSE),"")</f>
        <v/>
      </c>
      <c r="DO35" s="233" t="str">
        <f>IF($DG35&lt;&gt;"",VLOOKUP($AM35,'Verbal log'!$F:$Z,DO$1,FALSE),"")</f>
        <v/>
      </c>
      <c r="DP35" s="233" t="str">
        <f>IF($DG35&lt;&gt;"",VLOOKUP($AM35,'Verbal log'!$F:$Z,DP$1,FALSE),"")</f>
        <v/>
      </c>
      <c r="DQ35" s="233"/>
      <c r="DR35" s="236">
        <f t="shared" si="34"/>
        <v>-2E-14</v>
      </c>
      <c r="DS35" s="236">
        <f t="shared" si="35"/>
        <v>-2E-14</v>
      </c>
      <c r="DT35" s="236">
        <f t="shared" si="16"/>
        <v>0</v>
      </c>
      <c r="DU35" s="237">
        <f t="shared" si="17"/>
        <v>3.4722222222222224E-4</v>
      </c>
      <c r="DV35" s="237">
        <f t="shared" si="18"/>
        <v>1.0416666666666667E-3</v>
      </c>
      <c r="DW35" s="238">
        <f t="shared" si="19"/>
        <v>1.3888888888888889E-3</v>
      </c>
    </row>
    <row r="36" spans="1:127" x14ac:dyDescent="0.2">
      <c r="A36" s="46" t="s">
        <v>261</v>
      </c>
      <c r="B36" s="46" t="s">
        <v>262</v>
      </c>
      <c r="C36" s="46" t="s">
        <v>214</v>
      </c>
      <c r="D36" s="46" t="s">
        <v>263</v>
      </c>
      <c r="W36" s="121">
        <v>34</v>
      </c>
      <c r="X36" s="121" t="str">
        <f t="shared" si="36"/>
        <v/>
      </c>
      <c r="Y36" s="102" t="str">
        <f>VLOOKUP($AM36,'Verbal log'!$F:$Z,Y$1,FALSE)</f>
        <v>C.R.</v>
      </c>
      <c r="Z36" s="41" t="str">
        <f t="shared" si="20"/>
        <v>Exam 534</v>
      </c>
      <c r="AA36" s="27" t="str">
        <f>VLOOKUP($Z36,'Verbal log'!$F:$Z,AA$1,FALSE)</f>
        <v>Wrong</v>
      </c>
      <c r="AB36" s="102">
        <f>VLOOKUP($Z36,'Verbal log'!$F:$Z,AB$1,FALSE)</f>
        <v>150</v>
      </c>
      <c r="AC36" s="27">
        <f>VLOOKUP($Z36,'Verbal log'!$F:$Z,AC$1,FALSE)</f>
        <v>1.736111111111111E-3</v>
      </c>
      <c r="AD36" s="27" t="str">
        <f>VLOOKUP($Z36,'Verbal log'!$F:$Z,AD$1,FALSE)</f>
        <v>Warning Track</v>
      </c>
      <c r="AE36" s="27">
        <f>VLOOKUP($Z36,'Verbal log'!$F:$Z,AE$1,FALSE)</f>
        <v>4.8495370370370376E-2</v>
      </c>
      <c r="AF36" s="27">
        <f>VLOOKUP($Z36,'Verbal log'!$F:$Z,AF$1,FALSE)</f>
        <v>4.3031249999999993E-2</v>
      </c>
      <c r="AG36" s="27">
        <f>VLOOKUP($Z36,'Verbal log'!$F:$Z,AG$1,FALSE)</f>
        <v>5.4641203703703831E-3</v>
      </c>
      <c r="AH36" s="27" t="str">
        <f>VLOOKUP($Z36,'Verbal log'!$F:$Z,AH$1,FALSE)</f>
        <v>Behind on time</v>
      </c>
      <c r="AI36" s="102">
        <f>VLOOKUP($Z36,'Verbal log'!$F:$Z,AI$1,FALSE)</f>
        <v>0</v>
      </c>
      <c r="AJ36" s="121">
        <v>34</v>
      </c>
      <c r="AK36" s="121" t="str">
        <f t="shared" si="37"/>
        <v/>
      </c>
      <c r="AL36" s="102" t="str">
        <f>VLOOKUP($AM36,'Verbal log'!$F:$Z,AL$1,FALSE)</f>
        <v>C.R.</v>
      </c>
      <c r="AM36" s="41" t="str">
        <f t="shared" si="21"/>
        <v>Exam 534</v>
      </c>
      <c r="AN36" s="27" t="str">
        <f>IF($AL36=$AK$2,VLOOKUP($AM36,'Verbal log'!$F:$Z,AN$1,FALSE),"")</f>
        <v/>
      </c>
      <c r="AO36" s="102" t="str">
        <f>IF($AL36=$AK$2,VLOOKUP($AM36,'Verbal log'!$F:$Z,AO$1,FALSE),"")</f>
        <v/>
      </c>
      <c r="AP36" s="27" t="str">
        <f>IF($AL36=$AK$2,VLOOKUP($AM36,'Verbal log'!$F:$Z,AP$1,FALSE),"")</f>
        <v/>
      </c>
      <c r="AQ36" s="27" t="str">
        <f>IF($AL36=$AK$2,VLOOKUP($AM36,'Verbal log'!$F:$Z,AQ$1,FALSE),"")</f>
        <v/>
      </c>
      <c r="AR36" s="27" t="str">
        <f>IF($AL36=$AK$2,VLOOKUP($AM36,'Verbal log'!$F:$Z,AR$1,FALSE),"")</f>
        <v/>
      </c>
      <c r="AS36" s="27" t="str">
        <f>IF($AL36=$AK$2,VLOOKUP($AM36,'Verbal log'!$F:$Z,AS$1,FALSE),"")</f>
        <v/>
      </c>
      <c r="AT36" s="27" t="str">
        <f>IF($AL36=$AK$2,VLOOKUP($AM36,'Verbal log'!$F:$Z,AT$1,FALSE),"")</f>
        <v/>
      </c>
      <c r="AU36" s="27" t="str">
        <f>IF($AL36=$AK$2,VLOOKUP($AM36,'Verbal log'!$F:$Z,AU$1,FALSE),"")</f>
        <v/>
      </c>
      <c r="AV36" s="102" t="str">
        <f>IF($AL36=$AK$2,VLOOKUP($AM36,'Verbal log'!$F:$Z,AV$1,FALSE),"")</f>
        <v/>
      </c>
      <c r="AW36" s="27"/>
      <c r="AX36" s="65">
        <f t="shared" si="22"/>
        <v>-2E-14</v>
      </c>
      <c r="AY36" s="65">
        <f t="shared" si="23"/>
        <v>-2E-14</v>
      </c>
      <c r="AZ36" s="65">
        <f t="shared" si="0"/>
        <v>0</v>
      </c>
      <c r="BA36" s="66">
        <f t="shared" si="1"/>
        <v>3.4722222222222224E-4</v>
      </c>
      <c r="BB36" s="66">
        <f t="shared" si="2"/>
        <v>8.6805555555555551E-4</v>
      </c>
      <c r="BC36" s="66">
        <f t="shared" si="3"/>
        <v>1.3888888888888889E-3</v>
      </c>
      <c r="BE36" s="121">
        <f t="shared" si="24"/>
        <v>34</v>
      </c>
      <c r="BF36" s="27" t="str">
        <f>IF($BE36&lt;&gt;"",VLOOKUP($AM36,'Verbal log'!$F:$Z,BF$1,FALSE),"")</f>
        <v>Wrong</v>
      </c>
      <c r="BG36" s="27">
        <f>IF($BE36&lt;&gt;"",VLOOKUP($AM36,'Verbal log'!$F:$Z,BG$1,FALSE),"")</f>
        <v>150</v>
      </c>
      <c r="BH36" s="27">
        <f>IF($BE36&lt;&gt;"",VLOOKUP($AM36,'Verbal log'!$F:$Z,BH$1,FALSE),"")</f>
        <v>1.736111111111111E-3</v>
      </c>
      <c r="BI36" s="27" t="str">
        <f>IF($BE36&lt;&gt;"",VLOOKUP($AM36,'Verbal log'!$F:$Z,BI$1,FALSE),"")</f>
        <v>Warning Track</v>
      </c>
      <c r="BJ36" s="27">
        <f>IF($BE36&lt;&gt;"",VLOOKUP($AM36,'Verbal log'!$F:$Z,BJ$1,FALSE),"")</f>
        <v>4.8495370370370376E-2</v>
      </c>
      <c r="BK36" s="27">
        <f>IF($BE36&lt;&gt;"",VLOOKUP($AM36,'Verbal log'!$F:$Z,BK$1,FALSE),"")</f>
        <v>4.3031249999999993E-2</v>
      </c>
      <c r="BL36" s="27">
        <f>IF($BE36&lt;&gt;"",VLOOKUP($AM36,'Verbal log'!$F:$Z,BL$1,FALSE),"")</f>
        <v>5.4641203703703831E-3</v>
      </c>
      <c r="BM36" s="27" t="str">
        <f>IF($BE36&lt;&gt;"",VLOOKUP($AM36,'Verbal log'!$F:$Z,BM$1,FALSE),"")</f>
        <v>Behind on time</v>
      </c>
      <c r="BN36" s="27">
        <f>IF($BE36&lt;&gt;"",VLOOKUP($AM36,'Verbal log'!$F:$Z,BN$1,FALSE),"")</f>
        <v>0</v>
      </c>
      <c r="BO36" s="27"/>
      <c r="BP36" s="65">
        <f t="shared" si="25"/>
        <v>-1.736111111111111E-3</v>
      </c>
      <c r="BQ36" s="65">
        <f t="shared" si="26"/>
        <v>1.736111111111111E-3</v>
      </c>
      <c r="BR36" s="65">
        <f t="shared" si="4"/>
        <v>0</v>
      </c>
      <c r="BS36" s="66">
        <f t="shared" si="5"/>
        <v>8.6805555555555551E-4</v>
      </c>
      <c r="BT36" s="66">
        <f t="shared" si="6"/>
        <v>1.736111111111111E-3</v>
      </c>
      <c r="BU36" s="66">
        <f t="shared" si="7"/>
        <v>2.0833333333333333E-3</v>
      </c>
      <c r="BW36" s="235" t="str">
        <f t="shared" si="27"/>
        <v/>
      </c>
      <c r="BX36" s="233" t="str">
        <f>IF($BW36&lt;&gt;"",VLOOKUP($AM36,'Verbal log'!$F:$Z,BX$1,FALSE),"")</f>
        <v/>
      </c>
      <c r="BY36" s="233" t="str">
        <f>IF($BW36&lt;&gt;"",VLOOKUP($AM36,'Verbal log'!$F:$Z,BY$1,FALSE),"")</f>
        <v/>
      </c>
      <c r="BZ36" s="233" t="str">
        <f>IF($BW36&lt;&gt;"",VLOOKUP($AM36,'Verbal log'!$F:$Z,BZ$1,FALSE),"")</f>
        <v/>
      </c>
      <c r="CA36" s="233" t="str">
        <f>IF($BW36&lt;&gt;"",VLOOKUP($AM36,'Verbal log'!$F:$Z,CA$1,FALSE),"")</f>
        <v/>
      </c>
      <c r="CB36" s="233" t="str">
        <f>IF($BW36&lt;&gt;"",VLOOKUP($AM36,'Verbal log'!$F:$Z,CB$1,FALSE),"")</f>
        <v/>
      </c>
      <c r="CC36" s="233" t="str">
        <f>IF($BW36&lt;&gt;"",VLOOKUP($AM36,'Verbal log'!$F:$Z,CC$1,FALSE),"")</f>
        <v/>
      </c>
      <c r="CD36" s="233" t="str">
        <f>IF($BW36&lt;&gt;"",VLOOKUP($AM36,'Verbal log'!$F:$Z,CD$1,FALSE),"")</f>
        <v/>
      </c>
      <c r="CE36" s="233" t="str">
        <f>IF($BW36&lt;&gt;"",VLOOKUP($AM36,'Verbal log'!$F:$Z,CE$1,FALSE),"")</f>
        <v/>
      </c>
      <c r="CF36" s="233" t="str">
        <f>IF($BW36&lt;&gt;"",VLOOKUP($AM36,'Verbal log'!$F:$Z,CF$1,FALSE),"")</f>
        <v/>
      </c>
      <c r="CG36" s="233"/>
      <c r="CH36" s="236">
        <f t="shared" si="28"/>
        <v>-2E-14</v>
      </c>
      <c r="CI36" s="236">
        <f t="shared" si="29"/>
        <v>-2E-14</v>
      </c>
      <c r="CJ36" s="236">
        <f t="shared" si="8"/>
        <v>0</v>
      </c>
      <c r="CK36" s="237">
        <f t="shared" si="9"/>
        <v>1.3888888888888889E-3</v>
      </c>
      <c r="CL36" s="237">
        <f t="shared" si="10"/>
        <v>3.472222222222222E-3</v>
      </c>
      <c r="CM36" s="238">
        <f t="shared" si="11"/>
        <v>3.8194444444444443E-3</v>
      </c>
      <c r="CO36" s="235" t="str">
        <f t="shared" si="30"/>
        <v/>
      </c>
      <c r="CP36" s="233" t="str">
        <f>IF($CO36&lt;&gt;"",VLOOKUP($AM36,'Verbal log'!$F:$Z,CP$1,FALSE),"")</f>
        <v/>
      </c>
      <c r="CQ36" s="233" t="str">
        <f>IF($CO36&lt;&gt;"",VLOOKUP($AM36,'Verbal log'!$F:$Z,CQ$1,FALSE),"")</f>
        <v/>
      </c>
      <c r="CR36" s="233" t="str">
        <f>IF($CO36&lt;&gt;"",VLOOKUP($AM36,'Verbal log'!$F:$Z,CR$1,FALSE),"")</f>
        <v/>
      </c>
      <c r="CS36" s="233" t="str">
        <f>IF($CO36&lt;&gt;"",VLOOKUP($AM36,'Verbal log'!$F:$Z,CS$1,FALSE),"")</f>
        <v/>
      </c>
      <c r="CT36" s="233" t="str">
        <f>IF($CO36&lt;&gt;"",VLOOKUP($AM36,'Verbal log'!$F:$Z,CT$1,FALSE),"")</f>
        <v/>
      </c>
      <c r="CU36" s="233" t="str">
        <f>IF($CO36&lt;&gt;"",VLOOKUP($AM36,'Verbal log'!$F:$Z,CU$1,FALSE),"")</f>
        <v/>
      </c>
      <c r="CV36" s="233" t="str">
        <f>IF($CO36&lt;&gt;"",VLOOKUP($AM36,'Verbal log'!$F:$Z,CV$1,FALSE),"")</f>
        <v/>
      </c>
      <c r="CW36" s="233" t="str">
        <f>IF($CO36&lt;&gt;"",VLOOKUP($AM36,'Verbal log'!$F:$Z,CW$1,FALSE),"")</f>
        <v/>
      </c>
      <c r="CX36" s="248" t="str">
        <f>IF($CO36&lt;&gt;"",VLOOKUP($AM36,'Verbal log'!$F:$Z,CX$1,FALSE),"")</f>
        <v/>
      </c>
      <c r="CY36" s="233"/>
      <c r="CZ36" s="236">
        <f t="shared" si="31"/>
        <v>-2E-14</v>
      </c>
      <c r="DA36" s="236">
        <f t="shared" si="32"/>
        <v>-2E-14</v>
      </c>
      <c r="DB36" s="236">
        <f t="shared" si="12"/>
        <v>0</v>
      </c>
      <c r="DC36" s="237">
        <f t="shared" si="13"/>
        <v>6.9444444444444447E-4</v>
      </c>
      <c r="DD36" s="237">
        <f t="shared" si="14"/>
        <v>1.3888888888888889E-3</v>
      </c>
      <c r="DE36" s="238">
        <f t="shared" si="15"/>
        <v>1.736111111111111E-3</v>
      </c>
      <c r="DG36" s="235" t="str">
        <f t="shared" si="33"/>
        <v/>
      </c>
      <c r="DH36" s="233" t="str">
        <f>IF($DG36&lt;&gt;"",VLOOKUP($AM36,'Verbal log'!$F:$Z,DH$1,FALSE),"")</f>
        <v/>
      </c>
      <c r="DI36" s="233" t="str">
        <f>IF($DG36&lt;&gt;"",VLOOKUP($AM36,'Verbal log'!$F:$Z,DI$1,FALSE),"")</f>
        <v/>
      </c>
      <c r="DJ36" s="233" t="str">
        <f>IF($DG36&lt;&gt;"",VLOOKUP($AM36,'Verbal log'!$F:$Z,DJ$1,FALSE),"")</f>
        <v/>
      </c>
      <c r="DK36" s="233" t="str">
        <f>IF($DG36&lt;&gt;"",VLOOKUP($AM36,'Verbal log'!$F:$Z,DK$1,FALSE),"")</f>
        <v/>
      </c>
      <c r="DL36" s="233" t="str">
        <f>IF($DG36&lt;&gt;"",VLOOKUP($AM36,'Verbal log'!$F:$Z,DL$1,FALSE),"")</f>
        <v/>
      </c>
      <c r="DM36" s="233" t="str">
        <f>IF($DG36&lt;&gt;"",VLOOKUP($AM36,'Verbal log'!$F:$Z,DM$1,FALSE),"")</f>
        <v/>
      </c>
      <c r="DN36" s="233" t="str">
        <f>IF($DG36&lt;&gt;"",VLOOKUP($AM36,'Verbal log'!$F:$Z,DN$1,FALSE),"")</f>
        <v/>
      </c>
      <c r="DO36" s="233" t="str">
        <f>IF($DG36&lt;&gt;"",VLOOKUP($AM36,'Verbal log'!$F:$Z,DO$1,FALSE),"")</f>
        <v/>
      </c>
      <c r="DP36" s="233" t="str">
        <f>IF($DG36&lt;&gt;"",VLOOKUP($AM36,'Verbal log'!$F:$Z,DP$1,FALSE),"")</f>
        <v/>
      </c>
      <c r="DQ36" s="233"/>
      <c r="DR36" s="236">
        <f t="shared" si="34"/>
        <v>-2E-14</v>
      </c>
      <c r="DS36" s="236">
        <f t="shared" si="35"/>
        <v>-2E-14</v>
      </c>
      <c r="DT36" s="236">
        <f t="shared" si="16"/>
        <v>0</v>
      </c>
      <c r="DU36" s="237">
        <f t="shared" si="17"/>
        <v>3.4722222222222224E-4</v>
      </c>
      <c r="DV36" s="237">
        <f t="shared" si="18"/>
        <v>1.0416666666666667E-3</v>
      </c>
      <c r="DW36" s="238">
        <f t="shared" si="19"/>
        <v>1.3888888888888889E-3</v>
      </c>
    </row>
    <row r="37" spans="1:127" x14ac:dyDescent="0.2">
      <c r="A37" s="27" t="s">
        <v>0</v>
      </c>
      <c r="B37" s="5" t="s">
        <v>266</v>
      </c>
      <c r="C37" s="5" t="s">
        <v>267</v>
      </c>
      <c r="D37" s="5" t="s">
        <v>241</v>
      </c>
      <c r="W37" s="121">
        <v>35</v>
      </c>
      <c r="X37" s="121">
        <f t="shared" si="36"/>
        <v>35</v>
      </c>
      <c r="Y37" s="102" t="str">
        <f>VLOOKUP($AM37,'Verbal log'!$F:$Z,Y$1,FALSE)</f>
        <v>S.C.</v>
      </c>
      <c r="Z37" s="41" t="str">
        <f t="shared" si="20"/>
        <v>Exam 535</v>
      </c>
      <c r="AA37" s="27" t="str">
        <f>VLOOKUP($Z37,'Verbal log'!$F:$Z,AA$1,FALSE)</f>
        <v>Right</v>
      </c>
      <c r="AB37" s="102">
        <f>VLOOKUP($Z37,'Verbal log'!$F:$Z,AB$1,FALSE)</f>
        <v>29</v>
      </c>
      <c r="AC37" s="27">
        <f>VLOOKUP($Z37,'Verbal log'!$F:$Z,AC$1,FALSE)</f>
        <v>3.3564814814814812E-4</v>
      </c>
      <c r="AD37" s="27" t="str">
        <f>VLOOKUP($Z37,'Verbal log'!$F:$Z,AD$1,FALSE)</f>
        <v>Too Fast</v>
      </c>
      <c r="AE37" s="27">
        <f>VLOOKUP($Z37,'Verbal log'!$F:$Z,AE$1,FALSE)</f>
        <v>4.8831018518518524E-2</v>
      </c>
      <c r="AF37" s="27">
        <f>VLOOKUP($Z37,'Verbal log'!$F:$Z,AF$1,FALSE)</f>
        <v>4.4296874999999999E-2</v>
      </c>
      <c r="AG37" s="27">
        <f>VLOOKUP($Z37,'Verbal log'!$F:$Z,AG$1,FALSE)</f>
        <v>4.5341435185185242E-3</v>
      </c>
      <c r="AH37" s="27" t="str">
        <f>VLOOKUP($Z37,'Verbal log'!$F:$Z,AH$1,FALSE)</f>
        <v>Behind on time</v>
      </c>
      <c r="AI37" s="102">
        <f>VLOOKUP($Z37,'Verbal log'!$F:$Z,AI$1,FALSE)</f>
        <v>0</v>
      </c>
      <c r="AJ37" s="121">
        <v>35</v>
      </c>
      <c r="AK37" s="121">
        <f t="shared" si="37"/>
        <v>35</v>
      </c>
      <c r="AL37" s="102" t="str">
        <f>VLOOKUP($AM37,'Verbal log'!$F:$Z,AL$1,FALSE)</f>
        <v>S.C.</v>
      </c>
      <c r="AM37" s="41" t="str">
        <f t="shared" si="21"/>
        <v>Exam 535</v>
      </c>
      <c r="AN37" s="27" t="str">
        <f>IF($AL37=$AK$2,VLOOKUP($AM37,'Verbal log'!$F:$Z,AN$1,FALSE),"")</f>
        <v>Right</v>
      </c>
      <c r="AO37" s="102">
        <f>IF($AL37=$AK$2,VLOOKUP($AM37,'Verbal log'!$F:$Z,AO$1,FALSE),"")</f>
        <v>29</v>
      </c>
      <c r="AP37" s="27">
        <f>IF($AL37=$AK$2,VLOOKUP($AM37,'Verbal log'!$F:$Z,AP$1,FALSE),"")</f>
        <v>3.3564814814814812E-4</v>
      </c>
      <c r="AQ37" s="27" t="str">
        <f>IF($AL37=$AK$2,VLOOKUP($AM37,'Verbal log'!$F:$Z,AQ$1,FALSE),"")</f>
        <v>Too Fast</v>
      </c>
      <c r="AR37" s="27">
        <f>IF($AL37=$AK$2,VLOOKUP($AM37,'Verbal log'!$F:$Z,AR$1,FALSE),"")</f>
        <v>4.8831018518518524E-2</v>
      </c>
      <c r="AS37" s="27">
        <f>IF($AL37=$AK$2,VLOOKUP($AM37,'Verbal log'!$F:$Z,AS$1,FALSE),"")</f>
        <v>4.4296874999999999E-2</v>
      </c>
      <c r="AT37" s="27">
        <f>IF($AL37=$AK$2,VLOOKUP($AM37,'Verbal log'!$F:$Z,AT$1,FALSE),"")</f>
        <v>4.5341435185185242E-3</v>
      </c>
      <c r="AU37" s="27" t="str">
        <f>IF($AL37=$AK$2,VLOOKUP($AM37,'Verbal log'!$F:$Z,AU$1,FALSE),"")</f>
        <v>Behind on time</v>
      </c>
      <c r="AV37" s="102">
        <f>IF($AL37=$AK$2,VLOOKUP($AM37,'Verbal log'!$F:$Z,AV$1,FALSE),"")</f>
        <v>0</v>
      </c>
      <c r="AW37" s="27"/>
      <c r="AX37" s="65">
        <f t="shared" si="22"/>
        <v>3.3564814814814812E-4</v>
      </c>
      <c r="AY37" s="65">
        <f t="shared" si="23"/>
        <v>-3.3564814814814812E-4</v>
      </c>
      <c r="AZ37" s="65">
        <f t="shared" si="0"/>
        <v>0</v>
      </c>
      <c r="BA37" s="66">
        <f t="shared" si="1"/>
        <v>3.4722222222222224E-4</v>
      </c>
      <c r="BB37" s="66">
        <f t="shared" si="2"/>
        <v>8.6805555555555551E-4</v>
      </c>
      <c r="BC37" s="66">
        <f t="shared" si="3"/>
        <v>1.3888888888888889E-3</v>
      </c>
      <c r="BE37" s="121" t="str">
        <f t="shared" si="24"/>
        <v/>
      </c>
      <c r="BF37" s="27" t="str">
        <f>IF($BE37&lt;&gt;"",VLOOKUP($AM37,'Verbal log'!$F:$Z,BF$1,FALSE),"")</f>
        <v/>
      </c>
      <c r="BG37" s="27" t="str">
        <f>IF($BE37&lt;&gt;"",VLOOKUP($AM37,'Verbal log'!$F:$Z,BG$1,FALSE),"")</f>
        <v/>
      </c>
      <c r="BH37" s="27" t="str">
        <f>IF($BE37&lt;&gt;"",VLOOKUP($AM37,'Verbal log'!$F:$Z,BH$1,FALSE),"")</f>
        <v/>
      </c>
      <c r="BI37" s="27" t="str">
        <f>IF($BE37&lt;&gt;"",VLOOKUP($AM37,'Verbal log'!$F:$Z,BI$1,FALSE),"")</f>
        <v/>
      </c>
      <c r="BJ37" s="27" t="str">
        <f>IF($BE37&lt;&gt;"",VLOOKUP($AM37,'Verbal log'!$F:$Z,BJ$1,FALSE),"")</f>
        <v/>
      </c>
      <c r="BK37" s="27" t="str">
        <f>IF($BE37&lt;&gt;"",VLOOKUP($AM37,'Verbal log'!$F:$Z,BK$1,FALSE),"")</f>
        <v/>
      </c>
      <c r="BL37" s="27" t="str">
        <f>IF($BE37&lt;&gt;"",VLOOKUP($AM37,'Verbal log'!$F:$Z,BL$1,FALSE),"")</f>
        <v/>
      </c>
      <c r="BM37" s="27" t="str">
        <f>IF($BE37&lt;&gt;"",VLOOKUP($AM37,'Verbal log'!$F:$Z,BM$1,FALSE),"")</f>
        <v/>
      </c>
      <c r="BN37" s="27" t="str">
        <f>IF($BE37&lt;&gt;"",VLOOKUP($AM37,'Verbal log'!$F:$Z,BN$1,FALSE),"")</f>
        <v/>
      </c>
      <c r="BO37" s="27"/>
      <c r="BP37" s="65">
        <f t="shared" si="25"/>
        <v>-2E-14</v>
      </c>
      <c r="BQ37" s="65">
        <f t="shared" si="26"/>
        <v>-2E-14</v>
      </c>
      <c r="BR37" s="65">
        <f t="shared" si="4"/>
        <v>0</v>
      </c>
      <c r="BS37" s="66">
        <f t="shared" si="5"/>
        <v>8.6805555555555551E-4</v>
      </c>
      <c r="BT37" s="66">
        <f t="shared" si="6"/>
        <v>1.736111111111111E-3</v>
      </c>
      <c r="BU37" s="66">
        <f t="shared" si="7"/>
        <v>2.0833333333333333E-3</v>
      </c>
      <c r="BW37" s="235" t="str">
        <f t="shared" si="27"/>
        <v/>
      </c>
      <c r="BX37" s="233" t="str">
        <f>IF($BW37&lt;&gt;"",VLOOKUP($AM37,'Verbal log'!$F:$Z,BX$1,FALSE),"")</f>
        <v/>
      </c>
      <c r="BY37" s="233" t="str">
        <f>IF($BW37&lt;&gt;"",VLOOKUP($AM37,'Verbal log'!$F:$Z,BY$1,FALSE),"")</f>
        <v/>
      </c>
      <c r="BZ37" s="233" t="str">
        <f>IF($BW37&lt;&gt;"",VLOOKUP($AM37,'Verbal log'!$F:$Z,BZ$1,FALSE),"")</f>
        <v/>
      </c>
      <c r="CA37" s="233" t="str">
        <f>IF($BW37&lt;&gt;"",VLOOKUP($AM37,'Verbal log'!$F:$Z,CA$1,FALSE),"")</f>
        <v/>
      </c>
      <c r="CB37" s="233" t="str">
        <f>IF($BW37&lt;&gt;"",VLOOKUP($AM37,'Verbal log'!$F:$Z,CB$1,FALSE),"")</f>
        <v/>
      </c>
      <c r="CC37" s="233" t="str">
        <f>IF($BW37&lt;&gt;"",VLOOKUP($AM37,'Verbal log'!$F:$Z,CC$1,FALSE),"")</f>
        <v/>
      </c>
      <c r="CD37" s="233" t="str">
        <f>IF($BW37&lt;&gt;"",VLOOKUP($AM37,'Verbal log'!$F:$Z,CD$1,FALSE),"")</f>
        <v/>
      </c>
      <c r="CE37" s="233" t="str">
        <f>IF($BW37&lt;&gt;"",VLOOKUP($AM37,'Verbal log'!$F:$Z,CE$1,FALSE),"")</f>
        <v/>
      </c>
      <c r="CF37" s="233" t="str">
        <f>IF($BW37&lt;&gt;"",VLOOKUP($AM37,'Verbal log'!$F:$Z,CF$1,FALSE),"")</f>
        <v/>
      </c>
      <c r="CG37" s="233"/>
      <c r="CH37" s="236">
        <f t="shared" si="28"/>
        <v>-2E-14</v>
      </c>
      <c r="CI37" s="236">
        <f t="shared" si="29"/>
        <v>-2E-14</v>
      </c>
      <c r="CJ37" s="236">
        <f t="shared" si="8"/>
        <v>0</v>
      </c>
      <c r="CK37" s="237">
        <f t="shared" si="9"/>
        <v>1.3888888888888889E-3</v>
      </c>
      <c r="CL37" s="237">
        <f t="shared" si="10"/>
        <v>3.472222222222222E-3</v>
      </c>
      <c r="CM37" s="238">
        <f t="shared" si="11"/>
        <v>3.8194444444444443E-3</v>
      </c>
      <c r="CO37" s="235" t="str">
        <f t="shared" si="30"/>
        <v/>
      </c>
      <c r="CP37" s="233" t="str">
        <f>IF($CO37&lt;&gt;"",VLOOKUP($AM37,'Verbal log'!$F:$Z,CP$1,FALSE),"")</f>
        <v/>
      </c>
      <c r="CQ37" s="233" t="str">
        <f>IF($CO37&lt;&gt;"",VLOOKUP($AM37,'Verbal log'!$F:$Z,CQ$1,FALSE),"")</f>
        <v/>
      </c>
      <c r="CR37" s="233" t="str">
        <f>IF($CO37&lt;&gt;"",VLOOKUP($AM37,'Verbal log'!$F:$Z,CR$1,FALSE),"")</f>
        <v/>
      </c>
      <c r="CS37" s="233" t="str">
        <f>IF($CO37&lt;&gt;"",VLOOKUP($AM37,'Verbal log'!$F:$Z,CS$1,FALSE),"")</f>
        <v/>
      </c>
      <c r="CT37" s="233" t="str">
        <f>IF($CO37&lt;&gt;"",VLOOKUP($AM37,'Verbal log'!$F:$Z,CT$1,FALSE),"")</f>
        <v/>
      </c>
      <c r="CU37" s="233" t="str">
        <f>IF($CO37&lt;&gt;"",VLOOKUP($AM37,'Verbal log'!$F:$Z,CU$1,FALSE),"")</f>
        <v/>
      </c>
      <c r="CV37" s="233" t="str">
        <f>IF($CO37&lt;&gt;"",VLOOKUP($AM37,'Verbal log'!$F:$Z,CV$1,FALSE),"")</f>
        <v/>
      </c>
      <c r="CW37" s="233" t="str">
        <f>IF($CO37&lt;&gt;"",VLOOKUP($AM37,'Verbal log'!$F:$Z,CW$1,FALSE),"")</f>
        <v/>
      </c>
      <c r="CX37" s="248" t="str">
        <f>IF($CO37&lt;&gt;"",VLOOKUP($AM37,'Verbal log'!$F:$Z,CX$1,FALSE),"")</f>
        <v/>
      </c>
      <c r="CY37" s="233"/>
      <c r="CZ37" s="236">
        <f t="shared" si="31"/>
        <v>-2E-14</v>
      </c>
      <c r="DA37" s="236">
        <f t="shared" si="32"/>
        <v>-2E-14</v>
      </c>
      <c r="DB37" s="236">
        <f t="shared" si="12"/>
        <v>0</v>
      </c>
      <c r="DC37" s="237">
        <f t="shared" si="13"/>
        <v>6.9444444444444447E-4</v>
      </c>
      <c r="DD37" s="237">
        <f t="shared" si="14"/>
        <v>1.3888888888888889E-3</v>
      </c>
      <c r="DE37" s="238">
        <f t="shared" si="15"/>
        <v>1.736111111111111E-3</v>
      </c>
      <c r="DG37" s="235" t="str">
        <f t="shared" si="33"/>
        <v/>
      </c>
      <c r="DH37" s="233" t="str">
        <f>IF($DG37&lt;&gt;"",VLOOKUP($AM37,'Verbal log'!$F:$Z,DH$1,FALSE),"")</f>
        <v/>
      </c>
      <c r="DI37" s="233" t="str">
        <f>IF($DG37&lt;&gt;"",VLOOKUP($AM37,'Verbal log'!$F:$Z,DI$1,FALSE),"")</f>
        <v/>
      </c>
      <c r="DJ37" s="233" t="str">
        <f>IF($DG37&lt;&gt;"",VLOOKUP($AM37,'Verbal log'!$F:$Z,DJ$1,FALSE),"")</f>
        <v/>
      </c>
      <c r="DK37" s="233" t="str">
        <f>IF($DG37&lt;&gt;"",VLOOKUP($AM37,'Verbal log'!$F:$Z,DK$1,FALSE),"")</f>
        <v/>
      </c>
      <c r="DL37" s="233" t="str">
        <f>IF($DG37&lt;&gt;"",VLOOKUP($AM37,'Verbal log'!$F:$Z,DL$1,FALSE),"")</f>
        <v/>
      </c>
      <c r="DM37" s="233" t="str">
        <f>IF($DG37&lt;&gt;"",VLOOKUP($AM37,'Verbal log'!$F:$Z,DM$1,FALSE),"")</f>
        <v/>
      </c>
      <c r="DN37" s="233" t="str">
        <f>IF($DG37&lt;&gt;"",VLOOKUP($AM37,'Verbal log'!$F:$Z,DN$1,FALSE),"")</f>
        <v/>
      </c>
      <c r="DO37" s="233" t="str">
        <f>IF($DG37&lt;&gt;"",VLOOKUP($AM37,'Verbal log'!$F:$Z,DO$1,FALSE),"")</f>
        <v/>
      </c>
      <c r="DP37" s="233" t="str">
        <f>IF($DG37&lt;&gt;"",VLOOKUP($AM37,'Verbal log'!$F:$Z,DP$1,FALSE),"")</f>
        <v/>
      </c>
      <c r="DQ37" s="233"/>
      <c r="DR37" s="236">
        <f t="shared" si="34"/>
        <v>-2E-14</v>
      </c>
      <c r="DS37" s="236">
        <f t="shared" si="35"/>
        <v>-2E-14</v>
      </c>
      <c r="DT37" s="236">
        <f t="shared" si="16"/>
        <v>0</v>
      </c>
      <c r="DU37" s="237">
        <f t="shared" si="17"/>
        <v>3.4722222222222224E-4</v>
      </c>
      <c r="DV37" s="237">
        <f t="shared" si="18"/>
        <v>1.0416666666666667E-3</v>
      </c>
      <c r="DW37" s="238">
        <f t="shared" si="19"/>
        <v>1.3888888888888889E-3</v>
      </c>
    </row>
    <row r="38" spans="1:127" x14ac:dyDescent="0.2">
      <c r="A38" s="27" t="s">
        <v>11</v>
      </c>
      <c r="B38" s="5" t="s">
        <v>8</v>
      </c>
      <c r="C38" s="5" t="s">
        <v>8</v>
      </c>
      <c r="D38" s="5" t="s">
        <v>236</v>
      </c>
      <c r="W38" s="121">
        <v>36</v>
      </c>
      <c r="X38" s="121">
        <f t="shared" si="36"/>
        <v>36</v>
      </c>
      <c r="Y38" s="102" t="str">
        <f>VLOOKUP($AM38,'Verbal log'!$F:$Z,Y$1,FALSE)</f>
        <v>S.C.</v>
      </c>
      <c r="Z38" s="41" t="str">
        <f t="shared" si="20"/>
        <v>Exam 536</v>
      </c>
      <c r="AA38" s="27" t="str">
        <f>VLOOKUP($Z38,'Verbal log'!$F:$Z,AA$1,FALSE)</f>
        <v>Right</v>
      </c>
      <c r="AB38" s="102">
        <f>VLOOKUP($Z38,'Verbal log'!$F:$Z,AB$1,FALSE)</f>
        <v>67</v>
      </c>
      <c r="AC38" s="27">
        <f>VLOOKUP($Z38,'Verbal log'!$F:$Z,AC$1,FALSE)</f>
        <v>7.7546296296296293E-4</v>
      </c>
      <c r="AD38" s="27" t="str">
        <f>VLOOKUP($Z38,'Verbal log'!$F:$Z,AD$1,FALSE)</f>
        <v>Perfect Timing</v>
      </c>
      <c r="AE38" s="27">
        <f>VLOOKUP($Z38,'Verbal log'!$F:$Z,AE$1,FALSE)</f>
        <v>4.9606481481481488E-2</v>
      </c>
      <c r="AF38" s="27">
        <f>VLOOKUP($Z38,'Verbal log'!$F:$Z,AF$1,FALSE)</f>
        <v>4.5562499999999999E-2</v>
      </c>
      <c r="AG38" s="27">
        <f>VLOOKUP($Z38,'Verbal log'!$F:$Z,AG$1,FALSE)</f>
        <v>4.0439814814814887E-3</v>
      </c>
      <c r="AH38" s="27" t="str">
        <f>VLOOKUP($Z38,'Verbal log'!$F:$Z,AH$1,FALSE)</f>
        <v>Behind on time</v>
      </c>
      <c r="AI38" s="102">
        <f>VLOOKUP($Z38,'Verbal log'!$F:$Z,AI$1,FALSE)</f>
        <v>0</v>
      </c>
      <c r="AJ38" s="121">
        <v>36</v>
      </c>
      <c r="AK38" s="121">
        <f t="shared" si="37"/>
        <v>36</v>
      </c>
      <c r="AL38" s="102" t="str">
        <f>VLOOKUP($AM38,'Verbal log'!$F:$Z,AL$1,FALSE)</f>
        <v>S.C.</v>
      </c>
      <c r="AM38" s="41" t="str">
        <f t="shared" si="21"/>
        <v>Exam 536</v>
      </c>
      <c r="AN38" s="27" t="str">
        <f>IF($AL38=$AK$2,VLOOKUP($AM38,'Verbal log'!$F:$Z,AN$1,FALSE),"")</f>
        <v>Right</v>
      </c>
      <c r="AO38" s="102">
        <f>IF($AL38=$AK$2,VLOOKUP($AM38,'Verbal log'!$F:$Z,AO$1,FALSE),"")</f>
        <v>67</v>
      </c>
      <c r="AP38" s="27">
        <f>IF($AL38=$AK$2,VLOOKUP($AM38,'Verbal log'!$F:$Z,AP$1,FALSE),"")</f>
        <v>7.7546296296296293E-4</v>
      </c>
      <c r="AQ38" s="27" t="str">
        <f>IF($AL38=$AK$2,VLOOKUP($AM38,'Verbal log'!$F:$Z,AQ$1,FALSE),"")</f>
        <v>Perfect Timing</v>
      </c>
      <c r="AR38" s="27">
        <f>IF($AL38=$AK$2,VLOOKUP($AM38,'Verbal log'!$F:$Z,AR$1,FALSE),"")</f>
        <v>4.9606481481481488E-2</v>
      </c>
      <c r="AS38" s="27">
        <f>IF($AL38=$AK$2,VLOOKUP($AM38,'Verbal log'!$F:$Z,AS$1,FALSE),"")</f>
        <v>4.5562499999999999E-2</v>
      </c>
      <c r="AT38" s="27">
        <f>IF($AL38=$AK$2,VLOOKUP($AM38,'Verbal log'!$F:$Z,AT$1,FALSE),"")</f>
        <v>4.0439814814814887E-3</v>
      </c>
      <c r="AU38" s="27" t="str">
        <f>IF($AL38=$AK$2,VLOOKUP($AM38,'Verbal log'!$F:$Z,AU$1,FALSE),"")</f>
        <v>Behind on time</v>
      </c>
      <c r="AV38" s="102">
        <f>IF($AL38=$AK$2,VLOOKUP($AM38,'Verbal log'!$F:$Z,AV$1,FALSE),"")</f>
        <v>0</v>
      </c>
      <c r="AW38" s="27"/>
      <c r="AX38" s="65">
        <f t="shared" si="22"/>
        <v>7.7546296296296293E-4</v>
      </c>
      <c r="AY38" s="65">
        <f t="shared" si="23"/>
        <v>-7.7546296296296293E-4</v>
      </c>
      <c r="AZ38" s="65">
        <f t="shared" si="0"/>
        <v>0</v>
      </c>
      <c r="BA38" s="66">
        <f t="shared" si="1"/>
        <v>3.4722222222222224E-4</v>
      </c>
      <c r="BB38" s="66">
        <f t="shared" si="2"/>
        <v>8.6805555555555551E-4</v>
      </c>
      <c r="BC38" s="66">
        <f t="shared" si="3"/>
        <v>1.3888888888888889E-3</v>
      </c>
      <c r="BE38" s="121" t="str">
        <f t="shared" si="24"/>
        <v/>
      </c>
      <c r="BF38" s="27" t="str">
        <f>IF($BE38&lt;&gt;"",VLOOKUP($AM38,'Verbal log'!$F:$Z,BF$1,FALSE),"")</f>
        <v/>
      </c>
      <c r="BG38" s="27" t="str">
        <f>IF($BE38&lt;&gt;"",VLOOKUP($AM38,'Verbal log'!$F:$Z,BG$1,FALSE),"")</f>
        <v/>
      </c>
      <c r="BH38" s="27" t="str">
        <f>IF($BE38&lt;&gt;"",VLOOKUP($AM38,'Verbal log'!$F:$Z,BH$1,FALSE),"")</f>
        <v/>
      </c>
      <c r="BI38" s="27" t="str">
        <f>IF($BE38&lt;&gt;"",VLOOKUP($AM38,'Verbal log'!$F:$Z,BI$1,FALSE),"")</f>
        <v/>
      </c>
      <c r="BJ38" s="27" t="str">
        <f>IF($BE38&lt;&gt;"",VLOOKUP($AM38,'Verbal log'!$F:$Z,BJ$1,FALSE),"")</f>
        <v/>
      </c>
      <c r="BK38" s="27" t="str">
        <f>IF($BE38&lt;&gt;"",VLOOKUP($AM38,'Verbal log'!$F:$Z,BK$1,FALSE),"")</f>
        <v/>
      </c>
      <c r="BL38" s="27" t="str">
        <f>IF($BE38&lt;&gt;"",VLOOKUP($AM38,'Verbal log'!$F:$Z,BL$1,FALSE),"")</f>
        <v/>
      </c>
      <c r="BM38" s="27" t="str">
        <f>IF($BE38&lt;&gt;"",VLOOKUP($AM38,'Verbal log'!$F:$Z,BM$1,FALSE),"")</f>
        <v/>
      </c>
      <c r="BN38" s="27" t="str">
        <f>IF($BE38&lt;&gt;"",VLOOKUP($AM38,'Verbal log'!$F:$Z,BN$1,FALSE),"")</f>
        <v/>
      </c>
      <c r="BO38" s="27"/>
      <c r="BP38" s="65">
        <f t="shared" si="25"/>
        <v>-2E-14</v>
      </c>
      <c r="BQ38" s="65">
        <f t="shared" si="26"/>
        <v>-2E-14</v>
      </c>
      <c r="BR38" s="65">
        <f t="shared" si="4"/>
        <v>0</v>
      </c>
      <c r="BS38" s="66">
        <f t="shared" si="5"/>
        <v>8.6805555555555551E-4</v>
      </c>
      <c r="BT38" s="66">
        <f t="shared" si="6"/>
        <v>1.736111111111111E-3</v>
      </c>
      <c r="BU38" s="66">
        <f t="shared" si="7"/>
        <v>2.0833333333333333E-3</v>
      </c>
      <c r="BW38" s="235" t="str">
        <f t="shared" si="27"/>
        <v/>
      </c>
      <c r="BX38" s="233" t="str">
        <f>IF($BW38&lt;&gt;"",VLOOKUP($AM38,'Verbal log'!$F:$Z,BX$1,FALSE),"")</f>
        <v/>
      </c>
      <c r="BY38" s="233" t="str">
        <f>IF($BW38&lt;&gt;"",VLOOKUP($AM38,'Verbal log'!$F:$Z,BY$1,FALSE),"")</f>
        <v/>
      </c>
      <c r="BZ38" s="233" t="str">
        <f>IF($BW38&lt;&gt;"",VLOOKUP($AM38,'Verbal log'!$F:$Z,BZ$1,FALSE),"")</f>
        <v/>
      </c>
      <c r="CA38" s="233" t="str">
        <f>IF($BW38&lt;&gt;"",VLOOKUP($AM38,'Verbal log'!$F:$Z,CA$1,FALSE),"")</f>
        <v/>
      </c>
      <c r="CB38" s="233" t="str">
        <f>IF($BW38&lt;&gt;"",VLOOKUP($AM38,'Verbal log'!$F:$Z,CB$1,FALSE),"")</f>
        <v/>
      </c>
      <c r="CC38" s="233" t="str">
        <f>IF($BW38&lt;&gt;"",VLOOKUP($AM38,'Verbal log'!$F:$Z,CC$1,FALSE),"")</f>
        <v/>
      </c>
      <c r="CD38" s="233" t="str">
        <f>IF($BW38&lt;&gt;"",VLOOKUP($AM38,'Verbal log'!$F:$Z,CD$1,FALSE),"")</f>
        <v/>
      </c>
      <c r="CE38" s="233" t="str">
        <f>IF($BW38&lt;&gt;"",VLOOKUP($AM38,'Verbal log'!$F:$Z,CE$1,FALSE),"")</f>
        <v/>
      </c>
      <c r="CF38" s="233" t="str">
        <f>IF($BW38&lt;&gt;"",VLOOKUP($AM38,'Verbal log'!$F:$Z,CF$1,FALSE),"")</f>
        <v/>
      </c>
      <c r="CG38" s="233"/>
      <c r="CH38" s="236">
        <f t="shared" si="28"/>
        <v>-2E-14</v>
      </c>
      <c r="CI38" s="236">
        <f t="shared" si="29"/>
        <v>-2E-14</v>
      </c>
      <c r="CJ38" s="236">
        <f t="shared" si="8"/>
        <v>0</v>
      </c>
      <c r="CK38" s="237">
        <f t="shared" si="9"/>
        <v>1.3888888888888889E-3</v>
      </c>
      <c r="CL38" s="237">
        <f t="shared" si="10"/>
        <v>3.472222222222222E-3</v>
      </c>
      <c r="CM38" s="238">
        <f t="shared" si="11"/>
        <v>3.8194444444444443E-3</v>
      </c>
      <c r="CO38" s="235" t="str">
        <f t="shared" si="30"/>
        <v/>
      </c>
      <c r="CP38" s="233" t="str">
        <f>IF($CO38&lt;&gt;"",VLOOKUP($AM38,'Verbal log'!$F:$Z,CP$1,FALSE),"")</f>
        <v/>
      </c>
      <c r="CQ38" s="233" t="str">
        <f>IF($CO38&lt;&gt;"",VLOOKUP($AM38,'Verbal log'!$F:$Z,CQ$1,FALSE),"")</f>
        <v/>
      </c>
      <c r="CR38" s="233" t="str">
        <f>IF($CO38&lt;&gt;"",VLOOKUP($AM38,'Verbal log'!$F:$Z,CR$1,FALSE),"")</f>
        <v/>
      </c>
      <c r="CS38" s="233" t="str">
        <f>IF($CO38&lt;&gt;"",VLOOKUP($AM38,'Verbal log'!$F:$Z,CS$1,FALSE),"")</f>
        <v/>
      </c>
      <c r="CT38" s="233" t="str">
        <f>IF($CO38&lt;&gt;"",VLOOKUP($AM38,'Verbal log'!$F:$Z,CT$1,FALSE),"")</f>
        <v/>
      </c>
      <c r="CU38" s="233" t="str">
        <f>IF($CO38&lt;&gt;"",VLOOKUP($AM38,'Verbal log'!$F:$Z,CU$1,FALSE),"")</f>
        <v/>
      </c>
      <c r="CV38" s="233" t="str">
        <f>IF($CO38&lt;&gt;"",VLOOKUP($AM38,'Verbal log'!$F:$Z,CV$1,FALSE),"")</f>
        <v/>
      </c>
      <c r="CW38" s="233" t="str">
        <f>IF($CO38&lt;&gt;"",VLOOKUP($AM38,'Verbal log'!$F:$Z,CW$1,FALSE),"")</f>
        <v/>
      </c>
      <c r="CX38" s="248" t="str">
        <f>IF($CO38&lt;&gt;"",VLOOKUP($AM38,'Verbal log'!$F:$Z,CX$1,FALSE),"")</f>
        <v/>
      </c>
      <c r="CY38" s="233"/>
      <c r="CZ38" s="236">
        <f t="shared" si="31"/>
        <v>-2E-14</v>
      </c>
      <c r="DA38" s="236">
        <f t="shared" si="32"/>
        <v>-2E-14</v>
      </c>
      <c r="DB38" s="236">
        <f t="shared" si="12"/>
        <v>0</v>
      </c>
      <c r="DC38" s="237">
        <f t="shared" si="13"/>
        <v>6.9444444444444447E-4</v>
      </c>
      <c r="DD38" s="237">
        <f t="shared" si="14"/>
        <v>1.3888888888888889E-3</v>
      </c>
      <c r="DE38" s="238">
        <f t="shared" si="15"/>
        <v>1.736111111111111E-3</v>
      </c>
      <c r="DG38" s="235" t="str">
        <f t="shared" si="33"/>
        <v/>
      </c>
      <c r="DH38" s="233" t="str">
        <f>IF($DG38&lt;&gt;"",VLOOKUP($AM38,'Verbal log'!$F:$Z,DH$1,FALSE),"")</f>
        <v/>
      </c>
      <c r="DI38" s="233" t="str">
        <f>IF($DG38&lt;&gt;"",VLOOKUP($AM38,'Verbal log'!$F:$Z,DI$1,FALSE),"")</f>
        <v/>
      </c>
      <c r="DJ38" s="233" t="str">
        <f>IF($DG38&lt;&gt;"",VLOOKUP($AM38,'Verbal log'!$F:$Z,DJ$1,FALSE),"")</f>
        <v/>
      </c>
      <c r="DK38" s="233" t="str">
        <f>IF($DG38&lt;&gt;"",VLOOKUP($AM38,'Verbal log'!$F:$Z,DK$1,FALSE),"")</f>
        <v/>
      </c>
      <c r="DL38" s="233" t="str">
        <f>IF($DG38&lt;&gt;"",VLOOKUP($AM38,'Verbal log'!$F:$Z,DL$1,FALSE),"")</f>
        <v/>
      </c>
      <c r="DM38" s="233" t="str">
        <f>IF($DG38&lt;&gt;"",VLOOKUP($AM38,'Verbal log'!$F:$Z,DM$1,FALSE),"")</f>
        <v/>
      </c>
      <c r="DN38" s="233" t="str">
        <f>IF($DG38&lt;&gt;"",VLOOKUP($AM38,'Verbal log'!$F:$Z,DN$1,FALSE),"")</f>
        <v/>
      </c>
      <c r="DO38" s="233" t="str">
        <f>IF($DG38&lt;&gt;"",VLOOKUP($AM38,'Verbal log'!$F:$Z,DO$1,FALSE),"")</f>
        <v/>
      </c>
      <c r="DP38" s="233" t="str">
        <f>IF($DG38&lt;&gt;"",VLOOKUP($AM38,'Verbal log'!$F:$Z,DP$1,FALSE),"")</f>
        <v/>
      </c>
      <c r="DQ38" s="233"/>
      <c r="DR38" s="236">
        <f t="shared" si="34"/>
        <v>-2E-14</v>
      </c>
      <c r="DS38" s="236">
        <f t="shared" si="35"/>
        <v>-2E-14</v>
      </c>
      <c r="DT38" s="236">
        <f t="shared" si="16"/>
        <v>0</v>
      </c>
      <c r="DU38" s="237">
        <f t="shared" si="17"/>
        <v>3.4722222222222224E-4</v>
      </c>
      <c r="DV38" s="237">
        <f t="shared" si="18"/>
        <v>1.0416666666666667E-3</v>
      </c>
      <c r="DW38" s="238">
        <f t="shared" si="19"/>
        <v>1.3888888888888889E-3</v>
      </c>
    </row>
    <row r="39" spans="1:127" x14ac:dyDescent="0.2">
      <c r="A39" s="27"/>
      <c r="B39" s="5" t="s">
        <v>9</v>
      </c>
      <c r="C39" s="5" t="s">
        <v>9</v>
      </c>
      <c r="D39" s="5" t="s">
        <v>239</v>
      </c>
      <c r="W39" s="121">
        <v>37</v>
      </c>
      <c r="X39" s="121" t="str">
        <f t="shared" si="36"/>
        <v/>
      </c>
      <c r="Y39" s="102" t="str">
        <f>VLOOKUP($AM39,'Verbal log'!$F:$Z,Y$1,FALSE)</f>
        <v>C.R.</v>
      </c>
      <c r="Z39" s="41" t="str">
        <f t="shared" si="20"/>
        <v>Exam 537</v>
      </c>
      <c r="AA39" s="27" t="str">
        <f>VLOOKUP($Z39,'Verbal log'!$F:$Z,AA$1,FALSE)</f>
        <v>Wrong</v>
      </c>
      <c r="AB39" s="102">
        <f>VLOOKUP($Z39,'Verbal log'!$F:$Z,AB$1,FALSE)</f>
        <v>69</v>
      </c>
      <c r="AC39" s="27">
        <f>VLOOKUP($Z39,'Verbal log'!$F:$Z,AC$1,FALSE)</f>
        <v>7.9861111111111116E-4</v>
      </c>
      <c r="AD39" s="27" t="str">
        <f>VLOOKUP($Z39,'Verbal log'!$F:$Z,AD$1,FALSE)</f>
        <v>Too Fast</v>
      </c>
      <c r="AE39" s="27">
        <f>VLOOKUP($Z39,'Verbal log'!$F:$Z,AE$1,FALSE)</f>
        <v>5.0405092592592599E-2</v>
      </c>
      <c r="AF39" s="27">
        <f>VLOOKUP($Z39,'Verbal log'!$F:$Z,AF$1,FALSE)</f>
        <v>4.6828124999999998E-2</v>
      </c>
      <c r="AG39" s="27">
        <f>VLOOKUP($Z39,'Verbal log'!$F:$Z,AG$1,FALSE)</f>
        <v>3.5769675925926003E-3</v>
      </c>
      <c r="AH39" s="27" t="str">
        <f>VLOOKUP($Z39,'Verbal log'!$F:$Z,AH$1,FALSE)</f>
        <v>Behind on time</v>
      </c>
      <c r="AI39" s="102">
        <f>VLOOKUP($Z39,'Verbal log'!$F:$Z,AI$1,FALSE)</f>
        <v>0</v>
      </c>
      <c r="AJ39" s="121">
        <v>37</v>
      </c>
      <c r="AK39" s="121" t="str">
        <f t="shared" si="37"/>
        <v/>
      </c>
      <c r="AL39" s="102" t="str">
        <f>VLOOKUP($AM39,'Verbal log'!$F:$Z,AL$1,FALSE)</f>
        <v>C.R.</v>
      </c>
      <c r="AM39" s="41" t="str">
        <f t="shared" si="21"/>
        <v>Exam 537</v>
      </c>
      <c r="AN39" s="27" t="str">
        <f>IF($AL39=$AK$2,VLOOKUP($AM39,'Verbal log'!$F:$Z,AN$1,FALSE),"")</f>
        <v/>
      </c>
      <c r="AO39" s="102" t="str">
        <f>IF($AL39=$AK$2,VLOOKUP($AM39,'Verbal log'!$F:$Z,AO$1,FALSE),"")</f>
        <v/>
      </c>
      <c r="AP39" s="27" t="str">
        <f>IF($AL39=$AK$2,VLOOKUP($AM39,'Verbal log'!$F:$Z,AP$1,FALSE),"")</f>
        <v/>
      </c>
      <c r="AQ39" s="27" t="str">
        <f>IF($AL39=$AK$2,VLOOKUP($AM39,'Verbal log'!$F:$Z,AQ$1,FALSE),"")</f>
        <v/>
      </c>
      <c r="AR39" s="27" t="str">
        <f>IF($AL39=$AK$2,VLOOKUP($AM39,'Verbal log'!$F:$Z,AR$1,FALSE),"")</f>
        <v/>
      </c>
      <c r="AS39" s="27" t="str">
        <f>IF($AL39=$AK$2,VLOOKUP($AM39,'Verbal log'!$F:$Z,AS$1,FALSE),"")</f>
        <v/>
      </c>
      <c r="AT39" s="27" t="str">
        <f>IF($AL39=$AK$2,VLOOKUP($AM39,'Verbal log'!$F:$Z,AT$1,FALSE),"")</f>
        <v/>
      </c>
      <c r="AU39" s="27" t="str">
        <f>IF($AL39=$AK$2,VLOOKUP($AM39,'Verbal log'!$F:$Z,AU$1,FALSE),"")</f>
        <v/>
      </c>
      <c r="AV39" s="102" t="str">
        <f>IF($AL39=$AK$2,VLOOKUP($AM39,'Verbal log'!$F:$Z,AV$1,FALSE),"")</f>
        <v/>
      </c>
      <c r="AW39" s="27"/>
      <c r="AX39" s="65">
        <f t="shared" si="22"/>
        <v>-2E-14</v>
      </c>
      <c r="AY39" s="65">
        <f t="shared" si="23"/>
        <v>-2E-14</v>
      </c>
      <c r="AZ39" s="65">
        <f t="shared" si="0"/>
        <v>0</v>
      </c>
      <c r="BA39" s="66">
        <f t="shared" si="1"/>
        <v>3.4722222222222224E-4</v>
      </c>
      <c r="BB39" s="66">
        <f t="shared" si="2"/>
        <v>8.6805555555555551E-4</v>
      </c>
      <c r="BC39" s="66">
        <f t="shared" si="3"/>
        <v>1.3888888888888889E-3</v>
      </c>
      <c r="BE39" s="121">
        <f t="shared" si="24"/>
        <v>37</v>
      </c>
      <c r="BF39" s="27" t="str">
        <f>IF($BE39&lt;&gt;"",VLOOKUP($AM39,'Verbal log'!$F:$Z,BF$1,FALSE),"")</f>
        <v>Wrong</v>
      </c>
      <c r="BG39" s="27">
        <f>IF($BE39&lt;&gt;"",VLOOKUP($AM39,'Verbal log'!$F:$Z,BG$1,FALSE),"")</f>
        <v>69</v>
      </c>
      <c r="BH39" s="27">
        <f>IF($BE39&lt;&gt;"",VLOOKUP($AM39,'Verbal log'!$F:$Z,BH$1,FALSE),"")</f>
        <v>7.9861111111111116E-4</v>
      </c>
      <c r="BI39" s="27" t="str">
        <f>IF($BE39&lt;&gt;"",VLOOKUP($AM39,'Verbal log'!$F:$Z,BI$1,FALSE),"")</f>
        <v>Too Fast</v>
      </c>
      <c r="BJ39" s="27">
        <f>IF($BE39&lt;&gt;"",VLOOKUP($AM39,'Verbal log'!$F:$Z,BJ$1,FALSE),"")</f>
        <v>5.0405092592592599E-2</v>
      </c>
      <c r="BK39" s="27">
        <f>IF($BE39&lt;&gt;"",VLOOKUP($AM39,'Verbal log'!$F:$Z,BK$1,FALSE),"")</f>
        <v>4.6828124999999998E-2</v>
      </c>
      <c r="BL39" s="27">
        <f>IF($BE39&lt;&gt;"",VLOOKUP($AM39,'Verbal log'!$F:$Z,BL$1,FALSE),"")</f>
        <v>3.5769675925926003E-3</v>
      </c>
      <c r="BM39" s="27" t="str">
        <f>IF($BE39&lt;&gt;"",VLOOKUP($AM39,'Verbal log'!$F:$Z,BM$1,FALSE),"")</f>
        <v>Behind on time</v>
      </c>
      <c r="BN39" s="27">
        <f>IF($BE39&lt;&gt;"",VLOOKUP($AM39,'Verbal log'!$F:$Z,BN$1,FALSE),"")</f>
        <v>0</v>
      </c>
      <c r="BO39" s="27"/>
      <c r="BP39" s="65">
        <f t="shared" si="25"/>
        <v>-7.9861111111111116E-4</v>
      </c>
      <c r="BQ39" s="65">
        <f t="shared" si="26"/>
        <v>7.9861111111111116E-4</v>
      </c>
      <c r="BR39" s="65">
        <f t="shared" si="4"/>
        <v>0</v>
      </c>
      <c r="BS39" s="66">
        <f t="shared" si="5"/>
        <v>8.6805555555555551E-4</v>
      </c>
      <c r="BT39" s="66">
        <f t="shared" si="6"/>
        <v>1.736111111111111E-3</v>
      </c>
      <c r="BU39" s="66">
        <f t="shared" si="7"/>
        <v>2.0833333333333333E-3</v>
      </c>
      <c r="BW39" s="235" t="str">
        <f t="shared" si="27"/>
        <v/>
      </c>
      <c r="BX39" s="233" t="str">
        <f>IF($BW39&lt;&gt;"",VLOOKUP($AM39,'Verbal log'!$F:$Z,BX$1,FALSE),"")</f>
        <v/>
      </c>
      <c r="BY39" s="233" t="str">
        <f>IF($BW39&lt;&gt;"",VLOOKUP($AM39,'Verbal log'!$F:$Z,BY$1,FALSE),"")</f>
        <v/>
      </c>
      <c r="BZ39" s="233" t="str">
        <f>IF($BW39&lt;&gt;"",VLOOKUP($AM39,'Verbal log'!$F:$Z,BZ$1,FALSE),"")</f>
        <v/>
      </c>
      <c r="CA39" s="233" t="str">
        <f>IF($BW39&lt;&gt;"",VLOOKUP($AM39,'Verbal log'!$F:$Z,CA$1,FALSE),"")</f>
        <v/>
      </c>
      <c r="CB39" s="233" t="str">
        <f>IF($BW39&lt;&gt;"",VLOOKUP($AM39,'Verbal log'!$F:$Z,CB$1,FALSE),"")</f>
        <v/>
      </c>
      <c r="CC39" s="233" t="str">
        <f>IF($BW39&lt;&gt;"",VLOOKUP($AM39,'Verbal log'!$F:$Z,CC$1,FALSE),"")</f>
        <v/>
      </c>
      <c r="CD39" s="233" t="str">
        <f>IF($BW39&lt;&gt;"",VLOOKUP($AM39,'Verbal log'!$F:$Z,CD$1,FALSE),"")</f>
        <v/>
      </c>
      <c r="CE39" s="233" t="str">
        <f>IF($BW39&lt;&gt;"",VLOOKUP($AM39,'Verbal log'!$F:$Z,CE$1,FALSE),"")</f>
        <v/>
      </c>
      <c r="CF39" s="233" t="str">
        <f>IF($BW39&lt;&gt;"",VLOOKUP($AM39,'Verbal log'!$F:$Z,CF$1,FALSE),"")</f>
        <v/>
      </c>
      <c r="CG39" s="233"/>
      <c r="CH39" s="236">
        <f t="shared" si="28"/>
        <v>-2E-14</v>
      </c>
      <c r="CI39" s="236">
        <f t="shared" si="29"/>
        <v>-2E-14</v>
      </c>
      <c r="CJ39" s="236">
        <f t="shared" si="8"/>
        <v>0</v>
      </c>
      <c r="CK39" s="237">
        <f t="shared" si="9"/>
        <v>1.3888888888888889E-3</v>
      </c>
      <c r="CL39" s="237">
        <f t="shared" si="10"/>
        <v>3.472222222222222E-3</v>
      </c>
      <c r="CM39" s="238">
        <f t="shared" si="11"/>
        <v>3.8194444444444443E-3</v>
      </c>
      <c r="CO39" s="235" t="str">
        <f t="shared" si="30"/>
        <v/>
      </c>
      <c r="CP39" s="233" t="str">
        <f>IF($CO39&lt;&gt;"",VLOOKUP($AM39,'Verbal log'!$F:$Z,CP$1,FALSE),"")</f>
        <v/>
      </c>
      <c r="CQ39" s="233" t="str">
        <f>IF($CO39&lt;&gt;"",VLOOKUP($AM39,'Verbal log'!$F:$Z,CQ$1,FALSE),"")</f>
        <v/>
      </c>
      <c r="CR39" s="233" t="str">
        <f>IF($CO39&lt;&gt;"",VLOOKUP($AM39,'Verbal log'!$F:$Z,CR$1,FALSE),"")</f>
        <v/>
      </c>
      <c r="CS39" s="233" t="str">
        <f>IF($CO39&lt;&gt;"",VLOOKUP($AM39,'Verbal log'!$F:$Z,CS$1,FALSE),"")</f>
        <v/>
      </c>
      <c r="CT39" s="233" t="str">
        <f>IF($CO39&lt;&gt;"",VLOOKUP($AM39,'Verbal log'!$F:$Z,CT$1,FALSE),"")</f>
        <v/>
      </c>
      <c r="CU39" s="233" t="str">
        <f>IF($CO39&lt;&gt;"",VLOOKUP($AM39,'Verbal log'!$F:$Z,CU$1,FALSE),"")</f>
        <v/>
      </c>
      <c r="CV39" s="233" t="str">
        <f>IF($CO39&lt;&gt;"",VLOOKUP($AM39,'Verbal log'!$F:$Z,CV$1,FALSE),"")</f>
        <v/>
      </c>
      <c r="CW39" s="233" t="str">
        <f>IF($CO39&lt;&gt;"",VLOOKUP($AM39,'Verbal log'!$F:$Z,CW$1,FALSE),"")</f>
        <v/>
      </c>
      <c r="CX39" s="248" t="str">
        <f>IF($CO39&lt;&gt;"",VLOOKUP($AM39,'Verbal log'!$F:$Z,CX$1,FALSE),"")</f>
        <v/>
      </c>
      <c r="CY39" s="233"/>
      <c r="CZ39" s="236">
        <f t="shared" si="31"/>
        <v>-2E-14</v>
      </c>
      <c r="DA39" s="236">
        <f t="shared" si="32"/>
        <v>-2E-14</v>
      </c>
      <c r="DB39" s="236">
        <f t="shared" si="12"/>
        <v>0</v>
      </c>
      <c r="DC39" s="237">
        <f t="shared" si="13"/>
        <v>6.9444444444444447E-4</v>
      </c>
      <c r="DD39" s="237">
        <f t="shared" si="14"/>
        <v>1.3888888888888889E-3</v>
      </c>
      <c r="DE39" s="238">
        <f t="shared" si="15"/>
        <v>1.736111111111111E-3</v>
      </c>
      <c r="DG39" s="235" t="str">
        <f t="shared" si="33"/>
        <v/>
      </c>
      <c r="DH39" s="233" t="str">
        <f>IF($DG39&lt;&gt;"",VLOOKUP($AM39,'Verbal log'!$F:$Z,DH$1,FALSE),"")</f>
        <v/>
      </c>
      <c r="DI39" s="233" t="str">
        <f>IF($DG39&lt;&gt;"",VLOOKUP($AM39,'Verbal log'!$F:$Z,DI$1,FALSE),"")</f>
        <v/>
      </c>
      <c r="DJ39" s="233" t="str">
        <f>IF($DG39&lt;&gt;"",VLOOKUP($AM39,'Verbal log'!$F:$Z,DJ$1,FALSE),"")</f>
        <v/>
      </c>
      <c r="DK39" s="233" t="str">
        <f>IF($DG39&lt;&gt;"",VLOOKUP($AM39,'Verbal log'!$F:$Z,DK$1,FALSE),"")</f>
        <v/>
      </c>
      <c r="DL39" s="233" t="str">
        <f>IF($DG39&lt;&gt;"",VLOOKUP($AM39,'Verbal log'!$F:$Z,DL$1,FALSE),"")</f>
        <v/>
      </c>
      <c r="DM39" s="233" t="str">
        <f>IF($DG39&lt;&gt;"",VLOOKUP($AM39,'Verbal log'!$F:$Z,DM$1,FALSE),"")</f>
        <v/>
      </c>
      <c r="DN39" s="233" t="str">
        <f>IF($DG39&lt;&gt;"",VLOOKUP($AM39,'Verbal log'!$F:$Z,DN$1,FALSE),"")</f>
        <v/>
      </c>
      <c r="DO39" s="233" t="str">
        <f>IF($DG39&lt;&gt;"",VLOOKUP($AM39,'Verbal log'!$F:$Z,DO$1,FALSE),"")</f>
        <v/>
      </c>
      <c r="DP39" s="233" t="str">
        <f>IF($DG39&lt;&gt;"",VLOOKUP($AM39,'Verbal log'!$F:$Z,DP$1,FALSE),"")</f>
        <v/>
      </c>
      <c r="DQ39" s="233"/>
      <c r="DR39" s="236">
        <f t="shared" si="34"/>
        <v>-2E-14</v>
      </c>
      <c r="DS39" s="236">
        <f t="shared" si="35"/>
        <v>-2E-14</v>
      </c>
      <c r="DT39" s="236">
        <f t="shared" si="16"/>
        <v>0</v>
      </c>
      <c r="DU39" s="237">
        <f t="shared" si="17"/>
        <v>3.4722222222222224E-4</v>
      </c>
      <c r="DV39" s="237">
        <f t="shared" si="18"/>
        <v>1.0416666666666667E-3</v>
      </c>
      <c r="DW39" s="238">
        <f t="shared" si="19"/>
        <v>1.3888888888888889E-3</v>
      </c>
    </row>
    <row r="40" spans="1:127" x14ac:dyDescent="0.2">
      <c r="A40" s="27"/>
      <c r="B40" s="5" t="s">
        <v>10</v>
      </c>
      <c r="C40" s="5" t="s">
        <v>268</v>
      </c>
      <c r="D40" s="5" t="s">
        <v>240</v>
      </c>
      <c r="W40" s="121">
        <v>38</v>
      </c>
      <c r="X40" s="121">
        <f t="shared" si="36"/>
        <v>38</v>
      </c>
      <c r="Y40" s="102" t="str">
        <f>VLOOKUP($AM40,'Verbal log'!$F:$Z,Y$1,FALSE)</f>
        <v>S.C.</v>
      </c>
      <c r="Z40" s="41" t="str">
        <f t="shared" si="20"/>
        <v>Exam 538</v>
      </c>
      <c r="AA40" s="27" t="str">
        <f>VLOOKUP($Z40,'Verbal log'!$F:$Z,AA$1,FALSE)</f>
        <v>Right</v>
      </c>
      <c r="AB40" s="102">
        <f>VLOOKUP($Z40,'Verbal log'!$F:$Z,AB$1,FALSE)</f>
        <v>30</v>
      </c>
      <c r="AC40" s="27">
        <f>VLOOKUP($Z40,'Verbal log'!$F:$Z,AC$1,FALSE)</f>
        <v>3.4722222222222224E-4</v>
      </c>
      <c r="AD40" s="27" t="str">
        <f>VLOOKUP($Z40,'Verbal log'!$F:$Z,AD$1,FALSE)</f>
        <v>Perfect Timing</v>
      </c>
      <c r="AE40" s="27">
        <f>VLOOKUP($Z40,'Verbal log'!$F:$Z,AE$1,FALSE)</f>
        <v>5.075231481481482E-2</v>
      </c>
      <c r="AF40" s="27">
        <f>VLOOKUP($Z40,'Verbal log'!$F:$Z,AF$1,FALSE)</f>
        <v>4.8093750000000005E-2</v>
      </c>
      <c r="AG40" s="27">
        <f>VLOOKUP($Z40,'Verbal log'!$F:$Z,AG$1,FALSE)</f>
        <v>2.658564814814815E-3</v>
      </c>
      <c r="AH40" s="27" t="str">
        <f>VLOOKUP($Z40,'Verbal log'!$F:$Z,AH$1,FALSE)</f>
        <v>Behind on time</v>
      </c>
      <c r="AI40" s="102">
        <f>VLOOKUP($Z40,'Verbal log'!$F:$Z,AI$1,FALSE)</f>
        <v>0</v>
      </c>
      <c r="AJ40" s="121">
        <v>38</v>
      </c>
      <c r="AK40" s="121">
        <f t="shared" si="37"/>
        <v>38</v>
      </c>
      <c r="AL40" s="102" t="str">
        <f>VLOOKUP($AM40,'Verbal log'!$F:$Z,AL$1,FALSE)</f>
        <v>S.C.</v>
      </c>
      <c r="AM40" s="41" t="str">
        <f t="shared" si="21"/>
        <v>Exam 538</v>
      </c>
      <c r="AN40" s="27" t="str">
        <f>IF($AL40=$AK$2,VLOOKUP($AM40,'Verbal log'!$F:$Z,AN$1,FALSE),"")</f>
        <v>Right</v>
      </c>
      <c r="AO40" s="102">
        <f>IF($AL40=$AK$2,VLOOKUP($AM40,'Verbal log'!$F:$Z,AO$1,FALSE),"")</f>
        <v>30</v>
      </c>
      <c r="AP40" s="27">
        <f>IF($AL40=$AK$2,VLOOKUP($AM40,'Verbal log'!$F:$Z,AP$1,FALSE),"")</f>
        <v>3.4722222222222224E-4</v>
      </c>
      <c r="AQ40" s="27" t="str">
        <f>IF($AL40=$AK$2,VLOOKUP($AM40,'Verbal log'!$F:$Z,AQ$1,FALSE),"")</f>
        <v>Perfect Timing</v>
      </c>
      <c r="AR40" s="27">
        <f>IF($AL40=$AK$2,VLOOKUP($AM40,'Verbal log'!$F:$Z,AR$1,FALSE),"")</f>
        <v>5.075231481481482E-2</v>
      </c>
      <c r="AS40" s="27">
        <f>IF($AL40=$AK$2,VLOOKUP($AM40,'Verbal log'!$F:$Z,AS$1,FALSE),"")</f>
        <v>4.8093750000000005E-2</v>
      </c>
      <c r="AT40" s="27">
        <f>IF($AL40=$AK$2,VLOOKUP($AM40,'Verbal log'!$F:$Z,AT$1,FALSE),"")</f>
        <v>2.658564814814815E-3</v>
      </c>
      <c r="AU40" s="27" t="str">
        <f>IF($AL40=$AK$2,VLOOKUP($AM40,'Verbal log'!$F:$Z,AU$1,FALSE),"")</f>
        <v>Behind on time</v>
      </c>
      <c r="AV40" s="102">
        <f>IF($AL40=$AK$2,VLOOKUP($AM40,'Verbal log'!$F:$Z,AV$1,FALSE),"")</f>
        <v>0</v>
      </c>
      <c r="AW40" s="27"/>
      <c r="AX40" s="65">
        <f t="shared" si="22"/>
        <v>3.4722222222222224E-4</v>
      </c>
      <c r="AY40" s="65">
        <f t="shared" si="23"/>
        <v>-3.4722222222222224E-4</v>
      </c>
      <c r="AZ40" s="65">
        <f t="shared" si="0"/>
        <v>0</v>
      </c>
      <c r="BA40" s="66">
        <f t="shared" si="1"/>
        <v>3.4722222222222224E-4</v>
      </c>
      <c r="BB40" s="66">
        <f t="shared" si="2"/>
        <v>8.6805555555555551E-4</v>
      </c>
      <c r="BC40" s="66">
        <f t="shared" si="3"/>
        <v>1.3888888888888889E-3</v>
      </c>
      <c r="BE40" s="121" t="str">
        <f t="shared" si="24"/>
        <v/>
      </c>
      <c r="BF40" s="27" t="str">
        <f>IF($BE40&lt;&gt;"",VLOOKUP($AM40,'Verbal log'!$F:$Z,BF$1,FALSE),"")</f>
        <v/>
      </c>
      <c r="BG40" s="27" t="str">
        <f>IF($BE40&lt;&gt;"",VLOOKUP($AM40,'Verbal log'!$F:$Z,BG$1,FALSE),"")</f>
        <v/>
      </c>
      <c r="BH40" s="27" t="str">
        <f>IF($BE40&lt;&gt;"",VLOOKUP($AM40,'Verbal log'!$F:$Z,BH$1,FALSE),"")</f>
        <v/>
      </c>
      <c r="BI40" s="27" t="str">
        <f>IF($BE40&lt;&gt;"",VLOOKUP($AM40,'Verbal log'!$F:$Z,BI$1,FALSE),"")</f>
        <v/>
      </c>
      <c r="BJ40" s="27" t="str">
        <f>IF($BE40&lt;&gt;"",VLOOKUP($AM40,'Verbal log'!$F:$Z,BJ$1,FALSE),"")</f>
        <v/>
      </c>
      <c r="BK40" s="27" t="str">
        <f>IF($BE40&lt;&gt;"",VLOOKUP($AM40,'Verbal log'!$F:$Z,BK$1,FALSE),"")</f>
        <v/>
      </c>
      <c r="BL40" s="27" t="str">
        <f>IF($BE40&lt;&gt;"",VLOOKUP($AM40,'Verbal log'!$F:$Z,BL$1,FALSE),"")</f>
        <v/>
      </c>
      <c r="BM40" s="27" t="str">
        <f>IF($BE40&lt;&gt;"",VLOOKUP($AM40,'Verbal log'!$F:$Z,BM$1,FALSE),"")</f>
        <v/>
      </c>
      <c r="BN40" s="27" t="str">
        <f>IF($BE40&lt;&gt;"",VLOOKUP($AM40,'Verbal log'!$F:$Z,BN$1,FALSE),"")</f>
        <v/>
      </c>
      <c r="BO40" s="27"/>
      <c r="BP40" s="65">
        <f t="shared" si="25"/>
        <v>-2E-14</v>
      </c>
      <c r="BQ40" s="65">
        <f t="shared" si="26"/>
        <v>-2E-14</v>
      </c>
      <c r="BR40" s="65">
        <f t="shared" si="4"/>
        <v>0</v>
      </c>
      <c r="BS40" s="66">
        <f t="shared" si="5"/>
        <v>8.6805555555555551E-4</v>
      </c>
      <c r="BT40" s="66">
        <f t="shared" si="6"/>
        <v>1.736111111111111E-3</v>
      </c>
      <c r="BU40" s="66">
        <f t="shared" si="7"/>
        <v>2.0833333333333333E-3</v>
      </c>
      <c r="BW40" s="235" t="str">
        <f t="shared" si="27"/>
        <v/>
      </c>
      <c r="BX40" s="233" t="str">
        <f>IF($BW40&lt;&gt;"",VLOOKUP($AM40,'Verbal log'!$F:$Z,BX$1,FALSE),"")</f>
        <v/>
      </c>
      <c r="BY40" s="233" t="str">
        <f>IF($BW40&lt;&gt;"",VLOOKUP($AM40,'Verbal log'!$F:$Z,BY$1,FALSE),"")</f>
        <v/>
      </c>
      <c r="BZ40" s="233" t="str">
        <f>IF($BW40&lt;&gt;"",VLOOKUP($AM40,'Verbal log'!$F:$Z,BZ$1,FALSE),"")</f>
        <v/>
      </c>
      <c r="CA40" s="233" t="str">
        <f>IF($BW40&lt;&gt;"",VLOOKUP($AM40,'Verbal log'!$F:$Z,CA$1,FALSE),"")</f>
        <v/>
      </c>
      <c r="CB40" s="233" t="str">
        <f>IF($BW40&lt;&gt;"",VLOOKUP($AM40,'Verbal log'!$F:$Z,CB$1,FALSE),"")</f>
        <v/>
      </c>
      <c r="CC40" s="233" t="str">
        <f>IF($BW40&lt;&gt;"",VLOOKUP($AM40,'Verbal log'!$F:$Z,CC$1,FALSE),"")</f>
        <v/>
      </c>
      <c r="CD40" s="233" t="str">
        <f>IF($BW40&lt;&gt;"",VLOOKUP($AM40,'Verbal log'!$F:$Z,CD$1,FALSE),"")</f>
        <v/>
      </c>
      <c r="CE40" s="233" t="str">
        <f>IF($BW40&lt;&gt;"",VLOOKUP($AM40,'Verbal log'!$F:$Z,CE$1,FALSE),"")</f>
        <v/>
      </c>
      <c r="CF40" s="233" t="str">
        <f>IF($BW40&lt;&gt;"",VLOOKUP($AM40,'Verbal log'!$F:$Z,CF$1,FALSE),"")</f>
        <v/>
      </c>
      <c r="CG40" s="233"/>
      <c r="CH40" s="236">
        <f t="shared" si="28"/>
        <v>-2E-14</v>
      </c>
      <c r="CI40" s="236">
        <f t="shared" si="29"/>
        <v>-2E-14</v>
      </c>
      <c r="CJ40" s="236">
        <f t="shared" si="8"/>
        <v>0</v>
      </c>
      <c r="CK40" s="237">
        <f t="shared" si="9"/>
        <v>1.3888888888888889E-3</v>
      </c>
      <c r="CL40" s="237">
        <f t="shared" si="10"/>
        <v>3.472222222222222E-3</v>
      </c>
      <c r="CM40" s="238">
        <f t="shared" si="11"/>
        <v>3.8194444444444443E-3</v>
      </c>
      <c r="CO40" s="235" t="str">
        <f t="shared" si="30"/>
        <v/>
      </c>
      <c r="CP40" s="233" t="str">
        <f>IF($CO40&lt;&gt;"",VLOOKUP($AM40,'Verbal log'!$F:$Z,CP$1,FALSE),"")</f>
        <v/>
      </c>
      <c r="CQ40" s="233" t="str">
        <f>IF($CO40&lt;&gt;"",VLOOKUP($AM40,'Verbal log'!$F:$Z,CQ$1,FALSE),"")</f>
        <v/>
      </c>
      <c r="CR40" s="233" t="str">
        <f>IF($CO40&lt;&gt;"",VLOOKUP($AM40,'Verbal log'!$F:$Z,CR$1,FALSE),"")</f>
        <v/>
      </c>
      <c r="CS40" s="233" t="str">
        <f>IF($CO40&lt;&gt;"",VLOOKUP($AM40,'Verbal log'!$F:$Z,CS$1,FALSE),"")</f>
        <v/>
      </c>
      <c r="CT40" s="233" t="str">
        <f>IF($CO40&lt;&gt;"",VLOOKUP($AM40,'Verbal log'!$F:$Z,CT$1,FALSE),"")</f>
        <v/>
      </c>
      <c r="CU40" s="233" t="str">
        <f>IF($CO40&lt;&gt;"",VLOOKUP($AM40,'Verbal log'!$F:$Z,CU$1,FALSE),"")</f>
        <v/>
      </c>
      <c r="CV40" s="233" t="str">
        <f>IF($CO40&lt;&gt;"",VLOOKUP($AM40,'Verbal log'!$F:$Z,CV$1,FALSE),"")</f>
        <v/>
      </c>
      <c r="CW40" s="233" t="str">
        <f>IF($CO40&lt;&gt;"",VLOOKUP($AM40,'Verbal log'!$F:$Z,CW$1,FALSE),"")</f>
        <v/>
      </c>
      <c r="CX40" s="248" t="str">
        <f>IF($CO40&lt;&gt;"",VLOOKUP($AM40,'Verbal log'!$F:$Z,CX$1,FALSE),"")</f>
        <v/>
      </c>
      <c r="CY40" s="233"/>
      <c r="CZ40" s="236">
        <f t="shared" si="31"/>
        <v>-2E-14</v>
      </c>
      <c r="DA40" s="236">
        <f t="shared" si="32"/>
        <v>-2E-14</v>
      </c>
      <c r="DB40" s="236">
        <f t="shared" si="12"/>
        <v>0</v>
      </c>
      <c r="DC40" s="237">
        <f t="shared" si="13"/>
        <v>6.9444444444444447E-4</v>
      </c>
      <c r="DD40" s="237">
        <f t="shared" si="14"/>
        <v>1.3888888888888889E-3</v>
      </c>
      <c r="DE40" s="238">
        <f t="shared" si="15"/>
        <v>1.736111111111111E-3</v>
      </c>
      <c r="DG40" s="235" t="str">
        <f t="shared" si="33"/>
        <v/>
      </c>
      <c r="DH40" s="233" t="str">
        <f>IF($DG40&lt;&gt;"",VLOOKUP($AM40,'Verbal log'!$F:$Z,DH$1,FALSE),"")</f>
        <v/>
      </c>
      <c r="DI40" s="233" t="str">
        <f>IF($DG40&lt;&gt;"",VLOOKUP($AM40,'Verbal log'!$F:$Z,DI$1,FALSE),"")</f>
        <v/>
      </c>
      <c r="DJ40" s="233" t="str">
        <f>IF($DG40&lt;&gt;"",VLOOKUP($AM40,'Verbal log'!$F:$Z,DJ$1,FALSE),"")</f>
        <v/>
      </c>
      <c r="DK40" s="233" t="str">
        <f>IF($DG40&lt;&gt;"",VLOOKUP($AM40,'Verbal log'!$F:$Z,DK$1,FALSE),"")</f>
        <v/>
      </c>
      <c r="DL40" s="233" t="str">
        <f>IF($DG40&lt;&gt;"",VLOOKUP($AM40,'Verbal log'!$F:$Z,DL$1,FALSE),"")</f>
        <v/>
      </c>
      <c r="DM40" s="233" t="str">
        <f>IF($DG40&lt;&gt;"",VLOOKUP($AM40,'Verbal log'!$F:$Z,DM$1,FALSE),"")</f>
        <v/>
      </c>
      <c r="DN40" s="233" t="str">
        <f>IF($DG40&lt;&gt;"",VLOOKUP($AM40,'Verbal log'!$F:$Z,DN$1,FALSE),"")</f>
        <v/>
      </c>
      <c r="DO40" s="233" t="str">
        <f>IF($DG40&lt;&gt;"",VLOOKUP($AM40,'Verbal log'!$F:$Z,DO$1,FALSE),"")</f>
        <v/>
      </c>
      <c r="DP40" s="233" t="str">
        <f>IF($DG40&lt;&gt;"",VLOOKUP($AM40,'Verbal log'!$F:$Z,DP$1,FALSE),"")</f>
        <v/>
      </c>
      <c r="DQ40" s="233"/>
      <c r="DR40" s="236">
        <f t="shared" si="34"/>
        <v>-2E-14</v>
      </c>
      <c r="DS40" s="236">
        <f t="shared" si="35"/>
        <v>-2E-14</v>
      </c>
      <c r="DT40" s="236">
        <f t="shared" si="16"/>
        <v>0</v>
      </c>
      <c r="DU40" s="237">
        <f t="shared" si="17"/>
        <v>3.4722222222222224E-4</v>
      </c>
      <c r="DV40" s="237">
        <f t="shared" si="18"/>
        <v>1.0416666666666667E-3</v>
      </c>
      <c r="DW40" s="238">
        <f t="shared" si="19"/>
        <v>1.3888888888888889E-3</v>
      </c>
    </row>
    <row r="41" spans="1:127" x14ac:dyDescent="0.2">
      <c r="A41" s="27"/>
      <c r="B41" s="27"/>
      <c r="C41" s="5" t="s">
        <v>269</v>
      </c>
      <c r="D41" s="5" t="s">
        <v>242</v>
      </c>
      <c r="W41" s="121">
        <v>39</v>
      </c>
      <c r="X41" s="121" t="str">
        <f t="shared" si="36"/>
        <v/>
      </c>
      <c r="Y41" s="102" t="str">
        <f>VLOOKUP($AM41,'Verbal log'!$F:$Z,Y$1,FALSE)</f>
        <v>C.R.</v>
      </c>
      <c r="Z41" s="41" t="str">
        <f t="shared" si="20"/>
        <v>Exam 539</v>
      </c>
      <c r="AA41" s="27" t="str">
        <f>VLOOKUP($Z41,'Verbal log'!$F:$Z,AA$1,FALSE)</f>
        <v>Wrong</v>
      </c>
      <c r="AB41" s="102">
        <f>VLOOKUP($Z41,'Verbal log'!$F:$Z,AB$1,FALSE)</f>
        <v>35</v>
      </c>
      <c r="AC41" s="27">
        <f>VLOOKUP($Z41,'Verbal log'!$F:$Z,AC$1,FALSE)</f>
        <v>4.0509259259259258E-4</v>
      </c>
      <c r="AD41" s="27" t="str">
        <f>VLOOKUP($Z41,'Verbal log'!$F:$Z,AD$1,FALSE)</f>
        <v>Too Fast</v>
      </c>
      <c r="AE41" s="27">
        <f>VLOOKUP($Z41,'Verbal log'!$F:$Z,AE$1,FALSE)</f>
        <v>5.1157407407407415E-2</v>
      </c>
      <c r="AF41" s="27">
        <f>VLOOKUP($Z41,'Verbal log'!$F:$Z,AF$1,FALSE)</f>
        <v>4.9359374999999997E-2</v>
      </c>
      <c r="AG41" s="27">
        <f>VLOOKUP($Z41,'Verbal log'!$F:$Z,AG$1,FALSE)</f>
        <v>1.7980324074074183E-3</v>
      </c>
      <c r="AH41" s="27" t="str">
        <f>VLOOKUP($Z41,'Verbal log'!$F:$Z,AH$1,FALSE)</f>
        <v>Neutral</v>
      </c>
      <c r="AI41" s="102">
        <f>VLOOKUP($Z41,'Verbal log'!$F:$Z,AI$1,FALSE)</f>
        <v>0</v>
      </c>
      <c r="AJ41" s="121">
        <v>39</v>
      </c>
      <c r="AK41" s="121" t="str">
        <f t="shared" si="37"/>
        <v/>
      </c>
      <c r="AL41" s="102" t="str">
        <f>VLOOKUP($AM41,'Verbal log'!$F:$Z,AL$1,FALSE)</f>
        <v>C.R.</v>
      </c>
      <c r="AM41" s="41" t="str">
        <f t="shared" si="21"/>
        <v>Exam 539</v>
      </c>
      <c r="AN41" s="27" t="str">
        <f>IF($AL41=$AK$2,VLOOKUP($AM41,'Verbal log'!$F:$Z,AN$1,FALSE),"")</f>
        <v/>
      </c>
      <c r="AO41" s="102" t="str">
        <f>IF($AL41=$AK$2,VLOOKUP($AM41,'Verbal log'!$F:$Z,AO$1,FALSE),"")</f>
        <v/>
      </c>
      <c r="AP41" s="27" t="str">
        <f>IF($AL41=$AK$2,VLOOKUP($AM41,'Verbal log'!$F:$Z,AP$1,FALSE),"")</f>
        <v/>
      </c>
      <c r="AQ41" s="27" t="str">
        <f>IF($AL41=$AK$2,VLOOKUP($AM41,'Verbal log'!$F:$Z,AQ$1,FALSE),"")</f>
        <v/>
      </c>
      <c r="AR41" s="27" t="str">
        <f>IF($AL41=$AK$2,VLOOKUP($AM41,'Verbal log'!$F:$Z,AR$1,FALSE),"")</f>
        <v/>
      </c>
      <c r="AS41" s="27" t="str">
        <f>IF($AL41=$AK$2,VLOOKUP($AM41,'Verbal log'!$F:$Z,AS$1,FALSE),"")</f>
        <v/>
      </c>
      <c r="AT41" s="27" t="str">
        <f>IF($AL41=$AK$2,VLOOKUP($AM41,'Verbal log'!$F:$Z,AT$1,FALSE),"")</f>
        <v/>
      </c>
      <c r="AU41" s="27" t="str">
        <f>IF($AL41=$AK$2,VLOOKUP($AM41,'Verbal log'!$F:$Z,AU$1,FALSE),"")</f>
        <v/>
      </c>
      <c r="AV41" s="102" t="str">
        <f>IF($AL41=$AK$2,VLOOKUP($AM41,'Verbal log'!$F:$Z,AV$1,FALSE),"")</f>
        <v/>
      </c>
      <c r="AW41" s="27"/>
      <c r="AX41" s="65">
        <f t="shared" si="22"/>
        <v>-2E-14</v>
      </c>
      <c r="AY41" s="65">
        <f t="shared" si="23"/>
        <v>-2E-14</v>
      </c>
      <c r="AZ41" s="65">
        <f t="shared" si="0"/>
        <v>0</v>
      </c>
      <c r="BA41" s="66">
        <f t="shared" si="1"/>
        <v>3.4722222222222224E-4</v>
      </c>
      <c r="BB41" s="66">
        <f t="shared" si="2"/>
        <v>8.6805555555555551E-4</v>
      </c>
      <c r="BC41" s="66">
        <f t="shared" si="3"/>
        <v>1.3888888888888889E-3</v>
      </c>
      <c r="BE41" s="121">
        <f t="shared" si="24"/>
        <v>39</v>
      </c>
      <c r="BF41" s="27" t="str">
        <f>IF($BE41&lt;&gt;"",VLOOKUP($AM41,'Verbal log'!$F:$Z,BF$1,FALSE),"")</f>
        <v>Wrong</v>
      </c>
      <c r="BG41" s="27">
        <f>IF($BE41&lt;&gt;"",VLOOKUP($AM41,'Verbal log'!$F:$Z,BG$1,FALSE),"")</f>
        <v>35</v>
      </c>
      <c r="BH41" s="27">
        <f>IF($BE41&lt;&gt;"",VLOOKUP($AM41,'Verbal log'!$F:$Z,BH$1,FALSE),"")</f>
        <v>4.0509259259259258E-4</v>
      </c>
      <c r="BI41" s="27" t="str">
        <f>IF($BE41&lt;&gt;"",VLOOKUP($AM41,'Verbal log'!$F:$Z,BI$1,FALSE),"")</f>
        <v>Too Fast</v>
      </c>
      <c r="BJ41" s="27">
        <f>IF($BE41&lt;&gt;"",VLOOKUP($AM41,'Verbal log'!$F:$Z,BJ$1,FALSE),"")</f>
        <v>5.1157407407407415E-2</v>
      </c>
      <c r="BK41" s="27">
        <f>IF($BE41&lt;&gt;"",VLOOKUP($AM41,'Verbal log'!$F:$Z,BK$1,FALSE),"")</f>
        <v>4.9359374999999997E-2</v>
      </c>
      <c r="BL41" s="27">
        <f>IF($BE41&lt;&gt;"",VLOOKUP($AM41,'Verbal log'!$F:$Z,BL$1,FALSE),"")</f>
        <v>1.7980324074074183E-3</v>
      </c>
      <c r="BM41" s="27" t="str">
        <f>IF($BE41&lt;&gt;"",VLOOKUP($AM41,'Verbal log'!$F:$Z,BM$1,FALSE),"")</f>
        <v>Neutral</v>
      </c>
      <c r="BN41" s="27">
        <f>IF($BE41&lt;&gt;"",VLOOKUP($AM41,'Verbal log'!$F:$Z,BN$1,FALSE),"")</f>
        <v>0</v>
      </c>
      <c r="BO41" s="27"/>
      <c r="BP41" s="65">
        <f t="shared" si="25"/>
        <v>-4.0509259259259258E-4</v>
      </c>
      <c r="BQ41" s="65">
        <f t="shared" si="26"/>
        <v>4.0509259259259258E-4</v>
      </c>
      <c r="BR41" s="65">
        <f t="shared" si="4"/>
        <v>0</v>
      </c>
      <c r="BS41" s="66">
        <f t="shared" si="5"/>
        <v>8.6805555555555551E-4</v>
      </c>
      <c r="BT41" s="66">
        <f t="shared" si="6"/>
        <v>1.736111111111111E-3</v>
      </c>
      <c r="BU41" s="66">
        <f t="shared" si="7"/>
        <v>2.0833333333333333E-3</v>
      </c>
      <c r="BW41" s="235" t="str">
        <f t="shared" si="27"/>
        <v/>
      </c>
      <c r="BX41" s="233" t="str">
        <f>IF($BW41&lt;&gt;"",VLOOKUP($AM41,'Verbal log'!$F:$Z,BX$1,FALSE),"")</f>
        <v/>
      </c>
      <c r="BY41" s="233" t="str">
        <f>IF($BW41&lt;&gt;"",VLOOKUP($AM41,'Verbal log'!$F:$Z,BY$1,FALSE),"")</f>
        <v/>
      </c>
      <c r="BZ41" s="233" t="str">
        <f>IF($BW41&lt;&gt;"",VLOOKUP($AM41,'Verbal log'!$F:$Z,BZ$1,FALSE),"")</f>
        <v/>
      </c>
      <c r="CA41" s="233" t="str">
        <f>IF($BW41&lt;&gt;"",VLOOKUP($AM41,'Verbal log'!$F:$Z,CA$1,FALSE),"")</f>
        <v/>
      </c>
      <c r="CB41" s="233" t="str">
        <f>IF($BW41&lt;&gt;"",VLOOKUP($AM41,'Verbal log'!$F:$Z,CB$1,FALSE),"")</f>
        <v/>
      </c>
      <c r="CC41" s="233" t="str">
        <f>IF($BW41&lt;&gt;"",VLOOKUP($AM41,'Verbal log'!$F:$Z,CC$1,FALSE),"")</f>
        <v/>
      </c>
      <c r="CD41" s="233" t="str">
        <f>IF($BW41&lt;&gt;"",VLOOKUP($AM41,'Verbal log'!$F:$Z,CD$1,FALSE),"")</f>
        <v/>
      </c>
      <c r="CE41" s="233" t="str">
        <f>IF($BW41&lt;&gt;"",VLOOKUP($AM41,'Verbal log'!$F:$Z,CE$1,FALSE),"")</f>
        <v/>
      </c>
      <c r="CF41" s="233" t="str">
        <f>IF($BW41&lt;&gt;"",VLOOKUP($AM41,'Verbal log'!$F:$Z,CF$1,FALSE),"")</f>
        <v/>
      </c>
      <c r="CG41" s="233"/>
      <c r="CH41" s="236">
        <f t="shared" si="28"/>
        <v>-2E-14</v>
      </c>
      <c r="CI41" s="236">
        <f t="shared" si="29"/>
        <v>-2E-14</v>
      </c>
      <c r="CJ41" s="236">
        <f t="shared" si="8"/>
        <v>0</v>
      </c>
      <c r="CK41" s="237">
        <f t="shared" si="9"/>
        <v>1.3888888888888889E-3</v>
      </c>
      <c r="CL41" s="237">
        <f t="shared" si="10"/>
        <v>3.472222222222222E-3</v>
      </c>
      <c r="CM41" s="238">
        <f t="shared" si="11"/>
        <v>3.8194444444444443E-3</v>
      </c>
      <c r="CO41" s="235" t="str">
        <f t="shared" si="30"/>
        <v/>
      </c>
      <c r="CP41" s="233" t="str">
        <f>IF($CO41&lt;&gt;"",VLOOKUP($AM41,'Verbal log'!$F:$Z,CP$1,FALSE),"")</f>
        <v/>
      </c>
      <c r="CQ41" s="233" t="str">
        <f>IF($CO41&lt;&gt;"",VLOOKUP($AM41,'Verbal log'!$F:$Z,CQ$1,FALSE),"")</f>
        <v/>
      </c>
      <c r="CR41" s="233" t="str">
        <f>IF($CO41&lt;&gt;"",VLOOKUP($AM41,'Verbal log'!$F:$Z,CR$1,FALSE),"")</f>
        <v/>
      </c>
      <c r="CS41" s="233" t="str">
        <f>IF($CO41&lt;&gt;"",VLOOKUP($AM41,'Verbal log'!$F:$Z,CS$1,FALSE),"")</f>
        <v/>
      </c>
      <c r="CT41" s="233" t="str">
        <f>IF($CO41&lt;&gt;"",VLOOKUP($AM41,'Verbal log'!$F:$Z,CT$1,FALSE),"")</f>
        <v/>
      </c>
      <c r="CU41" s="233" t="str">
        <f>IF($CO41&lt;&gt;"",VLOOKUP($AM41,'Verbal log'!$F:$Z,CU$1,FALSE),"")</f>
        <v/>
      </c>
      <c r="CV41" s="233" t="str">
        <f>IF($CO41&lt;&gt;"",VLOOKUP($AM41,'Verbal log'!$F:$Z,CV$1,FALSE),"")</f>
        <v/>
      </c>
      <c r="CW41" s="233" t="str">
        <f>IF($CO41&lt;&gt;"",VLOOKUP($AM41,'Verbal log'!$F:$Z,CW$1,FALSE),"")</f>
        <v/>
      </c>
      <c r="CX41" s="248" t="str">
        <f>IF($CO41&lt;&gt;"",VLOOKUP($AM41,'Verbal log'!$F:$Z,CX$1,FALSE),"")</f>
        <v/>
      </c>
      <c r="CY41" s="233"/>
      <c r="CZ41" s="236">
        <f t="shared" si="31"/>
        <v>-2E-14</v>
      </c>
      <c r="DA41" s="236">
        <f t="shared" si="32"/>
        <v>-2E-14</v>
      </c>
      <c r="DB41" s="236">
        <f t="shared" si="12"/>
        <v>0</v>
      </c>
      <c r="DC41" s="237">
        <f t="shared" si="13"/>
        <v>6.9444444444444447E-4</v>
      </c>
      <c r="DD41" s="237">
        <f t="shared" si="14"/>
        <v>1.3888888888888889E-3</v>
      </c>
      <c r="DE41" s="238">
        <f t="shared" si="15"/>
        <v>1.736111111111111E-3</v>
      </c>
      <c r="DG41" s="235" t="str">
        <f t="shared" si="33"/>
        <v/>
      </c>
      <c r="DH41" s="233" t="str">
        <f>IF($DG41&lt;&gt;"",VLOOKUP($AM41,'Verbal log'!$F:$Z,DH$1,FALSE),"")</f>
        <v/>
      </c>
      <c r="DI41" s="233" t="str">
        <f>IF($DG41&lt;&gt;"",VLOOKUP($AM41,'Verbal log'!$F:$Z,DI$1,FALSE),"")</f>
        <v/>
      </c>
      <c r="DJ41" s="233" t="str">
        <f>IF($DG41&lt;&gt;"",VLOOKUP($AM41,'Verbal log'!$F:$Z,DJ$1,FALSE),"")</f>
        <v/>
      </c>
      <c r="DK41" s="233" t="str">
        <f>IF($DG41&lt;&gt;"",VLOOKUP($AM41,'Verbal log'!$F:$Z,DK$1,FALSE),"")</f>
        <v/>
      </c>
      <c r="DL41" s="233" t="str">
        <f>IF($DG41&lt;&gt;"",VLOOKUP($AM41,'Verbal log'!$F:$Z,DL$1,FALSE),"")</f>
        <v/>
      </c>
      <c r="DM41" s="233" t="str">
        <f>IF($DG41&lt;&gt;"",VLOOKUP($AM41,'Verbal log'!$F:$Z,DM$1,FALSE),"")</f>
        <v/>
      </c>
      <c r="DN41" s="233" t="str">
        <f>IF($DG41&lt;&gt;"",VLOOKUP($AM41,'Verbal log'!$F:$Z,DN$1,FALSE),"")</f>
        <v/>
      </c>
      <c r="DO41" s="233" t="str">
        <f>IF($DG41&lt;&gt;"",VLOOKUP($AM41,'Verbal log'!$F:$Z,DO$1,FALSE),"")</f>
        <v/>
      </c>
      <c r="DP41" s="233" t="str">
        <f>IF($DG41&lt;&gt;"",VLOOKUP($AM41,'Verbal log'!$F:$Z,DP$1,FALSE),"")</f>
        <v/>
      </c>
      <c r="DQ41" s="233"/>
      <c r="DR41" s="236">
        <f t="shared" si="34"/>
        <v>-2E-14</v>
      </c>
      <c r="DS41" s="236">
        <f t="shared" si="35"/>
        <v>-2E-14</v>
      </c>
      <c r="DT41" s="236">
        <f t="shared" si="16"/>
        <v>0</v>
      </c>
      <c r="DU41" s="237">
        <f t="shared" si="17"/>
        <v>3.4722222222222224E-4</v>
      </c>
      <c r="DV41" s="237">
        <f t="shared" si="18"/>
        <v>1.0416666666666667E-3</v>
      </c>
      <c r="DW41" s="238">
        <f t="shared" si="19"/>
        <v>1.3888888888888889E-3</v>
      </c>
    </row>
    <row r="42" spans="1:127" x14ac:dyDescent="0.2">
      <c r="T42" s="46" t="s">
        <v>263</v>
      </c>
      <c r="W42" s="121">
        <v>40</v>
      </c>
      <c r="X42" s="121">
        <f t="shared" si="36"/>
        <v>40</v>
      </c>
      <c r="Y42" s="102" t="str">
        <f>VLOOKUP($AM42,'Verbal log'!$F:$Z,Y$1,FALSE)</f>
        <v>S.C.</v>
      </c>
      <c r="Z42" s="41" t="str">
        <f t="shared" si="20"/>
        <v>Exam 540</v>
      </c>
      <c r="AA42" s="27" t="str">
        <f>VLOOKUP($Z42,'Verbal log'!$F:$Z,AA$1,FALSE)</f>
        <v>Right</v>
      </c>
      <c r="AB42" s="102">
        <f>VLOOKUP($Z42,'Verbal log'!$F:$Z,AB$1,FALSE)</f>
        <v>38</v>
      </c>
      <c r="AC42" s="27">
        <f>VLOOKUP($Z42,'Verbal log'!$F:$Z,AC$1,FALSE)</f>
        <v>4.3981481481481481E-4</v>
      </c>
      <c r="AD42" s="27" t="str">
        <f>VLOOKUP($Z42,'Verbal log'!$F:$Z,AD$1,FALSE)</f>
        <v>Perfect Timing</v>
      </c>
      <c r="AE42" s="27">
        <f>VLOOKUP($Z42,'Verbal log'!$F:$Z,AE$1,FALSE)</f>
        <v>5.1597222222222232E-2</v>
      </c>
      <c r="AF42" s="27">
        <f>VLOOKUP($Z42,'Verbal log'!$F:$Z,AF$1,FALSE)</f>
        <v>5.0625000000000003E-2</v>
      </c>
      <c r="AG42" s="27">
        <f>VLOOKUP($Z42,'Verbal log'!$F:$Z,AG$1,FALSE)</f>
        <v>9.7222222222222848E-4</v>
      </c>
      <c r="AH42" s="27" t="str">
        <f>VLOOKUP($Z42,'Verbal log'!$F:$Z,AH$1,FALSE)</f>
        <v>Neutral</v>
      </c>
      <c r="AI42" s="102">
        <f>VLOOKUP($Z42,'Verbal log'!$F:$Z,AI$1,FALSE)</f>
        <v>0</v>
      </c>
      <c r="AJ42" s="121">
        <v>40</v>
      </c>
      <c r="AK42" s="121">
        <f t="shared" si="37"/>
        <v>40</v>
      </c>
      <c r="AL42" s="102" t="str">
        <f>VLOOKUP($AM42,'Verbal log'!$F:$Z,AL$1,FALSE)</f>
        <v>S.C.</v>
      </c>
      <c r="AM42" s="41" t="str">
        <f t="shared" si="21"/>
        <v>Exam 540</v>
      </c>
      <c r="AN42" s="27" t="str">
        <f>IF($AL42=$AK$2,VLOOKUP($AM42,'Verbal log'!$F:$Z,AN$1,FALSE),"")</f>
        <v>Right</v>
      </c>
      <c r="AO42" s="102">
        <f>IF($AL42=$AK$2,VLOOKUP($AM42,'Verbal log'!$F:$Z,AO$1,FALSE),"")</f>
        <v>38</v>
      </c>
      <c r="AP42" s="27">
        <f>IF($AL42=$AK$2,VLOOKUP($AM42,'Verbal log'!$F:$Z,AP$1,FALSE),"")</f>
        <v>4.3981481481481481E-4</v>
      </c>
      <c r="AQ42" s="27" t="str">
        <f>IF($AL42=$AK$2,VLOOKUP($AM42,'Verbal log'!$F:$Z,AQ$1,FALSE),"")</f>
        <v>Perfect Timing</v>
      </c>
      <c r="AR42" s="27">
        <f>IF($AL42=$AK$2,VLOOKUP($AM42,'Verbal log'!$F:$Z,AR$1,FALSE),"")</f>
        <v>5.1597222222222232E-2</v>
      </c>
      <c r="AS42" s="27">
        <f>IF($AL42=$AK$2,VLOOKUP($AM42,'Verbal log'!$F:$Z,AS$1,FALSE),"")</f>
        <v>5.0625000000000003E-2</v>
      </c>
      <c r="AT42" s="27">
        <f>IF($AL42=$AK$2,VLOOKUP($AM42,'Verbal log'!$F:$Z,AT$1,FALSE),"")</f>
        <v>9.7222222222222848E-4</v>
      </c>
      <c r="AU42" s="27" t="str">
        <f>IF($AL42=$AK$2,VLOOKUP($AM42,'Verbal log'!$F:$Z,AU$1,FALSE),"")</f>
        <v>Neutral</v>
      </c>
      <c r="AV42" s="102">
        <f>IF($AL42=$AK$2,VLOOKUP($AM42,'Verbal log'!$F:$Z,AV$1,FALSE),"")</f>
        <v>0</v>
      </c>
      <c r="AW42" s="27"/>
      <c r="AX42" s="65">
        <f t="shared" si="22"/>
        <v>4.3981481481481481E-4</v>
      </c>
      <c r="AY42" s="65">
        <f t="shared" si="23"/>
        <v>-4.3981481481481481E-4</v>
      </c>
      <c r="AZ42" s="65">
        <f t="shared" si="0"/>
        <v>0</v>
      </c>
      <c r="BA42" s="66">
        <f t="shared" si="1"/>
        <v>3.4722222222222224E-4</v>
      </c>
      <c r="BB42" s="66">
        <f t="shared" si="2"/>
        <v>8.6805555555555551E-4</v>
      </c>
      <c r="BC42" s="66">
        <f t="shared" si="3"/>
        <v>1.3888888888888889E-3</v>
      </c>
      <c r="BE42" s="121" t="str">
        <f t="shared" si="24"/>
        <v/>
      </c>
      <c r="BF42" s="27" t="str">
        <f>IF($BE42&lt;&gt;"",VLOOKUP($AM42,'Verbal log'!$F:$Z,BF$1,FALSE),"")</f>
        <v/>
      </c>
      <c r="BG42" s="27" t="str">
        <f>IF($BE42&lt;&gt;"",VLOOKUP($AM42,'Verbal log'!$F:$Z,BG$1,FALSE),"")</f>
        <v/>
      </c>
      <c r="BH42" s="27" t="str">
        <f>IF($BE42&lt;&gt;"",VLOOKUP($AM42,'Verbal log'!$F:$Z,BH$1,FALSE),"")</f>
        <v/>
      </c>
      <c r="BI42" s="27" t="str">
        <f>IF($BE42&lt;&gt;"",VLOOKUP($AM42,'Verbal log'!$F:$Z,BI$1,FALSE),"")</f>
        <v/>
      </c>
      <c r="BJ42" s="27" t="str">
        <f>IF($BE42&lt;&gt;"",VLOOKUP($AM42,'Verbal log'!$F:$Z,BJ$1,FALSE),"")</f>
        <v/>
      </c>
      <c r="BK42" s="27" t="str">
        <f>IF($BE42&lt;&gt;"",VLOOKUP($AM42,'Verbal log'!$F:$Z,BK$1,FALSE),"")</f>
        <v/>
      </c>
      <c r="BL42" s="27" t="str">
        <f>IF($BE42&lt;&gt;"",VLOOKUP($AM42,'Verbal log'!$F:$Z,BL$1,FALSE),"")</f>
        <v/>
      </c>
      <c r="BM42" s="27" t="str">
        <f>IF($BE42&lt;&gt;"",VLOOKUP($AM42,'Verbal log'!$F:$Z,BM$1,FALSE),"")</f>
        <v/>
      </c>
      <c r="BN42" s="27" t="str">
        <f>IF($BE42&lt;&gt;"",VLOOKUP($AM42,'Verbal log'!$F:$Z,BN$1,FALSE),"")</f>
        <v/>
      </c>
      <c r="BO42" s="27"/>
      <c r="BP42" s="65">
        <f t="shared" si="25"/>
        <v>-2E-14</v>
      </c>
      <c r="BQ42" s="65">
        <f t="shared" si="26"/>
        <v>-2E-14</v>
      </c>
      <c r="BR42" s="65">
        <f t="shared" si="4"/>
        <v>0</v>
      </c>
      <c r="BS42" s="66">
        <f t="shared" si="5"/>
        <v>8.6805555555555551E-4</v>
      </c>
      <c r="BT42" s="66">
        <f t="shared" si="6"/>
        <v>1.736111111111111E-3</v>
      </c>
      <c r="BU42" s="66">
        <f t="shared" si="7"/>
        <v>2.0833333333333333E-3</v>
      </c>
      <c r="BW42" s="235" t="str">
        <f t="shared" si="27"/>
        <v/>
      </c>
      <c r="BX42" s="233" t="str">
        <f>IF($BW42&lt;&gt;"",VLOOKUP($AM42,'Verbal log'!$F:$Z,BX$1,FALSE),"")</f>
        <v/>
      </c>
      <c r="BY42" s="233" t="str">
        <f>IF($BW42&lt;&gt;"",VLOOKUP($AM42,'Verbal log'!$F:$Z,BY$1,FALSE),"")</f>
        <v/>
      </c>
      <c r="BZ42" s="233" t="str">
        <f>IF($BW42&lt;&gt;"",VLOOKUP($AM42,'Verbal log'!$F:$Z,BZ$1,FALSE),"")</f>
        <v/>
      </c>
      <c r="CA42" s="233" t="str">
        <f>IF($BW42&lt;&gt;"",VLOOKUP($AM42,'Verbal log'!$F:$Z,CA$1,FALSE),"")</f>
        <v/>
      </c>
      <c r="CB42" s="233" t="str">
        <f>IF($BW42&lt;&gt;"",VLOOKUP($AM42,'Verbal log'!$F:$Z,CB$1,FALSE),"")</f>
        <v/>
      </c>
      <c r="CC42" s="233" t="str">
        <f>IF($BW42&lt;&gt;"",VLOOKUP($AM42,'Verbal log'!$F:$Z,CC$1,FALSE),"")</f>
        <v/>
      </c>
      <c r="CD42" s="233" t="str">
        <f>IF($BW42&lt;&gt;"",VLOOKUP($AM42,'Verbal log'!$F:$Z,CD$1,FALSE),"")</f>
        <v/>
      </c>
      <c r="CE42" s="233" t="str">
        <f>IF($BW42&lt;&gt;"",VLOOKUP($AM42,'Verbal log'!$F:$Z,CE$1,FALSE),"")</f>
        <v/>
      </c>
      <c r="CF42" s="233" t="str">
        <f>IF($BW42&lt;&gt;"",VLOOKUP($AM42,'Verbal log'!$F:$Z,CF$1,FALSE),"")</f>
        <v/>
      </c>
      <c r="CG42" s="233"/>
      <c r="CH42" s="236">
        <f t="shared" si="28"/>
        <v>-2E-14</v>
      </c>
      <c r="CI42" s="236">
        <f t="shared" si="29"/>
        <v>-2E-14</v>
      </c>
      <c r="CJ42" s="236">
        <f t="shared" si="8"/>
        <v>0</v>
      </c>
      <c r="CK42" s="237">
        <f t="shared" si="9"/>
        <v>1.3888888888888889E-3</v>
      </c>
      <c r="CL42" s="237">
        <f t="shared" si="10"/>
        <v>3.472222222222222E-3</v>
      </c>
      <c r="CM42" s="238">
        <f t="shared" si="11"/>
        <v>3.8194444444444443E-3</v>
      </c>
      <c r="CO42" s="235" t="str">
        <f t="shared" si="30"/>
        <v/>
      </c>
      <c r="CP42" s="233" t="str">
        <f>IF($CO42&lt;&gt;"",VLOOKUP($AM42,'Verbal log'!$F:$Z,CP$1,FALSE),"")</f>
        <v/>
      </c>
      <c r="CQ42" s="233" t="str">
        <f>IF($CO42&lt;&gt;"",VLOOKUP($AM42,'Verbal log'!$F:$Z,CQ$1,FALSE),"")</f>
        <v/>
      </c>
      <c r="CR42" s="233" t="str">
        <f>IF($CO42&lt;&gt;"",VLOOKUP($AM42,'Verbal log'!$F:$Z,CR$1,FALSE),"")</f>
        <v/>
      </c>
      <c r="CS42" s="233" t="str">
        <f>IF($CO42&lt;&gt;"",VLOOKUP($AM42,'Verbal log'!$F:$Z,CS$1,FALSE),"")</f>
        <v/>
      </c>
      <c r="CT42" s="233" t="str">
        <f>IF($CO42&lt;&gt;"",VLOOKUP($AM42,'Verbal log'!$F:$Z,CT$1,FALSE),"")</f>
        <v/>
      </c>
      <c r="CU42" s="233" t="str">
        <f>IF($CO42&lt;&gt;"",VLOOKUP($AM42,'Verbal log'!$F:$Z,CU$1,FALSE),"")</f>
        <v/>
      </c>
      <c r="CV42" s="233" t="str">
        <f>IF($CO42&lt;&gt;"",VLOOKUP($AM42,'Verbal log'!$F:$Z,CV$1,FALSE),"")</f>
        <v/>
      </c>
      <c r="CW42" s="233" t="str">
        <f>IF($CO42&lt;&gt;"",VLOOKUP($AM42,'Verbal log'!$F:$Z,CW$1,FALSE),"")</f>
        <v/>
      </c>
      <c r="CX42" s="248" t="str">
        <f>IF($CO42&lt;&gt;"",VLOOKUP($AM42,'Verbal log'!$F:$Z,CX$1,FALSE),"")</f>
        <v/>
      </c>
      <c r="CY42" s="233"/>
      <c r="CZ42" s="236">
        <f t="shared" si="31"/>
        <v>-2E-14</v>
      </c>
      <c r="DA42" s="236">
        <f t="shared" si="32"/>
        <v>-2E-14</v>
      </c>
      <c r="DB42" s="236">
        <f t="shared" si="12"/>
        <v>0</v>
      </c>
      <c r="DC42" s="237">
        <f t="shared" si="13"/>
        <v>6.9444444444444447E-4</v>
      </c>
      <c r="DD42" s="237">
        <f t="shared" si="14"/>
        <v>1.3888888888888889E-3</v>
      </c>
      <c r="DE42" s="238">
        <f t="shared" si="15"/>
        <v>1.736111111111111E-3</v>
      </c>
      <c r="DG42" s="235" t="str">
        <f t="shared" si="33"/>
        <v/>
      </c>
      <c r="DH42" s="233" t="str">
        <f>IF($DG42&lt;&gt;"",VLOOKUP($AM42,'Verbal log'!$F:$Z,DH$1,FALSE),"")</f>
        <v/>
      </c>
      <c r="DI42" s="233" t="str">
        <f>IF($DG42&lt;&gt;"",VLOOKUP($AM42,'Verbal log'!$F:$Z,DI$1,FALSE),"")</f>
        <v/>
      </c>
      <c r="DJ42" s="233" t="str">
        <f>IF($DG42&lt;&gt;"",VLOOKUP($AM42,'Verbal log'!$F:$Z,DJ$1,FALSE),"")</f>
        <v/>
      </c>
      <c r="DK42" s="233" t="str">
        <f>IF($DG42&lt;&gt;"",VLOOKUP($AM42,'Verbal log'!$F:$Z,DK$1,FALSE),"")</f>
        <v/>
      </c>
      <c r="DL42" s="233" t="str">
        <f>IF($DG42&lt;&gt;"",VLOOKUP($AM42,'Verbal log'!$F:$Z,DL$1,FALSE),"")</f>
        <v/>
      </c>
      <c r="DM42" s="233" t="str">
        <f>IF($DG42&lt;&gt;"",VLOOKUP($AM42,'Verbal log'!$F:$Z,DM$1,FALSE),"")</f>
        <v/>
      </c>
      <c r="DN42" s="233" t="str">
        <f>IF($DG42&lt;&gt;"",VLOOKUP($AM42,'Verbal log'!$F:$Z,DN$1,FALSE),"")</f>
        <v/>
      </c>
      <c r="DO42" s="233" t="str">
        <f>IF($DG42&lt;&gt;"",VLOOKUP($AM42,'Verbal log'!$F:$Z,DO$1,FALSE),"")</f>
        <v/>
      </c>
      <c r="DP42" s="233" t="str">
        <f>IF($DG42&lt;&gt;"",VLOOKUP($AM42,'Verbal log'!$F:$Z,DP$1,FALSE),"")</f>
        <v/>
      </c>
      <c r="DQ42" s="233"/>
      <c r="DR42" s="236">
        <f t="shared" si="34"/>
        <v>-2E-14</v>
      </c>
      <c r="DS42" s="236">
        <f t="shared" si="35"/>
        <v>-2E-14</v>
      </c>
      <c r="DT42" s="236">
        <f t="shared" si="16"/>
        <v>0</v>
      </c>
      <c r="DU42" s="237">
        <f t="shared" si="17"/>
        <v>3.4722222222222224E-4</v>
      </c>
      <c r="DV42" s="237">
        <f t="shared" si="18"/>
        <v>1.0416666666666667E-3</v>
      </c>
      <c r="DW42" s="238">
        <f t="shared" si="19"/>
        <v>1.3888888888888889E-3</v>
      </c>
    </row>
    <row r="43" spans="1:127" ht="13.5" thickBot="1" x14ac:dyDescent="0.25">
      <c r="A43" s="30" t="s">
        <v>313</v>
      </c>
      <c r="B43" s="31"/>
      <c r="C43" s="31"/>
      <c r="D43" s="31"/>
      <c r="E43" s="31"/>
      <c r="F43" s="31"/>
      <c r="G43" s="31"/>
      <c r="H43" s="31"/>
      <c r="I43" s="31"/>
      <c r="J43" s="30"/>
      <c r="K43" s="31"/>
      <c r="L43" s="31"/>
      <c r="M43" s="31"/>
      <c r="N43" s="31"/>
      <c r="O43" s="31"/>
      <c r="P43" s="31"/>
      <c r="Q43" s="31"/>
      <c r="R43" s="31"/>
      <c r="T43" s="5" t="s">
        <v>241</v>
      </c>
      <c r="W43" s="121">
        <v>41</v>
      </c>
      <c r="X43" s="121">
        <f t="shared" si="36"/>
        <v>41</v>
      </c>
      <c r="Y43" s="102" t="str">
        <f>VLOOKUP($AM43,'Verbal log'!$F:$Z,Y$1,FALSE)</f>
        <v>S.C.</v>
      </c>
      <c r="Z43" s="41" t="str">
        <f t="shared" si="20"/>
        <v>Exam 541</v>
      </c>
      <c r="AA43" s="27" t="str">
        <f>VLOOKUP($Z43,'Verbal log'!$F:$Z,AA$1,FALSE)</f>
        <v>Wrong</v>
      </c>
      <c r="AB43" s="102">
        <f>VLOOKUP($Z43,'Verbal log'!$F:$Z,AB$1,FALSE)</f>
        <v>48</v>
      </c>
      <c r="AC43" s="27">
        <f>VLOOKUP($Z43,'Verbal log'!$F:$Z,AC$1,FALSE)</f>
        <v>5.5555555555555556E-4</v>
      </c>
      <c r="AD43" s="27" t="str">
        <f>VLOOKUP($Z43,'Verbal log'!$F:$Z,AD$1,FALSE)</f>
        <v>Perfect Timing</v>
      </c>
      <c r="AE43" s="27">
        <f>VLOOKUP($Z43,'Verbal log'!$F:$Z,AE$1,FALSE)</f>
        <v>5.2152777777777784E-2</v>
      </c>
      <c r="AF43" s="27">
        <f>VLOOKUP($Z43,'Verbal log'!$F:$Z,AF$1,FALSE)</f>
        <v>5.1890624999999996E-2</v>
      </c>
      <c r="AG43" s="27">
        <f>VLOOKUP($Z43,'Verbal log'!$F:$Z,AG$1,FALSE)</f>
        <v>2.6215277777778823E-4</v>
      </c>
      <c r="AH43" s="27" t="str">
        <f>VLOOKUP($Z43,'Verbal log'!$F:$Z,AH$1,FALSE)</f>
        <v>Neutral</v>
      </c>
      <c r="AI43" s="102">
        <f>VLOOKUP($Z43,'Verbal log'!$F:$Z,AI$1,FALSE)</f>
        <v>0</v>
      </c>
      <c r="AJ43" s="121">
        <v>41</v>
      </c>
      <c r="AK43" s="121">
        <f t="shared" si="37"/>
        <v>41</v>
      </c>
      <c r="AL43" s="102" t="str">
        <f>VLOOKUP($AM43,'Verbal log'!$F:$Z,AL$1,FALSE)</f>
        <v>S.C.</v>
      </c>
      <c r="AM43" s="41" t="str">
        <f t="shared" si="21"/>
        <v>Exam 541</v>
      </c>
      <c r="AN43" s="27" t="str">
        <f>IF($AL43=$AK$2,VLOOKUP($AM43,'Verbal log'!$F:$Z,AN$1,FALSE),"")</f>
        <v>Wrong</v>
      </c>
      <c r="AO43" s="102">
        <f>IF($AL43=$AK$2,VLOOKUP($AM43,'Verbal log'!$F:$Z,AO$1,FALSE),"")</f>
        <v>48</v>
      </c>
      <c r="AP43" s="27">
        <f>IF($AL43=$AK$2,VLOOKUP($AM43,'Verbal log'!$F:$Z,AP$1,FALSE),"")</f>
        <v>5.5555555555555556E-4</v>
      </c>
      <c r="AQ43" s="27" t="str">
        <f>IF($AL43=$AK$2,VLOOKUP($AM43,'Verbal log'!$F:$Z,AQ$1,FALSE),"")</f>
        <v>Perfect Timing</v>
      </c>
      <c r="AR43" s="27">
        <f>IF($AL43=$AK$2,VLOOKUP($AM43,'Verbal log'!$F:$Z,AR$1,FALSE),"")</f>
        <v>5.2152777777777784E-2</v>
      </c>
      <c r="AS43" s="27">
        <f>IF($AL43=$AK$2,VLOOKUP($AM43,'Verbal log'!$F:$Z,AS$1,FALSE),"")</f>
        <v>5.1890624999999996E-2</v>
      </c>
      <c r="AT43" s="27">
        <f>IF($AL43=$AK$2,VLOOKUP($AM43,'Verbal log'!$F:$Z,AT$1,FALSE),"")</f>
        <v>2.6215277777778823E-4</v>
      </c>
      <c r="AU43" s="27" t="str">
        <f>IF($AL43=$AK$2,VLOOKUP($AM43,'Verbal log'!$F:$Z,AU$1,FALSE),"")</f>
        <v>Neutral</v>
      </c>
      <c r="AV43" s="102">
        <f>IF($AL43=$AK$2,VLOOKUP($AM43,'Verbal log'!$F:$Z,AV$1,FALSE),"")</f>
        <v>0</v>
      </c>
      <c r="AW43" s="27"/>
      <c r="AX43" s="65">
        <f t="shared" si="22"/>
        <v>-5.5555555555555556E-4</v>
      </c>
      <c r="AY43" s="65">
        <f t="shared" si="23"/>
        <v>5.5555555555555556E-4</v>
      </c>
      <c r="AZ43" s="65">
        <f t="shared" si="0"/>
        <v>0</v>
      </c>
      <c r="BA43" s="66">
        <f t="shared" si="1"/>
        <v>3.4722222222222224E-4</v>
      </c>
      <c r="BB43" s="66">
        <f t="shared" si="2"/>
        <v>8.6805555555555551E-4</v>
      </c>
      <c r="BC43" s="66">
        <f t="shared" si="3"/>
        <v>1.3888888888888889E-3</v>
      </c>
      <c r="BE43" s="121" t="str">
        <f t="shared" si="24"/>
        <v/>
      </c>
      <c r="BF43" s="27" t="str">
        <f>IF($BE43&lt;&gt;"",VLOOKUP($AM43,'Verbal log'!$F:$Z,BF$1,FALSE),"")</f>
        <v/>
      </c>
      <c r="BG43" s="27" t="str">
        <f>IF($BE43&lt;&gt;"",VLOOKUP($AM43,'Verbal log'!$F:$Z,BG$1,FALSE),"")</f>
        <v/>
      </c>
      <c r="BH43" s="27" t="str">
        <f>IF($BE43&lt;&gt;"",VLOOKUP($AM43,'Verbal log'!$F:$Z,BH$1,FALSE),"")</f>
        <v/>
      </c>
      <c r="BI43" s="27" t="str">
        <f>IF($BE43&lt;&gt;"",VLOOKUP($AM43,'Verbal log'!$F:$Z,BI$1,FALSE),"")</f>
        <v/>
      </c>
      <c r="BJ43" s="27" t="str">
        <f>IF($BE43&lt;&gt;"",VLOOKUP($AM43,'Verbal log'!$F:$Z,BJ$1,FALSE),"")</f>
        <v/>
      </c>
      <c r="BK43" s="27" t="str">
        <f>IF($BE43&lt;&gt;"",VLOOKUP($AM43,'Verbal log'!$F:$Z,BK$1,FALSE),"")</f>
        <v/>
      </c>
      <c r="BL43" s="27" t="str">
        <f>IF($BE43&lt;&gt;"",VLOOKUP($AM43,'Verbal log'!$F:$Z,BL$1,FALSE),"")</f>
        <v/>
      </c>
      <c r="BM43" s="27" t="str">
        <f>IF($BE43&lt;&gt;"",VLOOKUP($AM43,'Verbal log'!$F:$Z,BM$1,FALSE),"")</f>
        <v/>
      </c>
      <c r="BN43" s="27" t="str">
        <f>IF($BE43&lt;&gt;"",VLOOKUP($AM43,'Verbal log'!$F:$Z,BN$1,FALSE),"")</f>
        <v/>
      </c>
      <c r="BO43" s="27"/>
      <c r="BP43" s="65">
        <f t="shared" si="25"/>
        <v>-2E-14</v>
      </c>
      <c r="BQ43" s="65">
        <f t="shared" si="26"/>
        <v>-2E-14</v>
      </c>
      <c r="BR43" s="65">
        <f t="shared" si="4"/>
        <v>0</v>
      </c>
      <c r="BS43" s="66">
        <f t="shared" si="5"/>
        <v>8.6805555555555551E-4</v>
      </c>
      <c r="BT43" s="66">
        <f t="shared" si="6"/>
        <v>1.736111111111111E-3</v>
      </c>
      <c r="BU43" s="66">
        <f t="shared" si="7"/>
        <v>2.0833333333333333E-3</v>
      </c>
      <c r="BW43" s="239" t="str">
        <f t="shared" si="27"/>
        <v/>
      </c>
      <c r="BX43" s="240" t="str">
        <f>IF($BW43&lt;&gt;"",VLOOKUP($AM43,'Verbal log'!$F:$Z,BX$1,FALSE),"")</f>
        <v/>
      </c>
      <c r="BY43" s="240" t="str">
        <f>IF($BW43&lt;&gt;"",VLOOKUP($AM43,'Verbal log'!$F:$Z,BY$1,FALSE),"")</f>
        <v/>
      </c>
      <c r="BZ43" s="240" t="str">
        <f>IF($BW43&lt;&gt;"",VLOOKUP($AM43,'Verbal log'!$F:$Z,BZ$1,FALSE),"")</f>
        <v/>
      </c>
      <c r="CA43" s="240" t="str">
        <f>IF($BW43&lt;&gt;"",VLOOKUP($AM43,'Verbal log'!$F:$Z,CA$1,FALSE),"")</f>
        <v/>
      </c>
      <c r="CB43" s="240" t="str">
        <f>IF($BW43&lt;&gt;"",VLOOKUP($AM43,'Verbal log'!$F:$Z,CB$1,FALSE),"")</f>
        <v/>
      </c>
      <c r="CC43" s="240" t="str">
        <f>IF($BW43&lt;&gt;"",VLOOKUP($AM43,'Verbal log'!$F:$Z,CC$1,FALSE),"")</f>
        <v/>
      </c>
      <c r="CD43" s="240" t="str">
        <f>IF($BW43&lt;&gt;"",VLOOKUP($AM43,'Verbal log'!$F:$Z,CD$1,FALSE),"")</f>
        <v/>
      </c>
      <c r="CE43" s="240" t="str">
        <f>IF($BW43&lt;&gt;"",VLOOKUP($AM43,'Verbal log'!$F:$Z,CE$1,FALSE),"")</f>
        <v/>
      </c>
      <c r="CF43" s="240" t="str">
        <f>IF($BW43&lt;&gt;"",VLOOKUP($AM43,'Verbal log'!$F:$Z,CF$1,FALSE),"")</f>
        <v/>
      </c>
      <c r="CG43" s="240"/>
      <c r="CH43" s="241">
        <f t="shared" si="28"/>
        <v>-2E-14</v>
      </c>
      <c r="CI43" s="241">
        <f t="shared" si="29"/>
        <v>-2E-14</v>
      </c>
      <c r="CJ43" s="241">
        <f t="shared" si="8"/>
        <v>0</v>
      </c>
      <c r="CK43" s="242">
        <f t="shared" si="9"/>
        <v>1.3888888888888889E-3</v>
      </c>
      <c r="CL43" s="242">
        <f t="shared" si="10"/>
        <v>3.472222222222222E-3</v>
      </c>
      <c r="CM43" s="243">
        <f t="shared" si="11"/>
        <v>3.8194444444444443E-3</v>
      </c>
      <c r="CO43" s="239" t="str">
        <f t="shared" si="30"/>
        <v/>
      </c>
      <c r="CP43" s="240" t="str">
        <f>IF($CO43&lt;&gt;"",VLOOKUP($AM43,'Verbal log'!$F:$Z,CP$1,FALSE),"")</f>
        <v/>
      </c>
      <c r="CQ43" s="240" t="str">
        <f>IF($CO43&lt;&gt;"",VLOOKUP($AM43,'Verbal log'!$F:$Z,CQ$1,FALSE),"")</f>
        <v/>
      </c>
      <c r="CR43" s="240" t="str">
        <f>IF($CO43&lt;&gt;"",VLOOKUP($AM43,'Verbal log'!$F:$Z,CR$1,FALSE),"")</f>
        <v/>
      </c>
      <c r="CS43" s="240" t="str">
        <f>IF($CO43&lt;&gt;"",VLOOKUP($AM43,'Verbal log'!$F:$Z,CS$1,FALSE),"")</f>
        <v/>
      </c>
      <c r="CT43" s="240" t="str">
        <f>IF($CO43&lt;&gt;"",VLOOKUP($AM43,'Verbal log'!$F:$Z,CT$1,FALSE),"")</f>
        <v/>
      </c>
      <c r="CU43" s="240" t="str">
        <f>IF($CO43&lt;&gt;"",VLOOKUP($AM43,'Verbal log'!$F:$Z,CU$1,FALSE),"")</f>
        <v/>
      </c>
      <c r="CV43" s="240" t="str">
        <f>IF($CO43&lt;&gt;"",VLOOKUP($AM43,'Verbal log'!$F:$Z,CV$1,FALSE),"")</f>
        <v/>
      </c>
      <c r="CW43" s="240" t="str">
        <f>IF($CO43&lt;&gt;"",VLOOKUP($AM43,'Verbal log'!$F:$Z,CW$1,FALSE),"")</f>
        <v/>
      </c>
      <c r="CX43" s="249" t="str">
        <f>IF($CO43&lt;&gt;"",VLOOKUP($AM43,'Verbal log'!$F:$Z,CX$1,FALSE),"")</f>
        <v/>
      </c>
      <c r="CY43" s="240"/>
      <c r="CZ43" s="241">
        <f t="shared" si="31"/>
        <v>-2E-14</v>
      </c>
      <c r="DA43" s="241">
        <f t="shared" si="32"/>
        <v>-2E-14</v>
      </c>
      <c r="DB43" s="236">
        <f t="shared" si="12"/>
        <v>0</v>
      </c>
      <c r="DC43" s="237">
        <f t="shared" si="13"/>
        <v>6.9444444444444447E-4</v>
      </c>
      <c r="DD43" s="237">
        <f t="shared" si="14"/>
        <v>1.3888888888888889E-3</v>
      </c>
      <c r="DE43" s="238">
        <f t="shared" si="15"/>
        <v>1.736111111111111E-3</v>
      </c>
      <c r="DG43" s="235" t="str">
        <f t="shared" si="33"/>
        <v/>
      </c>
      <c r="DH43" s="233" t="str">
        <f>IF($DG43&lt;&gt;"",VLOOKUP($AM43,'Verbal log'!$F:$Z,DH$1,FALSE),"")</f>
        <v/>
      </c>
      <c r="DI43" s="233" t="str">
        <f>IF($DG43&lt;&gt;"",VLOOKUP($AM43,'Verbal log'!$F:$Z,DI$1,FALSE),"")</f>
        <v/>
      </c>
      <c r="DJ43" s="233" t="str">
        <f>IF($DG43&lt;&gt;"",VLOOKUP($AM43,'Verbal log'!$F:$Z,DJ$1,FALSE),"")</f>
        <v/>
      </c>
      <c r="DK43" s="233" t="str">
        <f>IF($DG43&lt;&gt;"",VLOOKUP($AM43,'Verbal log'!$F:$Z,DK$1,FALSE),"")</f>
        <v/>
      </c>
      <c r="DL43" s="233" t="str">
        <f>IF($DG43&lt;&gt;"",VLOOKUP($AM43,'Verbal log'!$F:$Z,DL$1,FALSE),"")</f>
        <v/>
      </c>
      <c r="DM43" s="233" t="str">
        <f>IF($DG43&lt;&gt;"",VLOOKUP($AM43,'Verbal log'!$F:$Z,DM$1,FALSE),"")</f>
        <v/>
      </c>
      <c r="DN43" s="233" t="str">
        <f>IF($DG43&lt;&gt;"",VLOOKUP($AM43,'Verbal log'!$F:$Z,DN$1,FALSE),"")</f>
        <v/>
      </c>
      <c r="DO43" s="233" t="str">
        <f>IF($DG43&lt;&gt;"",VLOOKUP($AM43,'Verbal log'!$F:$Z,DO$1,FALSE),"")</f>
        <v/>
      </c>
      <c r="DP43" s="233" t="str">
        <f>IF($DG43&lt;&gt;"",VLOOKUP($AM43,'Verbal log'!$F:$Z,DP$1,FALSE),"")</f>
        <v/>
      </c>
      <c r="DQ43" s="240"/>
      <c r="DR43" s="241">
        <f t="shared" si="34"/>
        <v>-2E-14</v>
      </c>
      <c r="DS43" s="241">
        <f t="shared" si="35"/>
        <v>-2E-14</v>
      </c>
      <c r="DT43" s="236">
        <f t="shared" si="16"/>
        <v>0</v>
      </c>
      <c r="DU43" s="237">
        <f t="shared" si="17"/>
        <v>3.4722222222222224E-4</v>
      </c>
      <c r="DV43" s="237">
        <f t="shared" si="18"/>
        <v>1.0416666666666667E-3</v>
      </c>
      <c r="DW43" s="238">
        <f t="shared" si="19"/>
        <v>1.3888888888888889E-3</v>
      </c>
    </row>
    <row r="44" spans="1:127" s="27" customFormat="1" x14ac:dyDescent="0.2">
      <c r="A44" s="5" t="s">
        <v>318</v>
      </c>
      <c r="B44" s="5" t="s">
        <v>319</v>
      </c>
      <c r="C44" s="27" t="s">
        <v>320</v>
      </c>
      <c r="T44" s="5" t="s">
        <v>236</v>
      </c>
      <c r="AJ44" s="65"/>
      <c r="AK44" s="65"/>
    </row>
    <row r="45" spans="1:127" s="27" customFormat="1" x14ac:dyDescent="0.2">
      <c r="A45" s="5" t="s">
        <v>321</v>
      </c>
      <c r="B45" s="5" t="s">
        <v>322</v>
      </c>
      <c r="C45" s="5" t="s">
        <v>323</v>
      </c>
      <c r="D45" s="27" t="s">
        <v>324</v>
      </c>
      <c r="E45" s="5" t="s">
        <v>325</v>
      </c>
      <c r="F45" s="5" t="s">
        <v>326</v>
      </c>
      <c r="T45" s="5" t="s">
        <v>239</v>
      </c>
    </row>
    <row r="46" spans="1:127" s="27" customFormat="1" x14ac:dyDescent="0.2">
      <c r="A46" s="5" t="s">
        <v>327</v>
      </c>
      <c r="B46" s="5" t="s">
        <v>328</v>
      </c>
      <c r="C46" s="5" t="s">
        <v>329</v>
      </c>
      <c r="D46" s="27" t="s">
        <v>330</v>
      </c>
      <c r="T46" s="5" t="s">
        <v>240</v>
      </c>
    </row>
    <row r="47" spans="1:127" s="27" customFormat="1" x14ac:dyDescent="0.2">
      <c r="A47" s="5" t="s">
        <v>331</v>
      </c>
      <c r="B47" s="5" t="s">
        <v>332</v>
      </c>
      <c r="C47" s="5" t="s">
        <v>333</v>
      </c>
      <c r="T47" s="5" t="s">
        <v>242</v>
      </c>
    </row>
    <row r="48" spans="1:127" s="27" customFormat="1" x14ac:dyDescent="0.2">
      <c r="A48" s="5" t="s">
        <v>334</v>
      </c>
      <c r="B48" s="27" t="s">
        <v>335</v>
      </c>
      <c r="C48" s="27" t="s">
        <v>336</v>
      </c>
      <c r="D48" s="27" t="s">
        <v>337</v>
      </c>
    </row>
    <row r="49" spans="1:31" x14ac:dyDescent="0.2">
      <c r="A49" s="27"/>
      <c r="B49" s="27"/>
      <c r="C49" s="27"/>
      <c r="D49" s="27"/>
      <c r="E49" s="27"/>
      <c r="G49" s="27"/>
      <c r="H49" s="27"/>
      <c r="I49" s="27"/>
      <c r="J49" s="27"/>
    </row>
    <row r="50" spans="1:31" ht="63.75" x14ac:dyDescent="0.2">
      <c r="A50" s="30" t="s">
        <v>314</v>
      </c>
      <c r="B50" s="31"/>
      <c r="C50" s="31"/>
      <c r="D50" s="31"/>
      <c r="E50" s="31"/>
      <c r="F50" s="31"/>
      <c r="G50" s="31"/>
      <c r="H50" s="31"/>
      <c r="I50" s="31"/>
      <c r="J50" s="30"/>
      <c r="K50" s="31"/>
      <c r="L50" s="31"/>
      <c r="M50" s="31"/>
      <c r="N50" s="31"/>
      <c r="O50" s="31"/>
      <c r="P50" s="31"/>
      <c r="Q50" s="31"/>
      <c r="R50" s="31"/>
      <c r="S50" s="27"/>
      <c r="T50" s="61" t="s">
        <v>282</v>
      </c>
      <c r="U50" s="61" t="s">
        <v>14</v>
      </c>
      <c r="V50" s="62" t="s">
        <v>283</v>
      </c>
      <c r="W50" s="61" t="s">
        <v>40</v>
      </c>
      <c r="X50" s="62" t="s">
        <v>283</v>
      </c>
      <c r="Y50" s="61" t="s">
        <v>75</v>
      </c>
      <c r="Z50" s="62" t="s">
        <v>283</v>
      </c>
      <c r="AA50" s="61" t="s">
        <v>115</v>
      </c>
      <c r="AB50" s="62" t="s">
        <v>283</v>
      </c>
      <c r="AC50" s="61" t="s">
        <v>146</v>
      </c>
      <c r="AD50" s="62" t="s">
        <v>283</v>
      </c>
    </row>
    <row r="51" spans="1:31" x14ac:dyDescent="0.2">
      <c r="A51" s="5" t="s">
        <v>338</v>
      </c>
      <c r="B51" s="5" t="s">
        <v>339</v>
      </c>
      <c r="C51" s="5" t="s">
        <v>340</v>
      </c>
      <c r="D51" s="5" t="s">
        <v>341</v>
      </c>
      <c r="E51" s="5" t="s">
        <v>342</v>
      </c>
      <c r="F51" s="5" t="s">
        <v>343</v>
      </c>
      <c r="G51" s="5" t="s">
        <v>344</v>
      </c>
      <c r="H51" s="5" t="s">
        <v>345</v>
      </c>
      <c r="I51" s="27"/>
      <c r="J51" s="27"/>
      <c r="K51" s="27"/>
      <c r="L51" s="27"/>
      <c r="M51" s="27"/>
      <c r="N51" s="27"/>
      <c r="O51" s="27"/>
      <c r="P51" s="27"/>
      <c r="Q51" s="27"/>
      <c r="R51" s="27"/>
      <c r="S51" s="27"/>
      <c r="T51" s="30" t="s">
        <v>0</v>
      </c>
      <c r="U51" s="121">
        <f>IF('Analysis by Tests - Quant'!$B$1=$A$50,COUNTIFS('Verbal log'!$I:$I,$N51,'Verbal log'!$W:$W,'Quant Setup'!U$50),COUNTIFS('Verbal log'!$D:$D,'Analysis by Tests - Quant'!$B$1,'Verbal log'!$I:$I,$N51,'Verbal log'!$W:$W,'Quant Setup'!U$50))</f>
        <v>0</v>
      </c>
      <c r="V51" s="192" t="e">
        <f>IF('Analysis by Tests - Quant'!$B$1=$A$50,SUMIFS('Verbal log'!$L:$L,'Verbal log'!$I:$I,'Quant Setup'!$N51,'Verbal log'!$W:$W,'Quant Setup'!U$50),SUMIFS('Verbal log'!$L:$L,'Verbal log'!$I:$I,'Quant Setup'!$N51,'Verbal log'!$W:$W,'Quant Setup'!U$50,'Verbal log'!$D:$D,'Analysis by Tests - Quant'!$B$1))/U51</f>
        <v>#DIV/0!</v>
      </c>
      <c r="W51" s="121">
        <f>IF('Analysis by Tests - Quant'!$B$1=$A$50,COUNTIFS('Verbal log'!$I:$I,$N51,'Verbal log'!$W:$W,'Quant Setup'!W$50),COUNTIFS('Verbal log'!$D:$D,'Analysis by Tests - Quant'!$B$1,'Verbal log'!$I:$I,$N51,'Verbal log'!$W:$W,'Quant Setup'!W$50))</f>
        <v>0</v>
      </c>
      <c r="X51" s="192" t="e">
        <f>IF('Analysis by Tests - Quant'!$B$1=$A$50,SUMIFS('Verbal log'!$L:$L,'Verbal log'!$I:$I,'Quant Setup'!$N51,'Verbal log'!$W:$W,'Quant Setup'!W$50),SUMIFS('Verbal log'!$L:$L,'Verbal log'!$I:$I,'Quant Setup'!$N51,'Verbal log'!$W:$W,'Quant Setup'!W$50,'Verbal log'!$D:$D,'Analysis by Tests - Quant'!$B$1))/W51</f>
        <v>#DIV/0!</v>
      </c>
      <c r="Y51" s="121">
        <f>IF('Analysis by Tests - Quant'!$B$1=$A$50,COUNTIFS('Verbal log'!$I:$I,$N51,'Verbal log'!$W:$W,'Quant Setup'!Y$50),COUNTIFS('Verbal log'!$D:$D,'Analysis by Tests - Quant'!$B$1,'Verbal log'!$I:$I,$N51,'Verbal log'!$W:$W,'Quant Setup'!Y$50))</f>
        <v>0</v>
      </c>
      <c r="Z51" s="192" t="e">
        <f>IF('Analysis by Tests - Quant'!$B$1=$A$50,SUMIFS('Verbal log'!$L:$L,'Verbal log'!$I:$I,'Quant Setup'!$N51,'Verbal log'!$W:$W,'Quant Setup'!Y$50),SUMIFS('Verbal log'!$L:$L,'Verbal log'!$I:$I,'Quant Setup'!$N51,'Verbal log'!$W:$W,'Quant Setup'!Y$50,'Verbal log'!$D:$D,'Analysis by Tests - Quant'!$B$1))/Y51</f>
        <v>#DIV/0!</v>
      </c>
      <c r="AA51" s="121">
        <f>IF('Analysis by Tests - Quant'!$B$1=$A$50,COUNTIFS('Verbal log'!$I:$I,$N51,'Verbal log'!$W:$W,'Quant Setup'!AA$50),COUNTIFS('Verbal log'!$D:$D,'Analysis by Tests - Quant'!$B$1,'Verbal log'!$I:$I,$N51,'Verbal log'!$W:$W,'Quant Setup'!AA$50))</f>
        <v>0</v>
      </c>
      <c r="AB51" s="192" t="e">
        <f>IF('Analysis by Tests - Quant'!$B$1=$A$50,SUMIFS('Verbal log'!$L:$L,'Verbal log'!$I:$I,'Quant Setup'!$N51,'Verbal log'!$W:$W,'Quant Setup'!AA$50),SUMIFS('Verbal log'!$L:$L,'Verbal log'!$I:$I,'Quant Setup'!$N51,'Verbal log'!$W:$W,'Quant Setup'!AA$50,'Verbal log'!$D:$D,'Analysis by Tests - Quant'!$B$1))/AA51</f>
        <v>#DIV/0!</v>
      </c>
      <c r="AC51" s="121">
        <f>IF('Analysis by Tests - Quant'!$B$1=$A$50,COUNTIFS('Verbal log'!$I:$I,$N51,'Verbal log'!$W:$W,'Quant Setup'!AC$50),COUNTIFS('Verbal log'!$D:$D,'Analysis by Tests - Quant'!$B$1,'Verbal log'!$I:$I,$N51,'Verbal log'!$W:$W,'Quant Setup'!AC$50))</f>
        <v>0</v>
      </c>
      <c r="AD51" s="192" t="e">
        <f>IF('Analysis by Tests - Quant'!$B$1=$A$50,SUMIFS('Verbal log'!$L:$L,'Verbal log'!$I:$I,'Quant Setup'!$N51,'Verbal log'!$W:$W,'Quant Setup'!AC$50),SUMIFS('Verbal log'!$L:$L,'Verbal log'!$I:$I,'Quant Setup'!$N51,'Verbal log'!$W:$W,'Quant Setup'!AC$50,'Verbal log'!$D:$D,'Analysis by Tests - Quant'!$B$1))/AC51</f>
        <v>#DIV/0!</v>
      </c>
    </row>
    <row r="52" spans="1:31" x14ac:dyDescent="0.2">
      <c r="A52" s="27" t="s">
        <v>346</v>
      </c>
      <c r="B52" s="5" t="s">
        <v>347</v>
      </c>
      <c r="C52" s="5" t="s">
        <v>348</v>
      </c>
      <c r="D52" s="5" t="s">
        <v>349</v>
      </c>
      <c r="E52" s="5" t="s">
        <v>350</v>
      </c>
      <c r="F52" s="5" t="s">
        <v>351</v>
      </c>
      <c r="G52" s="5" t="s">
        <v>352</v>
      </c>
      <c r="H52" s="5" t="s">
        <v>353</v>
      </c>
      <c r="I52" s="5" t="s">
        <v>182</v>
      </c>
      <c r="J52" s="53" t="s">
        <v>354</v>
      </c>
      <c r="K52" s="5" t="s">
        <v>355</v>
      </c>
      <c r="L52" s="5" t="s">
        <v>356</v>
      </c>
      <c r="M52" s="5" t="s">
        <v>357</v>
      </c>
      <c r="N52" s="5" t="s">
        <v>358</v>
      </c>
      <c r="O52" s="5" t="s">
        <v>359</v>
      </c>
      <c r="P52" s="27"/>
      <c r="Q52" s="27"/>
      <c r="R52" s="27"/>
      <c r="S52" s="27"/>
      <c r="T52" s="30" t="s">
        <v>11</v>
      </c>
      <c r="U52" s="121">
        <f>IF('Analysis by Tests - Quant'!$B$1=$A$50,COUNTIFS('Verbal log'!$I:$I,$N52,'Verbal log'!$W:$W,'Quant Setup'!U$50),COUNTIFS('Verbal log'!$D:$D,'Analysis by Tests - Quant'!$B$1,'Verbal log'!$I:$I,$N52,'Verbal log'!$W:$W,'Quant Setup'!U$50))</f>
        <v>0</v>
      </c>
      <c r="V52" s="192" t="e">
        <f>IF('Analysis by Tests - Quant'!$B$1=$A$50,SUMIFS('Verbal log'!$L:$L,'Verbal log'!$I:$I,'Quant Setup'!$N52,'Verbal log'!$W:$W,'Quant Setup'!U$50),SUMIFS('Verbal log'!$L:$L,'Verbal log'!$I:$I,'Quant Setup'!$N52,'Verbal log'!$W:$W,'Quant Setup'!U$50,'Verbal log'!$D:$D,'Analysis by Tests - Quant'!$B$1))/U52</f>
        <v>#DIV/0!</v>
      </c>
      <c r="W52" s="121">
        <f>IF('Analysis by Tests - Quant'!$B$1=$A$50,COUNTIFS('Verbal log'!$I:$I,$N52,'Verbal log'!$W:$W,'Quant Setup'!W$50),COUNTIFS('Verbal log'!$D:$D,'Analysis by Tests - Quant'!$B$1,'Verbal log'!$I:$I,$N52,'Verbal log'!$W:$W,'Quant Setup'!W$50))</f>
        <v>0</v>
      </c>
      <c r="X52" s="192" t="e">
        <f>IF('Analysis by Tests - Quant'!$B$1=$A$50,SUMIFS('Verbal log'!$L:$L,'Verbal log'!$I:$I,'Quant Setup'!$N52,'Verbal log'!$W:$W,'Quant Setup'!W$50),SUMIFS('Verbal log'!$L:$L,'Verbal log'!$I:$I,'Quant Setup'!$N52,'Verbal log'!$W:$W,'Quant Setup'!W$50,'Verbal log'!$D:$D,'Analysis by Tests - Quant'!$B$1))/W52</f>
        <v>#DIV/0!</v>
      </c>
      <c r="Y52" s="121">
        <f>IF('Analysis by Tests - Quant'!$B$1=$A$50,COUNTIFS('Verbal log'!$I:$I,$N52,'Verbal log'!$W:$W,'Quant Setup'!Y$50),COUNTIFS('Verbal log'!$D:$D,'Analysis by Tests - Quant'!$B$1,'Verbal log'!$I:$I,$N52,'Verbal log'!$W:$W,'Quant Setup'!Y$50))</f>
        <v>0</v>
      </c>
      <c r="Z52" s="192" t="e">
        <f>IF('Analysis by Tests - Quant'!$B$1=$A$50,SUMIFS('Verbal log'!$L:$L,'Verbal log'!$I:$I,'Quant Setup'!$N52,'Verbal log'!$W:$W,'Quant Setup'!Y$50),SUMIFS('Verbal log'!$L:$L,'Verbal log'!$I:$I,'Quant Setup'!$N52,'Verbal log'!$W:$W,'Quant Setup'!Y$50,'Verbal log'!$D:$D,'Analysis by Tests - Quant'!$B$1))/Y52</f>
        <v>#DIV/0!</v>
      </c>
      <c r="AA52" s="121">
        <f>IF('Analysis by Tests - Quant'!$B$1=$A$50,COUNTIFS('Verbal log'!$I:$I,$N52,'Verbal log'!$W:$W,'Quant Setup'!AA$50),COUNTIFS('Verbal log'!$D:$D,'Analysis by Tests - Quant'!$B$1,'Verbal log'!$I:$I,$N52,'Verbal log'!$W:$W,'Quant Setup'!AA$50))</f>
        <v>0</v>
      </c>
      <c r="AB52" s="192" t="e">
        <f>IF('Analysis by Tests - Quant'!$B$1=$A$50,SUMIFS('Verbal log'!$L:$L,'Verbal log'!$I:$I,'Quant Setup'!$N52,'Verbal log'!$W:$W,'Quant Setup'!AA$50),SUMIFS('Verbal log'!$L:$L,'Verbal log'!$I:$I,'Quant Setup'!$N52,'Verbal log'!$W:$W,'Quant Setup'!AA$50,'Verbal log'!$D:$D,'Analysis by Tests - Quant'!$B$1))/AA52</f>
        <v>#DIV/0!</v>
      </c>
      <c r="AC52" s="121">
        <f>IF('Analysis by Tests - Quant'!$B$1=$A$50,COUNTIFS('Verbal log'!$I:$I,$N52,'Verbal log'!$W:$W,'Quant Setup'!AC$50),COUNTIFS('Verbal log'!$D:$D,'Analysis by Tests - Quant'!$B$1,'Verbal log'!$I:$I,$N52,'Verbal log'!$W:$W,'Quant Setup'!AC$50))</f>
        <v>0</v>
      </c>
      <c r="AD52" s="192" t="e">
        <f>IF('Analysis by Tests - Quant'!$B$1=$A$50,SUMIFS('Verbal log'!$L:$L,'Verbal log'!$I:$I,'Quant Setup'!$N52,'Verbal log'!$W:$W,'Quant Setup'!AC$50),SUMIFS('Verbal log'!$L:$L,'Verbal log'!$I:$I,'Quant Setup'!$N52,'Verbal log'!$W:$W,'Quant Setup'!AC$50,'Verbal log'!$D:$D,'Analysis by Tests - Quant'!$B$1))/AC52</f>
        <v>#DIV/0!</v>
      </c>
    </row>
    <row r="53" spans="1:31" x14ac:dyDescent="0.2">
      <c r="A53" s="27" t="s">
        <v>360</v>
      </c>
      <c r="B53" s="5" t="s">
        <v>361</v>
      </c>
      <c r="C53" s="5" t="s">
        <v>362</v>
      </c>
      <c r="D53" s="5" t="s">
        <v>363</v>
      </c>
      <c r="E53" s="5" t="s">
        <v>364</v>
      </c>
      <c r="F53" s="5" t="s">
        <v>365</v>
      </c>
      <c r="G53" s="5" t="s">
        <v>366</v>
      </c>
      <c r="H53" s="5" t="s">
        <v>367</v>
      </c>
      <c r="I53" s="5" t="s">
        <v>368</v>
      </c>
      <c r="J53" s="5" t="s">
        <v>369</v>
      </c>
      <c r="K53" s="5" t="s">
        <v>370</v>
      </c>
      <c r="L53" s="5" t="s">
        <v>371</v>
      </c>
      <c r="M53" s="5" t="s">
        <v>372</v>
      </c>
      <c r="N53" s="27"/>
      <c r="O53" s="27"/>
      <c r="P53" s="27"/>
      <c r="Q53" s="27"/>
      <c r="R53" s="27"/>
      <c r="S53" s="27"/>
      <c r="T53" s="5" t="s">
        <v>284</v>
      </c>
      <c r="U53" s="121">
        <f>SUM(U51:U52)</f>
        <v>0</v>
      </c>
      <c r="V53" s="41"/>
      <c r="W53" s="121">
        <f>SUM(W51:W52)</f>
        <v>0</v>
      </c>
      <c r="X53" s="41"/>
      <c r="Y53" s="121">
        <f>SUM(Y51:Y52)</f>
        <v>0</v>
      </c>
      <c r="Z53" s="41"/>
      <c r="AA53" s="121">
        <f>SUM(AA51:AA52)</f>
        <v>0</v>
      </c>
      <c r="AB53" s="41"/>
      <c r="AC53" s="121">
        <f>SUM(AC51:AC52)</f>
        <v>0</v>
      </c>
      <c r="AD53" s="41"/>
      <c r="AE53"/>
    </row>
    <row r="54" spans="1:31" x14ac:dyDescent="0.2">
      <c r="A54" s="27" t="s">
        <v>373</v>
      </c>
      <c r="B54" s="5" t="s">
        <v>374</v>
      </c>
      <c r="C54" s="5" t="s">
        <v>375</v>
      </c>
      <c r="D54" s="5" t="s">
        <v>376</v>
      </c>
      <c r="E54" s="5" t="s">
        <v>377</v>
      </c>
      <c r="F54" s="5" t="s">
        <v>378</v>
      </c>
      <c r="G54" s="5" t="s">
        <v>379</v>
      </c>
      <c r="H54" s="27"/>
      <c r="I54" s="27"/>
      <c r="J54" s="27"/>
      <c r="K54" s="27"/>
      <c r="L54" s="27"/>
      <c r="M54" s="27"/>
      <c r="N54" s="27"/>
      <c r="O54" s="27"/>
      <c r="P54" s="27"/>
      <c r="Q54" s="27"/>
      <c r="R54" s="27"/>
      <c r="S54" s="27"/>
      <c r="U54" s="5" t="s">
        <v>285</v>
      </c>
      <c r="V54" s="5" t="s">
        <v>286</v>
      </c>
      <c r="W54" s="5" t="s">
        <v>287</v>
      </c>
      <c r="X54" s="5" t="s">
        <v>115</v>
      </c>
      <c r="Y54" s="5" t="s">
        <v>146</v>
      </c>
      <c r="AA54" s="121"/>
    </row>
    <row r="55" spans="1:31" ht="15" x14ac:dyDescent="0.25">
      <c r="A55" s="5" t="s">
        <v>380</v>
      </c>
      <c r="B55" s="5" t="s">
        <v>348</v>
      </c>
      <c r="C55" s="5" t="s">
        <v>349</v>
      </c>
      <c r="D55" s="5" t="s">
        <v>381</v>
      </c>
      <c r="E55" s="5" t="s">
        <v>382</v>
      </c>
      <c r="F55" s="5" t="s">
        <v>383</v>
      </c>
      <c r="G55" s="5" t="s">
        <v>384</v>
      </c>
      <c r="H55" s="5" t="s">
        <v>385</v>
      </c>
      <c r="I55" s="5" t="s">
        <v>386</v>
      </c>
      <c r="J55" s="5" t="s">
        <v>387</v>
      </c>
      <c r="K55" s="5" t="s">
        <v>388</v>
      </c>
      <c r="L55" s="5" t="s">
        <v>389</v>
      </c>
      <c r="M55" s="5" t="s">
        <v>390</v>
      </c>
      <c r="N55" s="5"/>
      <c r="O55" s="27"/>
      <c r="P55" s="27"/>
      <c r="Q55" s="27"/>
      <c r="R55" s="27"/>
      <c r="S55" s="27"/>
      <c r="T55" s="63" t="str">
        <f>T51</f>
        <v>Right</v>
      </c>
      <c r="U55" s="121">
        <f>U51</f>
        <v>0</v>
      </c>
      <c r="V55" s="121">
        <f>W51</f>
        <v>0</v>
      </c>
      <c r="W55" s="121">
        <f>Y51</f>
        <v>0</v>
      </c>
      <c r="X55" s="121">
        <f>AA51</f>
        <v>0</v>
      </c>
      <c r="Y55" s="121">
        <f>AC51</f>
        <v>0</v>
      </c>
      <c r="Z55" s="63"/>
      <c r="AA55" s="63"/>
      <c r="AB55" s="63"/>
    </row>
    <row r="56" spans="1:31" ht="15" x14ac:dyDescent="0.25">
      <c r="A56" s="27" t="s">
        <v>391</v>
      </c>
      <c r="B56" s="5" t="s">
        <v>392</v>
      </c>
      <c r="C56" s="5" t="s">
        <v>393</v>
      </c>
      <c r="D56" s="5" t="s">
        <v>360</v>
      </c>
      <c r="E56" s="5" t="s">
        <v>370</v>
      </c>
      <c r="F56" s="5" t="s">
        <v>372</v>
      </c>
      <c r="G56" s="5" t="s">
        <v>394</v>
      </c>
      <c r="H56" s="5" t="s">
        <v>395</v>
      </c>
      <c r="I56" s="5" t="s">
        <v>396</v>
      </c>
      <c r="J56" s="5" t="s">
        <v>397</v>
      </c>
      <c r="K56" s="5" t="s">
        <v>398</v>
      </c>
      <c r="L56" s="27"/>
      <c r="M56" s="27"/>
      <c r="N56" s="27"/>
      <c r="O56" s="27"/>
      <c r="P56" s="27"/>
      <c r="Q56" s="27"/>
      <c r="R56" s="27"/>
      <c r="S56" s="27"/>
      <c r="T56" s="63" t="str">
        <f>T52</f>
        <v>Wrong</v>
      </c>
      <c r="U56" s="121">
        <f>U52</f>
        <v>0</v>
      </c>
      <c r="V56" s="121">
        <f>W52</f>
        <v>0</v>
      </c>
      <c r="W56" s="121">
        <f>Y52</f>
        <v>0</v>
      </c>
      <c r="X56" s="121">
        <f>AA52</f>
        <v>0</v>
      </c>
      <c r="Y56" s="121">
        <f>AC52</f>
        <v>0</v>
      </c>
      <c r="Z56" s="63"/>
      <c r="AA56" s="63"/>
      <c r="AB56" s="63"/>
    </row>
    <row r="57" spans="1:31" ht="15" x14ac:dyDescent="0.25">
      <c r="A57" s="27" t="s">
        <v>399</v>
      </c>
      <c r="B57" s="5" t="s">
        <v>400</v>
      </c>
      <c r="C57" s="5" t="s">
        <v>401</v>
      </c>
      <c r="D57" s="5" t="s">
        <v>402</v>
      </c>
      <c r="E57" s="5" t="s">
        <v>403</v>
      </c>
      <c r="F57" s="5" t="s">
        <v>404</v>
      </c>
      <c r="G57" s="27"/>
      <c r="H57" s="27"/>
      <c r="I57" s="27"/>
      <c r="J57" s="27"/>
      <c r="K57" s="27"/>
      <c r="L57" s="27"/>
      <c r="M57" s="27"/>
      <c r="N57" s="27"/>
      <c r="O57" s="27"/>
      <c r="P57" s="27"/>
      <c r="Q57" s="27"/>
      <c r="R57" s="27"/>
      <c r="S57" s="27"/>
      <c r="T57" s="63"/>
      <c r="U57" s="63"/>
      <c r="V57" s="63"/>
      <c r="W57" s="63"/>
      <c r="X57" s="63"/>
      <c r="Y57" s="63"/>
      <c r="Z57" s="63"/>
      <c r="AA57" s="63"/>
      <c r="AB57" s="63"/>
    </row>
    <row r="58" spans="1:31" ht="15" x14ac:dyDescent="0.25">
      <c r="A58" s="27" t="s">
        <v>383</v>
      </c>
      <c r="B58" s="5" t="s">
        <v>405</v>
      </c>
      <c r="C58" s="5" t="s">
        <v>392</v>
      </c>
      <c r="D58" s="5" t="s">
        <v>406</v>
      </c>
      <c r="E58" s="5" t="s">
        <v>360</v>
      </c>
      <c r="F58" s="5" t="s">
        <v>407</v>
      </c>
      <c r="G58" s="5" t="s">
        <v>408</v>
      </c>
      <c r="H58" s="5" t="s">
        <v>409</v>
      </c>
      <c r="I58" s="5" t="s">
        <v>410</v>
      </c>
      <c r="J58" s="5" t="s">
        <v>411</v>
      </c>
      <c r="K58" s="5" t="s">
        <v>412</v>
      </c>
      <c r="L58" s="5" t="s">
        <v>413</v>
      </c>
      <c r="M58" s="5" t="s">
        <v>414</v>
      </c>
      <c r="N58" s="5" t="s">
        <v>415</v>
      </c>
      <c r="O58" s="5" t="s">
        <v>407</v>
      </c>
      <c r="P58" s="5" t="s">
        <v>416</v>
      </c>
      <c r="Q58" s="5" t="s">
        <v>417</v>
      </c>
      <c r="R58" s="5" t="s">
        <v>418</v>
      </c>
      <c r="S58" s="27"/>
      <c r="T58" s="63"/>
      <c r="U58" s="5" t="s">
        <v>285</v>
      </c>
      <c r="V58" s="5" t="s">
        <v>286</v>
      </c>
      <c r="W58" s="5" t="s">
        <v>287</v>
      </c>
      <c r="X58" s="5" t="s">
        <v>115</v>
      </c>
      <c r="Y58" s="5" t="s">
        <v>146</v>
      </c>
      <c r="Z58" s="63"/>
      <c r="AA58" s="63"/>
      <c r="AB58" s="63"/>
    </row>
    <row r="59" spans="1:31" ht="15" x14ac:dyDescent="0.25">
      <c r="A59" s="27" t="s">
        <v>419</v>
      </c>
      <c r="B59" s="5" t="s">
        <v>420</v>
      </c>
      <c r="C59" s="5" t="s">
        <v>334</v>
      </c>
      <c r="D59" s="27"/>
      <c r="E59" s="27"/>
      <c r="F59" s="27"/>
      <c r="G59" s="27"/>
      <c r="H59" s="27"/>
      <c r="I59" s="27"/>
      <c r="J59" s="27"/>
      <c r="K59" s="27"/>
      <c r="L59" s="27"/>
      <c r="M59" s="27"/>
      <c r="N59" s="27"/>
      <c r="O59" s="27"/>
      <c r="P59" s="27"/>
      <c r="Q59" s="27"/>
      <c r="R59" s="27"/>
      <c r="S59" s="27"/>
      <c r="T59" s="63" t="str">
        <f>T55</f>
        <v>Right</v>
      </c>
      <c r="U59" s="64" t="e">
        <f>V51</f>
        <v>#DIV/0!</v>
      </c>
      <c r="V59" s="64" t="e">
        <f>X51</f>
        <v>#DIV/0!</v>
      </c>
      <c r="W59" s="64" t="e">
        <f>Z51</f>
        <v>#DIV/0!</v>
      </c>
      <c r="X59" s="64" t="e">
        <f>AB51</f>
        <v>#DIV/0!</v>
      </c>
      <c r="Y59" s="64" t="e">
        <f>AD51</f>
        <v>#DIV/0!</v>
      </c>
      <c r="Z59" s="63"/>
      <c r="AA59" s="63"/>
      <c r="AB59" s="63"/>
    </row>
    <row r="60" spans="1:31" ht="26.25" x14ac:dyDescent="0.25">
      <c r="A60" s="5" t="s">
        <v>421</v>
      </c>
      <c r="B60" s="5" t="s">
        <v>422</v>
      </c>
      <c r="C60" s="53" t="s">
        <v>423</v>
      </c>
      <c r="D60" s="5" t="s">
        <v>424</v>
      </c>
      <c r="E60" s="5" t="s">
        <v>425</v>
      </c>
      <c r="F60" s="27"/>
      <c r="G60" s="27"/>
      <c r="H60" s="27"/>
      <c r="I60" s="27"/>
      <c r="J60" s="27"/>
      <c r="K60" s="27"/>
      <c r="L60" s="27"/>
      <c r="M60" s="27"/>
      <c r="N60" s="27"/>
      <c r="O60" s="27"/>
      <c r="T60" s="63" t="str">
        <f>T56</f>
        <v>Wrong</v>
      </c>
      <c r="U60" s="64" t="e">
        <f>V52</f>
        <v>#DIV/0!</v>
      </c>
      <c r="V60" s="64" t="e">
        <f>X52</f>
        <v>#DIV/0!</v>
      </c>
      <c r="W60" s="64" t="e">
        <f>Z52</f>
        <v>#DIV/0!</v>
      </c>
      <c r="X60" s="64" t="e">
        <f>AB52</f>
        <v>#DIV/0!</v>
      </c>
      <c r="Y60" s="64" t="e">
        <f>AD52</f>
        <v>#DIV/0!</v>
      </c>
      <c r="Z60" s="63"/>
      <c r="AA60" s="63"/>
      <c r="AB60" s="63"/>
    </row>
    <row r="61" spans="1:31" x14ac:dyDescent="0.2">
      <c r="A61" s="27"/>
      <c r="B61" s="27"/>
      <c r="C61" s="27"/>
      <c r="D61" s="27"/>
      <c r="E61" s="27"/>
      <c r="F61" s="27"/>
      <c r="G61" s="27"/>
      <c r="H61" s="27"/>
      <c r="I61" s="27"/>
      <c r="J61" s="27"/>
      <c r="T61" s="5"/>
      <c r="V61" s="41"/>
      <c r="X61" s="41"/>
      <c r="Z61" s="41"/>
      <c r="AB61" s="41"/>
      <c r="AD61" s="41"/>
    </row>
    <row r="62" spans="1:31" x14ac:dyDescent="0.2">
      <c r="A62" s="30" t="s">
        <v>315</v>
      </c>
      <c r="B62" s="31"/>
      <c r="C62" s="31"/>
      <c r="D62" s="31"/>
      <c r="E62" s="31"/>
      <c r="F62" s="31"/>
      <c r="G62" s="31"/>
      <c r="H62" s="31"/>
      <c r="I62" s="31"/>
      <c r="J62" s="30"/>
      <c r="K62" s="31"/>
      <c r="L62" s="31"/>
      <c r="M62" s="31"/>
      <c r="N62" s="31"/>
      <c r="O62" s="31"/>
      <c r="P62" s="31"/>
      <c r="Q62" s="31"/>
      <c r="R62" s="31"/>
      <c r="U62" s="30" t="s">
        <v>0</v>
      </c>
      <c r="V62" s="30" t="s">
        <v>11</v>
      </c>
      <c r="X62" s="41"/>
      <c r="Z62" s="41"/>
      <c r="AB62" s="41"/>
      <c r="AD62" s="41"/>
    </row>
    <row r="63" spans="1:31" x14ac:dyDescent="0.2">
      <c r="A63" s="27" t="s">
        <v>426</v>
      </c>
      <c r="B63" s="27" t="s">
        <v>427</v>
      </c>
      <c r="C63" s="27" t="s">
        <v>428</v>
      </c>
      <c r="D63" s="5" t="s">
        <v>429</v>
      </c>
      <c r="E63" s="27" t="s">
        <v>430</v>
      </c>
      <c r="F63" s="27" t="s">
        <v>431</v>
      </c>
      <c r="G63" s="27" t="s">
        <v>432</v>
      </c>
      <c r="H63" s="27" t="s">
        <v>433</v>
      </c>
      <c r="I63" s="27" t="s">
        <v>434</v>
      </c>
      <c r="J63" s="27" t="s">
        <v>435</v>
      </c>
      <c r="T63" s="30" t="s">
        <v>1</v>
      </c>
      <c r="U63" s="121">
        <f>IF('Analysis by Tests - Quant'!$B$1=$A$50,COUNTIFS('Verbal log'!$I:$I,U$62,'Verbal log'!$M:$M,$N63),COUNTIFS('Verbal log'!$D:$D,'Analysis by Tests - Quant'!$B$1,'Verbal log'!$I:$I,U$62,'Verbal log'!$M:$M,$N63))</f>
        <v>0</v>
      </c>
      <c r="V63" s="121">
        <f>IF('Analysis by Tests - Quant'!$B$1=$A$50,COUNTIFS('Verbal log'!$I:$I,V$62,'Verbal log'!$M:$M,$N63),COUNTIFS('Verbal log'!$D:$D,'Analysis by Tests - Quant'!$B$1,'Verbal log'!$I:$I,V$62,'Verbal log'!$M:$M,$N63))</f>
        <v>0</v>
      </c>
      <c r="X63" s="41"/>
      <c r="Z63" s="41"/>
      <c r="AB63" s="41"/>
      <c r="AD63" s="41"/>
    </row>
    <row r="64" spans="1:31" x14ac:dyDescent="0.2">
      <c r="A64" s="5" t="s">
        <v>436</v>
      </c>
      <c r="B64" s="27" t="s">
        <v>427</v>
      </c>
      <c r="C64" s="27" t="s">
        <v>428</v>
      </c>
      <c r="D64" s="5" t="s">
        <v>429</v>
      </c>
      <c r="E64" s="27" t="s">
        <v>430</v>
      </c>
      <c r="F64" s="27" t="s">
        <v>431</v>
      </c>
      <c r="G64" s="27" t="s">
        <v>432</v>
      </c>
      <c r="H64" s="27" t="s">
        <v>433</v>
      </c>
      <c r="I64" s="27" t="s">
        <v>434</v>
      </c>
      <c r="J64" s="27" t="s">
        <v>435</v>
      </c>
      <c r="T64" s="30" t="s">
        <v>2</v>
      </c>
      <c r="U64" s="121">
        <f>IF('Analysis by Tests - Quant'!$B$1=$A$50,COUNTIFS('Verbal log'!$I:$I,U$62,'Verbal log'!$M:$M,$N64),COUNTIFS('Verbal log'!$D:$D,'Analysis by Tests - Quant'!$B$1,'Verbal log'!$I:$I,U$62,'Verbal log'!$M:$M,$N64))</f>
        <v>0</v>
      </c>
      <c r="V64" s="121">
        <f>IF('Analysis by Tests - Quant'!$B$1=$A$50,COUNTIFS('Verbal log'!$I:$I,V$62,'Verbal log'!$M:$M,$N64),COUNTIFS('Verbal log'!$D:$D,'Analysis by Tests - Quant'!$B$1,'Verbal log'!$I:$I,V$62,'Verbal log'!$M:$M,$N64))</f>
        <v>0</v>
      </c>
      <c r="X64" s="41"/>
      <c r="Z64" s="41"/>
      <c r="AB64" s="41"/>
      <c r="AD64" s="41"/>
    </row>
    <row r="65" spans="1:30" x14ac:dyDescent="0.2">
      <c r="A65" s="5" t="s">
        <v>437</v>
      </c>
      <c r="B65" s="27" t="s">
        <v>427</v>
      </c>
      <c r="C65" s="27" t="s">
        <v>428</v>
      </c>
      <c r="D65" s="5" t="s">
        <v>429</v>
      </c>
      <c r="E65" s="27" t="s">
        <v>430</v>
      </c>
      <c r="F65" s="27" t="s">
        <v>431</v>
      </c>
      <c r="G65" s="27" t="s">
        <v>432</v>
      </c>
      <c r="H65" s="27" t="s">
        <v>433</v>
      </c>
      <c r="I65" s="27" t="s">
        <v>434</v>
      </c>
      <c r="J65" s="27" t="s">
        <v>435</v>
      </c>
      <c r="T65" s="30" t="s">
        <v>4</v>
      </c>
      <c r="U65" s="121">
        <f>IF('Analysis by Tests - Quant'!$B$1=$A$50,COUNTIFS('Verbal log'!$I:$I,U$62,'Verbal log'!$M:$M,$N65),COUNTIFS('Verbal log'!$D:$D,'Analysis by Tests - Quant'!$B$1,'Verbal log'!$I:$I,U$62,'Verbal log'!$M:$M,$N65))</f>
        <v>0</v>
      </c>
      <c r="V65" s="121">
        <f>IF('Analysis by Tests - Quant'!$B$1=$A$50,COUNTIFS('Verbal log'!$I:$I,V$62,'Verbal log'!$M:$M,$N65),COUNTIFS('Verbal log'!$D:$D,'Analysis by Tests - Quant'!$B$1,'Verbal log'!$I:$I,V$62,'Verbal log'!$M:$M,$N65))</f>
        <v>0</v>
      </c>
      <c r="X65" s="41"/>
      <c r="Z65" s="41"/>
      <c r="AB65" s="41"/>
      <c r="AD65" s="41"/>
    </row>
    <row r="66" spans="1:30" x14ac:dyDescent="0.2">
      <c r="A66" s="5" t="s">
        <v>438</v>
      </c>
      <c r="B66" s="27" t="s">
        <v>427</v>
      </c>
      <c r="C66" s="27" t="s">
        <v>428</v>
      </c>
      <c r="D66" s="5" t="s">
        <v>429</v>
      </c>
      <c r="E66" s="27" t="s">
        <v>430</v>
      </c>
      <c r="F66" s="27" t="s">
        <v>431</v>
      </c>
      <c r="G66" s="27" t="s">
        <v>432</v>
      </c>
      <c r="H66" s="27" t="s">
        <v>433</v>
      </c>
      <c r="I66" s="27" t="s">
        <v>434</v>
      </c>
      <c r="J66" s="27" t="s">
        <v>435</v>
      </c>
      <c r="T66" s="30" t="s">
        <v>3</v>
      </c>
      <c r="U66" s="121">
        <f>IF('Analysis by Tests - Quant'!$B$1=$A$50,COUNTIFS('Verbal log'!$I:$I,U$62,'Verbal log'!$M:$M,$N66),COUNTIFS('Verbal log'!$D:$D,'Analysis by Tests - Quant'!$B$1,'Verbal log'!$I:$I,U$62,'Verbal log'!$M:$M,$N66))</f>
        <v>0</v>
      </c>
      <c r="V66" s="121">
        <f>IF('Analysis by Tests - Quant'!$B$1=$A$50,COUNTIFS('Verbal log'!$I:$I,V$62,'Verbal log'!$M:$M,$N66),COUNTIFS('Verbal log'!$D:$D,'Analysis by Tests - Quant'!$B$1,'Verbal log'!$I:$I,V$62,'Verbal log'!$M:$M,$N66))</f>
        <v>0</v>
      </c>
      <c r="X66" s="41"/>
      <c r="Z66" s="41"/>
      <c r="AB66" s="41"/>
      <c r="AD66" s="41"/>
    </row>
    <row r="67" spans="1:30" x14ac:dyDescent="0.2">
      <c r="A67" s="5" t="s">
        <v>439</v>
      </c>
      <c r="B67" s="27" t="s">
        <v>427</v>
      </c>
      <c r="C67" s="27" t="s">
        <v>428</v>
      </c>
      <c r="D67" s="5" t="s">
        <v>429</v>
      </c>
      <c r="E67" s="27" t="s">
        <v>430</v>
      </c>
      <c r="F67" s="27" t="s">
        <v>431</v>
      </c>
      <c r="G67" s="27" t="s">
        <v>432</v>
      </c>
      <c r="H67" s="27" t="s">
        <v>433</v>
      </c>
      <c r="I67" s="27" t="s">
        <v>434</v>
      </c>
      <c r="J67" s="27" t="s">
        <v>435</v>
      </c>
    </row>
    <row r="68" spans="1:30" x14ac:dyDescent="0.2">
      <c r="A68" s="5" t="s">
        <v>440</v>
      </c>
      <c r="B68" s="27" t="s">
        <v>427</v>
      </c>
      <c r="C68" s="27" t="s">
        <v>428</v>
      </c>
      <c r="D68" s="5" t="s">
        <v>429</v>
      </c>
      <c r="E68" s="27" t="s">
        <v>430</v>
      </c>
      <c r="F68" s="27" t="s">
        <v>431</v>
      </c>
      <c r="G68" s="27" t="s">
        <v>432</v>
      </c>
      <c r="H68" s="27" t="s">
        <v>433</v>
      </c>
      <c r="I68" s="27" t="s">
        <v>434</v>
      </c>
      <c r="J68" s="27" t="s">
        <v>435</v>
      </c>
    </row>
    <row r="69" spans="1:30" x14ac:dyDescent="0.2">
      <c r="A69" s="5" t="s">
        <v>441</v>
      </c>
      <c r="B69" s="27" t="s">
        <v>427</v>
      </c>
      <c r="C69" s="27" t="s">
        <v>428</v>
      </c>
      <c r="D69" s="5" t="s">
        <v>429</v>
      </c>
      <c r="E69" s="27" t="s">
        <v>430</v>
      </c>
      <c r="F69" s="27" t="s">
        <v>431</v>
      </c>
      <c r="G69" s="27" t="s">
        <v>432</v>
      </c>
      <c r="H69" s="27" t="s">
        <v>433</v>
      </c>
      <c r="I69" s="27" t="s">
        <v>434</v>
      </c>
      <c r="J69" s="27" t="s">
        <v>435</v>
      </c>
    </row>
    <row r="70" spans="1:30" x14ac:dyDescent="0.2">
      <c r="A70" s="5" t="s">
        <v>442</v>
      </c>
      <c r="B70" s="27" t="s">
        <v>427</v>
      </c>
      <c r="C70" s="27" t="s">
        <v>428</v>
      </c>
      <c r="D70" s="5" t="s">
        <v>429</v>
      </c>
      <c r="E70" s="27" t="s">
        <v>430</v>
      </c>
      <c r="F70" s="27" t="s">
        <v>431</v>
      </c>
      <c r="G70" s="27" t="s">
        <v>432</v>
      </c>
      <c r="H70" s="27" t="s">
        <v>433</v>
      </c>
      <c r="I70" s="27" t="s">
        <v>434</v>
      </c>
      <c r="J70" s="27" t="s">
        <v>435</v>
      </c>
    </row>
    <row r="71" spans="1:30" x14ac:dyDescent="0.2">
      <c r="A71" s="27"/>
      <c r="B71" s="27"/>
      <c r="C71" s="27"/>
      <c r="D71" s="27"/>
      <c r="E71" s="27"/>
      <c r="F71" s="27"/>
      <c r="G71" s="27"/>
      <c r="H71" s="27"/>
      <c r="I71" s="27"/>
      <c r="J71" s="27"/>
    </row>
    <row r="72" spans="1:30" x14ac:dyDescent="0.2">
      <c r="A72" s="30" t="s">
        <v>316</v>
      </c>
      <c r="B72" s="31"/>
      <c r="C72" s="31"/>
      <c r="D72" s="31"/>
      <c r="E72" s="31"/>
      <c r="F72" s="31"/>
      <c r="G72" s="31"/>
      <c r="H72" s="31"/>
      <c r="I72" s="31"/>
      <c r="J72" s="30"/>
      <c r="K72" s="31"/>
      <c r="L72" s="31"/>
      <c r="M72" s="31"/>
      <c r="N72" s="31"/>
      <c r="O72" s="31"/>
      <c r="P72" s="31"/>
      <c r="Q72" s="31"/>
      <c r="R72" s="31"/>
    </row>
    <row r="73" spans="1:30" x14ac:dyDescent="0.2">
      <c r="A73" s="27" t="s">
        <v>426</v>
      </c>
      <c r="B73" s="27" t="s">
        <v>427</v>
      </c>
      <c r="C73" s="27" t="s">
        <v>428</v>
      </c>
      <c r="D73" s="27" t="s">
        <v>431</v>
      </c>
      <c r="E73" s="27" t="s">
        <v>432</v>
      </c>
      <c r="F73" s="27" t="s">
        <v>433</v>
      </c>
    </row>
    <row r="74" spans="1:30" x14ac:dyDescent="0.2">
      <c r="A74" s="27" t="s">
        <v>436</v>
      </c>
      <c r="B74" s="27" t="s">
        <v>427</v>
      </c>
      <c r="C74" s="27" t="s">
        <v>428</v>
      </c>
      <c r="D74" s="27" t="s">
        <v>431</v>
      </c>
      <c r="E74" s="27" t="s">
        <v>432</v>
      </c>
      <c r="F74" s="27" t="s">
        <v>433</v>
      </c>
    </row>
    <row r="75" spans="1:30" x14ac:dyDescent="0.2">
      <c r="A75" s="27" t="s">
        <v>437</v>
      </c>
      <c r="B75" s="27" t="s">
        <v>427</v>
      </c>
      <c r="C75" s="27" t="s">
        <v>428</v>
      </c>
      <c r="D75" s="27" t="s">
        <v>431</v>
      </c>
      <c r="E75" s="27" t="s">
        <v>432</v>
      </c>
      <c r="F75" s="27" t="s">
        <v>433</v>
      </c>
    </row>
    <row r="76" spans="1:30" x14ac:dyDescent="0.2">
      <c r="A76" s="5" t="s">
        <v>438</v>
      </c>
      <c r="B76" s="27" t="s">
        <v>427</v>
      </c>
      <c r="C76" s="27" t="s">
        <v>428</v>
      </c>
      <c r="D76" s="27" t="s">
        <v>431</v>
      </c>
      <c r="E76" s="27" t="s">
        <v>432</v>
      </c>
      <c r="F76" s="27" t="s">
        <v>433</v>
      </c>
    </row>
    <row r="77" spans="1:30" x14ac:dyDescent="0.2">
      <c r="A77" s="27" t="s">
        <v>439</v>
      </c>
      <c r="B77" s="27" t="s">
        <v>427</v>
      </c>
      <c r="C77" s="27" t="s">
        <v>428</v>
      </c>
      <c r="D77" s="27" t="s">
        <v>431</v>
      </c>
      <c r="E77" s="27" t="s">
        <v>432</v>
      </c>
      <c r="F77" s="27" t="s">
        <v>433</v>
      </c>
    </row>
    <row r="78" spans="1:30" x14ac:dyDescent="0.2">
      <c r="A78" s="27" t="s">
        <v>440</v>
      </c>
      <c r="B78" s="27" t="s">
        <v>427</v>
      </c>
      <c r="C78" s="27" t="s">
        <v>428</v>
      </c>
      <c r="D78" s="27" t="s">
        <v>431</v>
      </c>
      <c r="E78" s="27" t="s">
        <v>432</v>
      </c>
      <c r="F78" s="27" t="s">
        <v>433</v>
      </c>
    </row>
    <row r="79" spans="1:30" x14ac:dyDescent="0.2">
      <c r="A79" s="27" t="s">
        <v>441</v>
      </c>
      <c r="B79" s="27" t="s">
        <v>427</v>
      </c>
      <c r="C79" s="27" t="s">
        <v>428</v>
      </c>
      <c r="D79" s="27" t="s">
        <v>431</v>
      </c>
      <c r="E79" s="27" t="s">
        <v>432</v>
      </c>
      <c r="F79" s="27" t="s">
        <v>433</v>
      </c>
    </row>
    <row r="80" spans="1:30" x14ac:dyDescent="0.2">
      <c r="A80" s="5" t="s">
        <v>442</v>
      </c>
      <c r="B80" s="27" t="s">
        <v>427</v>
      </c>
      <c r="C80" s="27" t="s">
        <v>428</v>
      </c>
      <c r="D80" s="27" t="s">
        <v>431</v>
      </c>
      <c r="E80" s="27" t="s">
        <v>432</v>
      </c>
      <c r="F80" s="27" t="s">
        <v>433</v>
      </c>
    </row>
    <row r="82" spans="1:18" x14ac:dyDescent="0.2">
      <c r="A82" s="30" t="s">
        <v>317</v>
      </c>
      <c r="B82" s="31"/>
      <c r="C82" s="31"/>
      <c r="D82" s="31"/>
      <c r="E82" s="31"/>
      <c r="F82" s="31"/>
      <c r="G82" s="31"/>
      <c r="H82" s="31"/>
      <c r="I82" s="31"/>
      <c r="J82" s="30"/>
      <c r="K82" s="31"/>
      <c r="L82" s="31"/>
      <c r="M82" s="31"/>
      <c r="N82" s="31"/>
      <c r="O82" s="31"/>
      <c r="P82" s="31"/>
      <c r="Q82" s="31"/>
      <c r="R82" s="31"/>
    </row>
    <row r="83" spans="1:18" x14ac:dyDescent="0.2">
      <c r="A83" s="27" t="s">
        <v>426</v>
      </c>
      <c r="B83" s="5" t="s">
        <v>429</v>
      </c>
      <c r="C83" s="27" t="s">
        <v>430</v>
      </c>
      <c r="D83" s="27" t="s">
        <v>434</v>
      </c>
      <c r="E83" s="27" t="s">
        <v>435</v>
      </c>
    </row>
    <row r="84" spans="1:18" x14ac:dyDescent="0.2">
      <c r="A84" s="27" t="s">
        <v>436</v>
      </c>
      <c r="B84" s="5" t="s">
        <v>429</v>
      </c>
      <c r="C84" s="27" t="s">
        <v>430</v>
      </c>
      <c r="D84" s="27" t="s">
        <v>434</v>
      </c>
      <c r="E84" s="27" t="s">
        <v>435</v>
      </c>
    </row>
    <row r="85" spans="1:18" x14ac:dyDescent="0.2">
      <c r="A85" s="27" t="s">
        <v>437</v>
      </c>
      <c r="B85" s="5" t="s">
        <v>429</v>
      </c>
      <c r="C85" s="27" t="s">
        <v>430</v>
      </c>
      <c r="D85" s="27" t="s">
        <v>434</v>
      </c>
      <c r="E85" s="27" t="s">
        <v>435</v>
      </c>
    </row>
    <row r="86" spans="1:18" x14ac:dyDescent="0.2">
      <c r="A86" s="5" t="s">
        <v>438</v>
      </c>
      <c r="B86" s="5" t="s">
        <v>429</v>
      </c>
      <c r="C86" s="27" t="s">
        <v>430</v>
      </c>
      <c r="D86" s="27" t="s">
        <v>434</v>
      </c>
      <c r="E86" s="27" t="s">
        <v>435</v>
      </c>
    </row>
    <row r="87" spans="1:18" x14ac:dyDescent="0.2">
      <c r="A87" s="27" t="s">
        <v>439</v>
      </c>
      <c r="B87" s="5" t="s">
        <v>429</v>
      </c>
      <c r="C87" s="27" t="s">
        <v>430</v>
      </c>
      <c r="D87" s="27" t="s">
        <v>434</v>
      </c>
      <c r="E87" s="27" t="s">
        <v>435</v>
      </c>
    </row>
    <row r="88" spans="1:18" x14ac:dyDescent="0.2">
      <c r="A88" s="27" t="s">
        <v>440</v>
      </c>
      <c r="B88" s="5" t="s">
        <v>429</v>
      </c>
      <c r="C88" s="27" t="s">
        <v>430</v>
      </c>
      <c r="D88" s="27" t="s">
        <v>434</v>
      </c>
      <c r="E88" s="27" t="s">
        <v>435</v>
      </c>
    </row>
    <row r="89" spans="1:18" x14ac:dyDescent="0.2">
      <c r="A89" s="27" t="s">
        <v>441</v>
      </c>
      <c r="B89" s="5" t="s">
        <v>429</v>
      </c>
      <c r="C89" s="27" t="s">
        <v>430</v>
      </c>
      <c r="D89" s="27" t="s">
        <v>434</v>
      </c>
      <c r="E89" s="27" t="s">
        <v>435</v>
      </c>
    </row>
    <row r="90" spans="1:18" x14ac:dyDescent="0.2">
      <c r="A90" s="5" t="s">
        <v>442</v>
      </c>
      <c r="B90" s="5" t="s">
        <v>429</v>
      </c>
      <c r="C90" s="27" t="s">
        <v>430</v>
      </c>
      <c r="D90" s="27" t="s">
        <v>434</v>
      </c>
      <c r="E90" s="27" t="s">
        <v>435</v>
      </c>
    </row>
  </sheetData>
  <pageMargins left="0.511811024" right="0.511811024" top="0.78740157499999996" bottom="0.78740157499999996" header="0.31496062000000002" footer="0.31496062000000002"/>
  <pageSetup paperSize="9" orientation="portrait"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7</vt:i4>
      </vt:variant>
      <vt:variant>
        <vt:lpstr>Intervalos Nomeados</vt:lpstr>
      </vt:variant>
      <vt:variant>
        <vt:i4>107</vt:i4>
      </vt:variant>
    </vt:vector>
  </HeadingPairs>
  <TitlesOfParts>
    <vt:vector size="114" baseType="lpstr">
      <vt:lpstr>Analysis by Tests - Quant</vt:lpstr>
      <vt:lpstr>Analysis by Tests - Verbal</vt:lpstr>
      <vt:lpstr>General Analysis</vt:lpstr>
      <vt:lpstr>Quantl log</vt:lpstr>
      <vt:lpstr>Verbal log</vt:lpstr>
      <vt:lpstr>Quant Setup</vt:lpstr>
      <vt:lpstr>Verbal Setup</vt:lpstr>
      <vt:lpstr>Algebra</vt:lpstr>
      <vt:lpstr>Algebraic_Translations</vt:lpstr>
      <vt:lpstr>Assumption_Based_Family</vt:lpstr>
      <vt:lpstr>C.R.</vt:lpstr>
      <vt:lpstr>Circles___Cylinders</vt:lpstr>
      <vt:lpstr>Comparisons</vt:lpstr>
      <vt:lpstr>Complete_the_Argument</vt:lpstr>
      <vt:lpstr>Connecting_Punctuation</vt:lpstr>
      <vt:lpstr>Consecutive_Integers</vt:lpstr>
      <vt:lpstr>Coordinate_Plane</vt:lpstr>
      <vt:lpstr>crfirst</vt:lpstr>
      <vt:lpstr>crfirstinterval</vt:lpstr>
      <vt:lpstr>crfourth</vt:lpstr>
      <vt:lpstr>crminpt</vt:lpstr>
      <vt:lpstr>crmintf</vt:lpstr>
      <vt:lpstr>crmints</vt:lpstr>
      <vt:lpstr>crminwt</vt:lpstr>
      <vt:lpstr>crsecond</vt:lpstr>
      <vt:lpstr>crthird</vt:lpstr>
      <vt:lpstr>Digits___Decimals</vt:lpstr>
      <vt:lpstr>Divisibility___Primes</vt:lpstr>
      <vt:lpstr>Evidence_Based_Family</vt:lpstr>
      <vt:lpstr>Exame6</vt:lpstr>
      <vt:lpstr>Exponents___Roots</vt:lpstr>
      <vt:lpstr>Exponents_Roots</vt:lpstr>
      <vt:lpstr>Extra_Problem_Types</vt:lpstr>
      <vt:lpstr>FDPs</vt:lpstr>
      <vt:lpstr>first_Area</vt:lpstr>
      <vt:lpstr>first_Area_v</vt:lpstr>
      <vt:lpstr>first_subarea</vt:lpstr>
      <vt:lpstr>first_subarea_v</vt:lpstr>
      <vt:lpstr>first_subareatwo</vt:lpstr>
      <vt:lpstr>firstarea_v</vt:lpstr>
      <vt:lpstr>Fractions</vt:lpstr>
      <vt:lpstr>Fractions__Decimals____Percents</vt:lpstr>
      <vt:lpstr>Functions</vt:lpstr>
      <vt:lpstr>Geometry</vt:lpstr>
      <vt:lpstr>Idioms</vt:lpstr>
      <vt:lpstr>Inequalities</vt:lpstr>
      <vt:lpstr>level</vt:lpstr>
      <vt:lpstr>level_v</vt:lpstr>
      <vt:lpstr>Linear_Equations</vt:lpstr>
      <vt:lpstr>Lines___Angles</vt:lpstr>
      <vt:lpstr>Long_Passage___Business</vt:lpstr>
      <vt:lpstr>Long_Passage___Humanities</vt:lpstr>
      <vt:lpstr>Long_Passage___Science</vt:lpstr>
      <vt:lpstr>Long_Passage___Social_Science</vt:lpstr>
      <vt:lpstr>Meaning</vt:lpstr>
      <vt:lpstr>min</vt:lpstr>
      <vt:lpstr>min_v</vt:lpstr>
      <vt:lpstr>Modifiers</vt:lpstr>
      <vt:lpstr>Number_Properties</vt:lpstr>
      <vt:lpstr>Odds___Evens</vt:lpstr>
      <vt:lpstr>Overlapping_Sets</vt:lpstr>
      <vt:lpstr>Parallelism</vt:lpstr>
      <vt:lpstr>Percents</vt:lpstr>
      <vt:lpstr>Polygons</vt:lpstr>
      <vt:lpstr>Positives___Negatives</vt:lpstr>
      <vt:lpstr>Probability</vt:lpstr>
      <vt:lpstr>Pronouns</vt:lpstr>
      <vt:lpstr>Quadratic_Equations</vt:lpstr>
      <vt:lpstr>Quant_Areas</vt:lpstr>
      <vt:lpstr>R.C.1º</vt:lpstr>
      <vt:lpstr>R.C.Gn</vt:lpstr>
      <vt:lpstr>R.C.Sp</vt:lpstr>
      <vt:lpstr>Rare</vt:lpstr>
      <vt:lpstr>Rates___Work</vt:lpstr>
      <vt:lpstr>Ratios</vt:lpstr>
      <vt:lpstr>RC_CR_SC</vt:lpstr>
      <vt:lpstr>rcgfirst</vt:lpstr>
      <vt:lpstr>rcgfourth</vt:lpstr>
      <vt:lpstr>rcgsecond</vt:lpstr>
      <vt:lpstr>rcgthird</vt:lpstr>
      <vt:lpstr>rconefirst</vt:lpstr>
      <vt:lpstr>rconefourth</vt:lpstr>
      <vt:lpstr>rconesecond</vt:lpstr>
      <vt:lpstr>rconethird</vt:lpstr>
      <vt:lpstr>rcsfirst</vt:lpstr>
      <vt:lpstr>rcsfourth</vt:lpstr>
      <vt:lpstr>rcssecond</vt:lpstr>
      <vt:lpstr>rcsthird</vt:lpstr>
      <vt:lpstr>regthird</vt:lpstr>
      <vt:lpstr>rightwrong</vt:lpstr>
      <vt:lpstr>rightwrong_v</vt:lpstr>
      <vt:lpstr>S.C.</vt:lpstr>
      <vt:lpstr>scfirst</vt:lpstr>
      <vt:lpstr>scfourth</vt:lpstr>
      <vt:lpstr>scsecond</vt:lpstr>
      <vt:lpstr>scthird</vt:lpstr>
      <vt:lpstr>'Analysis by Tests - Verbal'!selecaoexame</vt:lpstr>
      <vt:lpstr>selecaoexame</vt:lpstr>
      <vt:lpstr>Sentence_Structure</vt:lpstr>
      <vt:lpstr>Short_Passage___Business</vt:lpstr>
      <vt:lpstr>Short_Passage___Humanities</vt:lpstr>
      <vt:lpstr>Short_Passage___Science</vt:lpstr>
      <vt:lpstr>Short_Passage___Social_Science</vt:lpstr>
      <vt:lpstr>source</vt:lpstr>
      <vt:lpstr>source_v</vt:lpstr>
      <vt:lpstr>Special_Formulas</vt:lpstr>
      <vt:lpstr>Special_Problems</vt:lpstr>
      <vt:lpstr>Statistics</vt:lpstr>
      <vt:lpstr>Structure_Based_Family</vt:lpstr>
      <vt:lpstr>Subject_Verb_Agreement</vt:lpstr>
      <vt:lpstr>Triangles___Diagonals</vt:lpstr>
      <vt:lpstr>Verbal_Areas</vt:lpstr>
      <vt:lpstr>Verbs</vt:lpstr>
      <vt:lpstr>Word_Problems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Felippe de Medeiros Oliveira</dc:creator>
  <cp:keywords/>
  <dc:description/>
  <cp:lastModifiedBy>Felippe Medeiros</cp:lastModifiedBy>
  <cp:revision/>
  <dcterms:created xsi:type="dcterms:W3CDTF">2016-06-29T12:27:54Z</dcterms:created>
  <dcterms:modified xsi:type="dcterms:W3CDTF">2017-04-12T12:31:45Z</dcterms:modified>
  <cp:category/>
  <cp:contentStatus/>
</cp:coreProperties>
</file>

<file path=userCustomization/customUI.xml><?xml version="1.0" encoding="utf-8"?>
<mso:customUI xmlns:mso="http://schemas.microsoft.com/office/2006/01/customui">
  <mso:ribbon>
    <mso:qat>
      <mso:documentControls>
        <mso:control idQ="mso:Font" visible="true"/>
        <mso:control idQ="mso:Strikethrough" visible="true"/>
        <mso:control idQ="mso:PasteFormatting" visible="true"/>
        <mso:control idQ="mso:PasteValues" visible="true"/>
        <mso:control idQ="mso:TableDeleteRowsAndColumnsMenu" visible="true"/>
      </mso:documentControls>
    </mso:qat>
  </mso:ribbon>
</mso:customUI>
</file>