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dim Kukharchuk\Desktop\My Mckinsey\Personal\Research\"/>
    </mc:Choice>
  </mc:AlternateContent>
  <bookViews>
    <workbookView xWindow="0" yWindow="0" windowWidth="28800" windowHeight="9510"/>
  </bookViews>
  <sheets>
    <sheet name="ALL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4" i="1" l="1"/>
  <c r="B88" i="1"/>
  <c r="Q106" i="1" l="1"/>
  <c r="P106" i="1"/>
  <c r="O106" i="1"/>
  <c r="N106" i="1"/>
  <c r="M106" i="1"/>
  <c r="L106" i="1"/>
  <c r="K106" i="1"/>
  <c r="J106" i="1"/>
  <c r="J107" i="1" s="1"/>
  <c r="Q105" i="1"/>
  <c r="P105" i="1"/>
  <c r="O105" i="1"/>
  <c r="N105" i="1"/>
  <c r="M105" i="1"/>
  <c r="L105" i="1"/>
  <c r="K105" i="1"/>
  <c r="J105" i="1"/>
  <c r="Q104" i="1"/>
  <c r="Q107" i="1" s="1"/>
  <c r="P104" i="1"/>
  <c r="P107" i="1" s="1"/>
  <c r="O104" i="1"/>
  <c r="O107" i="1" s="1"/>
  <c r="N104" i="1"/>
  <c r="M104" i="1"/>
  <c r="M107" i="1" s="1"/>
  <c r="L104" i="1"/>
  <c r="L107" i="1" s="1"/>
  <c r="K104" i="1"/>
  <c r="K107" i="1" s="1"/>
  <c r="J104" i="1"/>
  <c r="R83" i="1"/>
  <c r="R82" i="1"/>
  <c r="R81" i="1"/>
  <c r="R80" i="1"/>
  <c r="R79" i="1"/>
  <c r="R78" i="1"/>
  <c r="R77" i="1"/>
  <c r="R76" i="1"/>
  <c r="R75" i="1"/>
  <c r="R74" i="1"/>
  <c r="R73" i="1"/>
  <c r="R72" i="1"/>
  <c r="Q67" i="1"/>
  <c r="P67" i="1"/>
  <c r="O67" i="1"/>
  <c r="N67" i="1"/>
  <c r="M67" i="1"/>
  <c r="M68" i="1" s="1"/>
  <c r="L67" i="1"/>
  <c r="K67" i="1"/>
  <c r="J67" i="1"/>
  <c r="R67" i="1" s="1"/>
  <c r="R66" i="1"/>
  <c r="D83" i="1" s="1"/>
  <c r="R65" i="1"/>
  <c r="I82" i="1" s="1"/>
  <c r="R64" i="1"/>
  <c r="I81" i="1" s="1"/>
  <c r="R63" i="1"/>
  <c r="R62" i="1"/>
  <c r="D79" i="1" s="1"/>
  <c r="R61" i="1"/>
  <c r="B78" i="1" s="1"/>
  <c r="R60" i="1"/>
  <c r="D77" i="1" s="1"/>
  <c r="R59" i="1"/>
  <c r="R58" i="1"/>
  <c r="B75" i="1" s="1"/>
  <c r="R57" i="1"/>
  <c r="F74" i="1" s="1"/>
  <c r="R56" i="1"/>
  <c r="H73" i="1" s="1"/>
  <c r="R55" i="1"/>
  <c r="M72" i="1" s="1"/>
  <c r="M43" i="1"/>
  <c r="F43" i="1"/>
  <c r="M29" i="1"/>
  <c r="M13" i="1"/>
  <c r="F4" i="1"/>
  <c r="C78" i="1" l="1"/>
  <c r="G74" i="1"/>
  <c r="G77" i="1"/>
  <c r="G93" i="1" s="1"/>
  <c r="D73" i="1"/>
  <c r="D89" i="1" s="1"/>
  <c r="B74" i="1"/>
  <c r="H77" i="1"/>
  <c r="H78" i="1"/>
  <c r="H82" i="1"/>
  <c r="H106" i="1" s="1"/>
  <c r="P114" i="1" s="1"/>
  <c r="G73" i="1"/>
  <c r="C74" i="1"/>
  <c r="C77" i="1"/>
  <c r="I78" i="1"/>
  <c r="B81" i="1"/>
  <c r="C73" i="1"/>
  <c r="N75" i="1"/>
  <c r="E75" i="1"/>
  <c r="E91" i="1" s="1"/>
  <c r="E113" i="1" s="1"/>
  <c r="P82" i="1"/>
  <c r="Q81" i="1"/>
  <c r="P78" i="1"/>
  <c r="H94" i="1" s="1"/>
  <c r="L77" i="1"/>
  <c r="D93" i="1" s="1"/>
  <c r="J74" i="1"/>
  <c r="B90" i="1" s="1"/>
  <c r="L73" i="1"/>
  <c r="P68" i="1"/>
  <c r="Q78" i="1"/>
  <c r="O77" i="1"/>
  <c r="K74" i="1"/>
  <c r="O73" i="1"/>
  <c r="G89" i="1" s="1"/>
  <c r="J81" i="1"/>
  <c r="B97" i="1" s="1"/>
  <c r="K77" i="1"/>
  <c r="O74" i="1"/>
  <c r="K73" i="1"/>
  <c r="O79" i="1"/>
  <c r="P77" i="1"/>
  <c r="M75" i="1"/>
  <c r="N74" i="1"/>
  <c r="F90" i="1" s="1"/>
  <c r="P73" i="1"/>
  <c r="H89" i="1" s="1"/>
  <c r="L68" i="1"/>
  <c r="Q82" i="1"/>
  <c r="L79" i="1"/>
  <c r="D95" i="1" s="1"/>
  <c r="J75" i="1"/>
  <c r="B91" i="1" s="1"/>
  <c r="B113" i="1" s="1"/>
  <c r="Q68" i="1"/>
  <c r="O76" i="1"/>
  <c r="K76" i="1"/>
  <c r="G76" i="1"/>
  <c r="C76" i="1"/>
  <c r="N76" i="1"/>
  <c r="J76" i="1"/>
  <c r="F76" i="1"/>
  <c r="B76" i="1"/>
  <c r="Q80" i="1"/>
  <c r="M80" i="1"/>
  <c r="I80" i="1"/>
  <c r="E80" i="1"/>
  <c r="P80" i="1"/>
  <c r="L80" i="1"/>
  <c r="H80" i="1"/>
  <c r="D80" i="1"/>
  <c r="O80" i="1"/>
  <c r="G80" i="1"/>
  <c r="N80" i="1"/>
  <c r="F80" i="1"/>
  <c r="Q72" i="1"/>
  <c r="I76" i="1"/>
  <c r="Q76" i="1"/>
  <c r="C80" i="1"/>
  <c r="N73" i="1"/>
  <c r="N77" i="1"/>
  <c r="K68" i="1"/>
  <c r="O68" i="1"/>
  <c r="D72" i="1"/>
  <c r="L72" i="1"/>
  <c r="E105" i="1"/>
  <c r="M113" i="1" s="1"/>
  <c r="D76" i="1"/>
  <c r="L76" i="1"/>
  <c r="J80" i="1"/>
  <c r="I97" i="1"/>
  <c r="Q74" i="1"/>
  <c r="L78" i="1"/>
  <c r="L82" i="1"/>
  <c r="E72" i="1"/>
  <c r="F75" i="1"/>
  <c r="E76" i="1"/>
  <c r="M76" i="1"/>
  <c r="K80" i="1"/>
  <c r="I106" i="1"/>
  <c r="Q114" i="1" s="1"/>
  <c r="I98" i="1"/>
  <c r="I114" i="1" s="1"/>
  <c r="N107" i="1"/>
  <c r="B105" i="1"/>
  <c r="J113" i="1" s="1"/>
  <c r="O72" i="1"/>
  <c r="K72" i="1"/>
  <c r="G72" i="1"/>
  <c r="C72" i="1"/>
  <c r="N72" i="1"/>
  <c r="J72" i="1"/>
  <c r="F72" i="1"/>
  <c r="B72" i="1"/>
  <c r="J68" i="1"/>
  <c r="N68" i="1"/>
  <c r="I72" i="1"/>
  <c r="P75" i="1"/>
  <c r="L75" i="1"/>
  <c r="H75" i="1"/>
  <c r="D75" i="1"/>
  <c r="O75" i="1"/>
  <c r="K75" i="1"/>
  <c r="G75" i="1"/>
  <c r="C75" i="1"/>
  <c r="N79" i="1"/>
  <c r="J79" i="1"/>
  <c r="F79" i="1"/>
  <c r="B79" i="1"/>
  <c r="Q79" i="1"/>
  <c r="M79" i="1"/>
  <c r="I79" i="1"/>
  <c r="E79" i="1"/>
  <c r="K79" i="1"/>
  <c r="C79" i="1"/>
  <c r="P79" i="1"/>
  <c r="H79" i="1"/>
  <c r="N83" i="1"/>
  <c r="J83" i="1"/>
  <c r="F83" i="1"/>
  <c r="B83" i="1"/>
  <c r="Q83" i="1"/>
  <c r="M83" i="1"/>
  <c r="I83" i="1"/>
  <c r="E83" i="1"/>
  <c r="K83" i="1"/>
  <c r="C83" i="1"/>
  <c r="G83" i="1"/>
  <c r="P83" i="1"/>
  <c r="H83" i="1"/>
  <c r="O83" i="1"/>
  <c r="H72" i="1"/>
  <c r="P72" i="1"/>
  <c r="I75" i="1"/>
  <c r="Q75" i="1"/>
  <c r="H76" i="1"/>
  <c r="P76" i="1"/>
  <c r="G79" i="1"/>
  <c r="B80" i="1"/>
  <c r="L83" i="1"/>
  <c r="D99" i="1" s="1"/>
  <c r="P81" i="1"/>
  <c r="L81" i="1"/>
  <c r="H81" i="1"/>
  <c r="D81" i="1"/>
  <c r="O81" i="1"/>
  <c r="K81" i="1"/>
  <c r="G81" i="1"/>
  <c r="C81" i="1"/>
  <c r="E73" i="1"/>
  <c r="I73" i="1"/>
  <c r="M73" i="1"/>
  <c r="Q73" i="1"/>
  <c r="D74" i="1"/>
  <c r="H74" i="1"/>
  <c r="L74" i="1"/>
  <c r="P74" i="1"/>
  <c r="E77" i="1"/>
  <c r="I77" i="1"/>
  <c r="M77" i="1"/>
  <c r="Q77" i="1"/>
  <c r="D78" i="1"/>
  <c r="E81" i="1"/>
  <c r="M81" i="1"/>
  <c r="D82" i="1"/>
  <c r="O78" i="1"/>
  <c r="K78" i="1"/>
  <c r="C94" i="1" s="1"/>
  <c r="G78" i="1"/>
  <c r="N78" i="1"/>
  <c r="J78" i="1"/>
  <c r="B94" i="1" s="1"/>
  <c r="F78" i="1"/>
  <c r="O82" i="1"/>
  <c r="K82" i="1"/>
  <c r="G82" i="1"/>
  <c r="C82" i="1"/>
  <c r="N82" i="1"/>
  <c r="J82" i="1"/>
  <c r="F82" i="1"/>
  <c r="B82" i="1"/>
  <c r="B73" i="1"/>
  <c r="F73" i="1"/>
  <c r="J73" i="1"/>
  <c r="E74" i="1"/>
  <c r="I74" i="1"/>
  <c r="I90" i="1" s="1"/>
  <c r="M74" i="1"/>
  <c r="B77" i="1"/>
  <c r="F77" i="1"/>
  <c r="J77" i="1"/>
  <c r="E78" i="1"/>
  <c r="M78" i="1"/>
  <c r="F81" i="1"/>
  <c r="N81" i="1"/>
  <c r="E82" i="1"/>
  <c r="M82" i="1"/>
  <c r="H92" i="1" l="1"/>
  <c r="G90" i="1"/>
  <c r="G94" i="1"/>
  <c r="G97" i="1"/>
  <c r="H97" i="1"/>
  <c r="B96" i="1"/>
  <c r="I94" i="1"/>
  <c r="M84" i="1"/>
  <c r="P84" i="1"/>
  <c r="E99" i="1"/>
  <c r="B99" i="1"/>
  <c r="H95" i="1"/>
  <c r="E95" i="1"/>
  <c r="B95" i="1"/>
  <c r="G95" i="1"/>
  <c r="D94" i="1"/>
  <c r="C90" i="1"/>
  <c r="H93" i="1"/>
  <c r="D96" i="1"/>
  <c r="E96" i="1"/>
  <c r="B92" i="1"/>
  <c r="C92" i="1"/>
  <c r="C93" i="1"/>
  <c r="H98" i="1"/>
  <c r="H114" i="1" s="1"/>
  <c r="F97" i="1"/>
  <c r="F93" i="1"/>
  <c r="E90" i="1"/>
  <c r="F94" i="1"/>
  <c r="E97" i="1"/>
  <c r="I93" i="1"/>
  <c r="H90" i="1"/>
  <c r="G99" i="1"/>
  <c r="C89" i="1"/>
  <c r="F96" i="1"/>
  <c r="B106" i="1"/>
  <c r="J114" i="1" s="1"/>
  <c r="B98" i="1"/>
  <c r="B114" i="1" s="1"/>
  <c r="J84" i="1"/>
  <c r="L84" i="1"/>
  <c r="C106" i="1"/>
  <c r="K114" i="1" s="1"/>
  <c r="C98" i="1"/>
  <c r="C114" i="1" s="1"/>
  <c r="I107" i="1"/>
  <c r="Q115" i="1" s="1"/>
  <c r="I89" i="1"/>
  <c r="D105" i="1"/>
  <c r="L113" i="1" s="1"/>
  <c r="D91" i="1"/>
  <c r="D113" i="1" s="1"/>
  <c r="K84" i="1"/>
  <c r="B93" i="1"/>
  <c r="F106" i="1"/>
  <c r="N114" i="1" s="1"/>
  <c r="F98" i="1"/>
  <c r="F114" i="1" s="1"/>
  <c r="G106" i="1"/>
  <c r="O114" i="1" s="1"/>
  <c r="G98" i="1"/>
  <c r="G114" i="1" s="1"/>
  <c r="E93" i="1"/>
  <c r="D90" i="1"/>
  <c r="E107" i="1"/>
  <c r="M115" i="1" s="1"/>
  <c r="E89" i="1"/>
  <c r="I105" i="1"/>
  <c r="Q113" i="1" s="1"/>
  <c r="I91" i="1"/>
  <c r="I113" i="1" s="1"/>
  <c r="H104" i="1"/>
  <c r="H88" i="1"/>
  <c r="H84" i="1"/>
  <c r="I99" i="1"/>
  <c r="F99" i="1"/>
  <c r="I95" i="1"/>
  <c r="F95" i="1"/>
  <c r="G105" i="1"/>
  <c r="O113" i="1" s="1"/>
  <c r="G91" i="1"/>
  <c r="G113" i="1" s="1"/>
  <c r="H105" i="1"/>
  <c r="P113" i="1" s="1"/>
  <c r="H91" i="1"/>
  <c r="H113" i="1" s="1"/>
  <c r="N84" i="1"/>
  <c r="O84" i="1"/>
  <c r="C107" i="1"/>
  <c r="K115" i="1" s="1"/>
  <c r="D104" i="1"/>
  <c r="D88" i="1"/>
  <c r="D84" i="1"/>
  <c r="I92" i="1"/>
  <c r="H96" i="1"/>
  <c r="I96" i="1"/>
  <c r="F92" i="1"/>
  <c r="G92" i="1"/>
  <c r="C91" i="1"/>
  <c r="C113" i="1" s="1"/>
  <c r="C105" i="1"/>
  <c r="K113" i="1" s="1"/>
  <c r="E106" i="1"/>
  <c r="M114" i="1" s="1"/>
  <c r="E98" i="1"/>
  <c r="E114" i="1" s="1"/>
  <c r="E94" i="1"/>
  <c r="F107" i="1"/>
  <c r="N115" i="1" s="1"/>
  <c r="F89" i="1"/>
  <c r="D106" i="1"/>
  <c r="L114" i="1" s="1"/>
  <c r="D98" i="1"/>
  <c r="D114" i="1" s="1"/>
  <c r="C97" i="1"/>
  <c r="D97" i="1"/>
  <c r="C99" i="1"/>
  <c r="C95" i="1"/>
  <c r="G107" i="1"/>
  <c r="O115" i="1" s="1"/>
  <c r="B84" i="1"/>
  <c r="J85" i="1" s="1"/>
  <c r="C104" i="1"/>
  <c r="C84" i="1"/>
  <c r="C88" i="1"/>
  <c r="E92" i="1"/>
  <c r="D92" i="1"/>
  <c r="C96" i="1"/>
  <c r="G96" i="1"/>
  <c r="B89" i="1"/>
  <c r="B107" i="1"/>
  <c r="J115" i="1" s="1"/>
  <c r="D107" i="1"/>
  <c r="L115" i="1" s="1"/>
  <c r="H99" i="1"/>
  <c r="I104" i="1"/>
  <c r="I88" i="1"/>
  <c r="I84" i="1"/>
  <c r="F104" i="1"/>
  <c r="F88" i="1"/>
  <c r="F84" i="1"/>
  <c r="G104" i="1"/>
  <c r="G88" i="1"/>
  <c r="G84" i="1"/>
  <c r="O85" i="1" s="1"/>
  <c r="F105" i="1"/>
  <c r="N113" i="1" s="1"/>
  <c r="F91" i="1"/>
  <c r="F113" i="1" s="1"/>
  <c r="E104" i="1"/>
  <c r="E88" i="1"/>
  <c r="E84" i="1"/>
  <c r="H107" i="1"/>
  <c r="P115" i="1" s="1"/>
  <c r="Q84" i="1"/>
  <c r="M85" i="1" l="1"/>
  <c r="B115" i="1"/>
  <c r="P85" i="1"/>
  <c r="L85" i="1"/>
  <c r="D115" i="1"/>
  <c r="K85" i="1"/>
  <c r="C115" i="1"/>
  <c r="H115" i="1"/>
  <c r="G115" i="1"/>
  <c r="N85" i="1"/>
  <c r="N112" i="1"/>
  <c r="F108" i="1"/>
  <c r="C112" i="1"/>
  <c r="C100" i="1"/>
  <c r="O112" i="1"/>
  <c r="G108" i="1"/>
  <c r="Q85" i="1"/>
  <c r="J112" i="1"/>
  <c r="B108" i="1"/>
  <c r="H112" i="1"/>
  <c r="H116" i="1" s="1"/>
  <c r="H100" i="1"/>
  <c r="E115" i="1"/>
  <c r="I115" i="1"/>
  <c r="G112" i="1"/>
  <c r="G100" i="1"/>
  <c r="L112" i="1"/>
  <c r="D108" i="1"/>
  <c r="I112" i="1"/>
  <c r="I100" i="1"/>
  <c r="K112" i="1"/>
  <c r="C108" i="1"/>
  <c r="F115" i="1"/>
  <c r="P112" i="1"/>
  <c r="H108" i="1"/>
  <c r="M112" i="1"/>
  <c r="E108" i="1"/>
  <c r="E112" i="1"/>
  <c r="E100" i="1"/>
  <c r="F112" i="1"/>
  <c r="F100" i="1"/>
  <c r="Q112" i="1"/>
  <c r="I108" i="1"/>
  <c r="B112" i="1"/>
  <c r="B116" i="1" s="1"/>
  <c r="B100" i="1"/>
  <c r="D112" i="1"/>
  <c r="D116" i="1" s="1"/>
  <c r="D100" i="1"/>
  <c r="G116" i="1" l="1"/>
  <c r="F116" i="1"/>
  <c r="E116" i="1"/>
  <c r="C116" i="1"/>
  <c r="I116" i="1"/>
</calcChain>
</file>

<file path=xl/sharedStrings.xml><?xml version="1.0" encoding="utf-8"?>
<sst xmlns="http://schemas.openxmlformats.org/spreadsheetml/2006/main" count="205" uniqueCount="67">
  <si>
    <t>Industry</t>
  </si>
  <si>
    <t>Kellogg</t>
  </si>
  <si>
    <t>Tuck</t>
  </si>
  <si>
    <t>Stanford</t>
  </si>
  <si>
    <t>MIT</t>
  </si>
  <si>
    <t>Columbia</t>
  </si>
  <si>
    <t>Booth</t>
  </si>
  <si>
    <t>Harvard</t>
  </si>
  <si>
    <t>Wharton</t>
  </si>
  <si>
    <t>Consulting</t>
  </si>
  <si>
    <t>CPG&amp;Retail</t>
  </si>
  <si>
    <t>Apparel</t>
  </si>
  <si>
    <t>Electronics</t>
  </si>
  <si>
    <t>Food</t>
  </si>
  <si>
    <t>Household</t>
  </si>
  <si>
    <t>Luxury</t>
  </si>
  <si>
    <t>Other</t>
  </si>
  <si>
    <t>Retail</t>
  </si>
  <si>
    <t>Energy</t>
  </si>
  <si>
    <t>Financial Services</t>
  </si>
  <si>
    <t>Commercial Banking</t>
  </si>
  <si>
    <t>Diversified Financial Services</t>
  </si>
  <si>
    <t>Hedge Funds</t>
  </si>
  <si>
    <t>Insurance</t>
  </si>
  <si>
    <t>Investment Banking/Brokerage</t>
  </si>
  <si>
    <t>Investment Management/Research</t>
  </si>
  <si>
    <t>Private Equity</t>
  </si>
  <si>
    <t>Venture Capital</t>
  </si>
  <si>
    <t>Healthcare</t>
  </si>
  <si>
    <t>General</t>
  </si>
  <si>
    <t>Medical Devices</t>
  </si>
  <si>
    <t>Pharmaceutical Manufacturers</t>
  </si>
  <si>
    <t>Pharmaceutical Other</t>
  </si>
  <si>
    <t>Providers &amp; Services</t>
  </si>
  <si>
    <t>Hospitality</t>
  </si>
  <si>
    <t>Manufacturing</t>
  </si>
  <si>
    <t>Aero / Auto / Transport Equipment</t>
  </si>
  <si>
    <t>Automotive</t>
  </si>
  <si>
    <t>Media/Entertainment</t>
  </si>
  <si>
    <t>Media</t>
  </si>
  <si>
    <t>&lt;1%</t>
  </si>
  <si>
    <t>Entertainment</t>
  </si>
  <si>
    <t>Nonprofit</t>
  </si>
  <si>
    <t>Agribusiness</t>
  </si>
  <si>
    <t>Real Estate</t>
  </si>
  <si>
    <t>Commercial</t>
  </si>
  <si>
    <t>Services</t>
  </si>
  <si>
    <t>Technology</t>
  </si>
  <si>
    <t>Equipment/Hardware</t>
  </si>
  <si>
    <t>Internet Services/E-Commerce</t>
  </si>
  <si>
    <t>Multimedia Products/Services</t>
  </si>
  <si>
    <t>Software</t>
  </si>
  <si>
    <t>Telecommunications</t>
  </si>
  <si>
    <t>Transportation/Logistics</t>
  </si>
  <si>
    <t>Actual data</t>
  </si>
  <si>
    <t>Average</t>
  </si>
  <si>
    <t>Total</t>
  </si>
  <si>
    <t>Total salary deficite = Salary value deficite + Industry structure</t>
  </si>
  <si>
    <t>Estimate*</t>
  </si>
  <si>
    <t>*mean estimated using max, min, median by employing regression. R-squared = 0.7</t>
  </si>
  <si>
    <t>Why saraly is lower</t>
  </si>
  <si>
    <t>Because salary is lower than in other schools</t>
  </si>
  <si>
    <t>Because school send people to industries with lower saleries</t>
  </si>
  <si>
    <t>Share employed</t>
  </si>
  <si>
    <t>Mean salary</t>
  </si>
  <si>
    <t>Why average school salary is small by industry</t>
  </si>
  <si>
    <t>How much is the salary smaller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</si>
</sst>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/>
    <xf numFmtId="164" fontId="0" fillId="0" borderId="5" xfId="1" applyNumberFormat="1" applyFont="1" applyBorder="1"/>
    <xf numFmtId="164" fontId="0" fillId="0" borderId="6" xfId="1" applyNumberFormat="1" applyFont="1" applyBorder="1"/>
    <xf numFmtId="164" fontId="0" fillId="0" borderId="7" xfId="1" applyNumberFormat="1" applyFont="1" applyBorder="1"/>
    <xf numFmtId="3" fontId="0" fillId="0" borderId="6" xfId="0" applyNumberFormat="1" applyBorder="1"/>
    <xf numFmtId="164" fontId="0" fillId="0" borderId="8" xfId="1" applyNumberFormat="1" applyFont="1" applyBorder="1"/>
    <xf numFmtId="164" fontId="0" fillId="0" borderId="9" xfId="1" applyNumberFormat="1" applyFont="1" applyBorder="1"/>
    <xf numFmtId="164" fontId="0" fillId="0" borderId="10" xfId="1" applyNumberFormat="1" applyFont="1" applyBorder="1"/>
    <xf numFmtId="0" fontId="0" fillId="0" borderId="1" xfId="0" applyBorder="1" applyAlignment="1">
      <alignment horizontal="right"/>
    </xf>
    <xf numFmtId="0" fontId="2" fillId="0" borderId="1" xfId="0" applyFont="1" applyFill="1" applyBorder="1" applyAlignment="1">
      <alignment horizontal="right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/>
    </xf>
    <xf numFmtId="164" fontId="0" fillId="0" borderId="11" xfId="1" applyNumberFormat="1" applyFont="1" applyBorder="1"/>
    <xf numFmtId="164" fontId="0" fillId="0" borderId="12" xfId="1" applyNumberFormat="1" applyFont="1" applyBorder="1"/>
    <xf numFmtId="164" fontId="0" fillId="0" borderId="13" xfId="1" applyNumberFormat="1" applyFont="1" applyBorder="1"/>
    <xf numFmtId="0" fontId="0" fillId="0" borderId="17" xfId="0" applyFill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164" fontId="0" fillId="0" borderId="6" xfId="1" applyNumberFormat="1" applyFont="1" applyBorder="1" applyAlignment="1">
      <alignment horizontal="center"/>
    </xf>
    <xf numFmtId="164" fontId="0" fillId="0" borderId="7" xfId="1" applyNumberFormat="1" applyFont="1" applyBorder="1" applyAlignment="1">
      <alignment horizontal="center"/>
    </xf>
    <xf numFmtId="3" fontId="0" fillId="0" borderId="18" xfId="0" applyNumberFormat="1" applyBorder="1"/>
    <xf numFmtId="3" fontId="0" fillId="0" borderId="19" xfId="0" applyNumberFormat="1" applyBorder="1"/>
    <xf numFmtId="3" fontId="0" fillId="0" borderId="20" xfId="0" applyNumberFormat="1" applyBorder="1"/>
    <xf numFmtId="3" fontId="0" fillId="0" borderId="21" xfId="0" applyNumberFormat="1" applyBorder="1"/>
    <xf numFmtId="164" fontId="0" fillId="0" borderId="0" xfId="0" applyNumberFormat="1"/>
    <xf numFmtId="164" fontId="0" fillId="0" borderId="8" xfId="1" applyNumberFormat="1" applyFont="1" applyBorder="1" applyAlignment="1">
      <alignment horizontal="center"/>
    </xf>
    <xf numFmtId="164" fontId="0" fillId="0" borderId="9" xfId="1" applyNumberFormat="1" applyFon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3" fontId="0" fillId="0" borderId="5" xfId="0" applyNumberFormat="1" applyBorder="1"/>
    <xf numFmtId="3" fontId="0" fillId="0" borderId="7" xfId="0" applyNumberFormat="1" applyBorder="1"/>
    <xf numFmtId="0" fontId="0" fillId="0" borderId="22" xfId="0" applyBorder="1"/>
    <xf numFmtId="3" fontId="0" fillId="0" borderId="23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3" fontId="0" fillId="0" borderId="26" xfId="0" applyNumberFormat="1" applyBorder="1"/>
    <xf numFmtId="0" fontId="0" fillId="0" borderId="14" xfId="0" applyFill="1" applyBorder="1"/>
    <xf numFmtId="9" fontId="0" fillId="0" borderId="2" xfId="1" applyNumberFormat="1" applyFont="1" applyFill="1" applyBorder="1" applyAlignment="1">
      <alignment horizontal="center"/>
    </xf>
    <xf numFmtId="9" fontId="0" fillId="0" borderId="3" xfId="1" applyNumberFormat="1" applyFont="1" applyFill="1" applyBorder="1" applyAlignment="1">
      <alignment horizontal="center"/>
    </xf>
    <xf numFmtId="9" fontId="0" fillId="0" borderId="27" xfId="1" applyNumberFormat="1" applyFont="1" applyFill="1" applyBorder="1" applyAlignment="1">
      <alignment horizontal="center"/>
    </xf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0" fillId="0" borderId="28" xfId="0" applyNumberFormat="1" applyBorder="1"/>
    <xf numFmtId="165" fontId="0" fillId="0" borderId="0" xfId="0" applyNumberFormat="1"/>
    <xf numFmtId="3" fontId="0" fillId="0" borderId="0" xfId="0" applyNumberFormat="1"/>
    <xf numFmtId="0" fontId="0" fillId="0" borderId="29" xfId="0" applyBorder="1" applyAlignment="1">
      <alignment horizontal="center"/>
    </xf>
    <xf numFmtId="1" fontId="0" fillId="0" borderId="5" xfId="1" applyNumberFormat="1" applyFont="1" applyBorder="1" applyAlignment="1">
      <alignment horizontal="center"/>
    </xf>
    <xf numFmtId="1" fontId="0" fillId="0" borderId="6" xfId="1" applyNumberFormat="1" applyFont="1" applyBorder="1" applyAlignment="1">
      <alignment horizontal="center"/>
    </xf>
    <xf numFmtId="1" fontId="0" fillId="0" borderId="7" xfId="1" applyNumberFormat="1" applyFont="1" applyBorder="1" applyAlignment="1">
      <alignment horizontal="center"/>
    </xf>
    <xf numFmtId="3" fontId="0" fillId="0" borderId="18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9" fontId="0" fillId="0" borderId="21" xfId="1" applyFont="1" applyBorder="1" applyAlignment="1">
      <alignment horizontal="center"/>
    </xf>
    <xf numFmtId="1" fontId="0" fillId="0" borderId="8" xfId="1" applyNumberFormat="1" applyFont="1" applyBorder="1" applyAlignment="1">
      <alignment horizontal="center"/>
    </xf>
    <xf numFmtId="1" fontId="0" fillId="0" borderId="9" xfId="1" applyNumberFormat="1" applyFont="1" applyBorder="1" applyAlignment="1">
      <alignment horizontal="center"/>
    </xf>
    <xf numFmtId="1" fontId="0" fillId="0" borderId="10" xfId="1" applyNumberFormat="1" applyFont="1" applyBorder="1" applyAlignment="1">
      <alignment horizontal="center"/>
    </xf>
    <xf numFmtId="3" fontId="0" fillId="0" borderId="5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1" fontId="0" fillId="0" borderId="30" xfId="1" applyNumberFormat="1" applyFont="1" applyBorder="1" applyAlignment="1">
      <alignment horizontal="center"/>
    </xf>
    <xf numFmtId="1" fontId="0" fillId="0" borderId="31" xfId="1" applyNumberFormat="1" applyFont="1" applyBorder="1" applyAlignment="1">
      <alignment horizontal="center"/>
    </xf>
    <xf numFmtId="1" fontId="0" fillId="0" borderId="32" xfId="1" applyNumberFormat="1" applyFont="1" applyBorder="1" applyAlignment="1">
      <alignment horizontal="center"/>
    </xf>
    <xf numFmtId="3" fontId="0" fillId="0" borderId="33" xfId="0" applyNumberFormat="1" applyBorder="1" applyAlignment="1">
      <alignment horizontal="center" vertical="center"/>
    </xf>
    <xf numFmtId="3" fontId="0" fillId="0" borderId="34" xfId="0" applyNumberFormat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/>
    </xf>
    <xf numFmtId="9" fontId="0" fillId="0" borderId="26" xfId="1" applyFont="1" applyBorder="1" applyAlignment="1">
      <alignment horizontal="center"/>
    </xf>
    <xf numFmtId="0" fontId="0" fillId="0" borderId="17" xfId="0" applyFill="1" applyBorder="1"/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/>
    <xf numFmtId="1" fontId="0" fillId="0" borderId="40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9" fontId="0" fillId="0" borderId="40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9" fontId="0" fillId="0" borderId="20" xfId="1" applyFont="1" applyBorder="1" applyAlignment="1">
      <alignment horizontal="center"/>
    </xf>
    <xf numFmtId="1" fontId="0" fillId="0" borderId="41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9" fontId="0" fillId="0" borderId="41" xfId="1" applyFont="1" applyBorder="1" applyAlignment="1">
      <alignment horizontal="center"/>
    </xf>
    <xf numFmtId="9" fontId="0" fillId="0" borderId="9" xfId="1" applyFont="1" applyBorder="1" applyAlignment="1">
      <alignment horizontal="center"/>
    </xf>
    <xf numFmtId="9" fontId="0" fillId="0" borderId="10" xfId="1" applyFont="1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42" xfId="0" applyFill="1" applyBorder="1"/>
    <xf numFmtId="1" fontId="0" fillId="0" borderId="43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9" fontId="0" fillId="0" borderId="43" xfId="1" applyFont="1" applyBorder="1" applyAlignment="1">
      <alignment horizontal="center"/>
    </xf>
    <xf numFmtId="9" fontId="0" fillId="0" borderId="12" xfId="1" applyFont="1" applyBorder="1" applyAlignment="1">
      <alignment horizontal="center"/>
    </xf>
    <xf numFmtId="9" fontId="0" fillId="0" borderId="13" xfId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Fill="1" applyBorder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6"/>
  <sheetViews>
    <sheetView tabSelected="1" topLeftCell="A84" zoomScale="80" zoomScaleNormal="80" workbookViewId="0">
      <selection activeCell="N101" sqref="N101"/>
    </sheetView>
  </sheetViews>
  <sheetFormatPr defaultRowHeight="15" x14ac:dyDescent="0.25"/>
  <cols>
    <col min="1" max="1" width="36.140625" customWidth="1"/>
    <col min="2" max="2" width="9" customWidth="1"/>
    <col min="6" max="6" width="10.5703125" bestFit="1" customWidth="1"/>
    <col min="12" max="12" width="9.42578125" bestFit="1" customWidth="1"/>
    <col min="13" max="13" width="11.140625" bestFit="1" customWidth="1"/>
    <col min="14" max="14" width="10.140625" bestFit="1" customWidth="1"/>
    <col min="17" max="17" width="10.7109375" customWidth="1"/>
  </cols>
  <sheetData>
    <row r="1" spans="1:17" ht="15.75" thickBot="1" x14ac:dyDescent="0.3">
      <c r="B1" s="106" t="s">
        <v>63</v>
      </c>
      <c r="C1" s="106"/>
      <c r="D1" s="106"/>
      <c r="E1" s="106"/>
      <c r="F1" s="106"/>
      <c r="G1" s="106"/>
      <c r="H1" s="106"/>
      <c r="I1" s="106"/>
      <c r="J1" s="106" t="s">
        <v>64</v>
      </c>
      <c r="K1" s="106"/>
      <c r="L1" s="106"/>
      <c r="M1" s="106"/>
      <c r="N1" s="106"/>
      <c r="O1" s="106"/>
      <c r="P1" s="106"/>
      <c r="Q1" s="106"/>
    </row>
    <row r="2" spans="1:17" ht="15.75" thickBot="1" x14ac:dyDescent="0.3">
      <c r="A2" s="1" t="s">
        <v>0</v>
      </c>
      <c r="B2" s="103" t="s">
        <v>1</v>
      </c>
      <c r="C2" s="104" t="s">
        <v>2</v>
      </c>
      <c r="D2" s="104" t="s">
        <v>3</v>
      </c>
      <c r="E2" s="104" t="s">
        <v>4</v>
      </c>
      <c r="F2" s="104" t="s">
        <v>5</v>
      </c>
      <c r="G2" s="104" t="s">
        <v>6</v>
      </c>
      <c r="H2" s="104" t="s">
        <v>7</v>
      </c>
      <c r="I2" s="105" t="s">
        <v>8</v>
      </c>
      <c r="J2" s="2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4" t="s">
        <v>8</v>
      </c>
    </row>
    <row r="3" spans="1:17" x14ac:dyDescent="0.25">
      <c r="A3" s="5" t="s">
        <v>9</v>
      </c>
      <c r="B3" s="6">
        <v>0.32900000000000001</v>
      </c>
      <c r="C3" s="7">
        <v>0.36</v>
      </c>
      <c r="D3" s="7">
        <v>0.2</v>
      </c>
      <c r="E3" s="7">
        <v>0.30499999999999999</v>
      </c>
      <c r="F3" s="7">
        <v>0.33099999999999996</v>
      </c>
      <c r="G3" s="7">
        <v>0.32586558044806518</v>
      </c>
      <c r="H3" s="7">
        <v>0.23</v>
      </c>
      <c r="I3" s="8">
        <v>0.28299999999999997</v>
      </c>
      <c r="J3" s="9">
        <v>142988</v>
      </c>
      <c r="K3" s="9">
        <v>135958</v>
      </c>
      <c r="L3" s="9">
        <v>144750</v>
      </c>
      <c r="M3" s="9">
        <v>137935</v>
      </c>
      <c r="N3" s="9">
        <v>143509.97319292184</v>
      </c>
      <c r="O3" s="9">
        <v>142744.75610003923</v>
      </c>
      <c r="P3" s="9">
        <v>149375</v>
      </c>
      <c r="Q3" s="9">
        <v>144887.1446697631</v>
      </c>
    </row>
    <row r="4" spans="1:17" x14ac:dyDescent="0.25">
      <c r="A4" s="5" t="s">
        <v>10</v>
      </c>
      <c r="B4" s="10">
        <v>0.14200000000000002</v>
      </c>
      <c r="C4" s="11">
        <v>0.13</v>
      </c>
      <c r="D4" s="11">
        <v>0.06</v>
      </c>
      <c r="E4" s="11">
        <v>7.6999999999999999E-2</v>
      </c>
      <c r="F4" s="11">
        <f>F7+F10+F11</f>
        <v>4.4999999999999998E-2</v>
      </c>
      <c r="G4" s="11">
        <v>7.128309572301425E-2</v>
      </c>
      <c r="H4" s="11">
        <v>7.0000000000000007E-2</v>
      </c>
      <c r="I4" s="12">
        <v>3.5000000000000003E-2</v>
      </c>
      <c r="J4" s="9">
        <v>110561</v>
      </c>
      <c r="K4" s="9">
        <v>104768</v>
      </c>
      <c r="L4" s="9">
        <v>115859.33333333333</v>
      </c>
      <c r="M4" s="9">
        <v>110416.71428571428</v>
      </c>
      <c r="N4" s="9">
        <v>103166.64333613557</v>
      </c>
      <c r="O4" s="9">
        <v>110728.53070821332</v>
      </c>
      <c r="P4" s="9">
        <v>115357.14285714286</v>
      </c>
      <c r="Q4" s="9">
        <v>117135.47389079411</v>
      </c>
    </row>
    <row r="5" spans="1:17" hidden="1" x14ac:dyDescent="0.25">
      <c r="A5" s="13" t="s">
        <v>11</v>
      </c>
      <c r="B5" s="10">
        <v>1.2E-2</v>
      </c>
      <c r="C5" s="11"/>
      <c r="D5" s="11"/>
      <c r="E5" s="11"/>
      <c r="F5" s="11"/>
      <c r="G5" s="11"/>
      <c r="H5" s="11"/>
      <c r="I5" s="12">
        <v>0.01</v>
      </c>
      <c r="J5" s="9">
        <v>120000</v>
      </c>
      <c r="K5" s="9"/>
      <c r="L5" s="9"/>
      <c r="M5" s="9"/>
      <c r="N5" s="9"/>
      <c r="O5" s="9"/>
      <c r="P5" s="9"/>
      <c r="Q5" s="9">
        <v>107037.58821055325</v>
      </c>
    </row>
    <row r="6" spans="1:17" hidden="1" x14ac:dyDescent="0.25">
      <c r="A6" s="13" t="s">
        <v>12</v>
      </c>
      <c r="B6" s="10">
        <v>4.0000000000000001E-3</v>
      </c>
      <c r="C6" s="11"/>
      <c r="D6" s="11"/>
      <c r="E6" s="11"/>
      <c r="F6" s="11"/>
      <c r="G6" s="11"/>
      <c r="H6" s="11"/>
      <c r="I6" s="12"/>
      <c r="J6" s="9"/>
      <c r="K6" s="9"/>
      <c r="L6" s="9"/>
      <c r="M6" s="9"/>
      <c r="N6" s="9"/>
      <c r="O6" s="9"/>
      <c r="P6" s="9"/>
      <c r="Q6" s="9"/>
    </row>
    <row r="7" spans="1:17" hidden="1" x14ac:dyDescent="0.25">
      <c r="A7" s="13" t="s">
        <v>13</v>
      </c>
      <c r="B7" s="10">
        <v>5.1999999999999998E-2</v>
      </c>
      <c r="C7" s="11"/>
      <c r="D7" s="11"/>
      <c r="E7" s="11"/>
      <c r="F7" s="11">
        <v>2.3E-2</v>
      </c>
      <c r="G7" s="11"/>
      <c r="H7" s="11"/>
      <c r="I7" s="12">
        <v>2.5000000000000001E-2</v>
      </c>
      <c r="J7" s="9">
        <v>110260</v>
      </c>
      <c r="K7" s="9"/>
      <c r="L7" s="9"/>
      <c r="M7" s="9"/>
      <c r="N7" s="9">
        <v>103987.15646451163</v>
      </c>
      <c r="O7" s="9"/>
      <c r="P7" s="9"/>
      <c r="Q7" s="9">
        <v>121174.62816289047</v>
      </c>
    </row>
    <row r="8" spans="1:17" hidden="1" x14ac:dyDescent="0.25">
      <c r="A8" s="13" t="s">
        <v>14</v>
      </c>
      <c r="B8" s="10">
        <v>4.4999999999999998E-2</v>
      </c>
      <c r="C8" s="11"/>
      <c r="D8" s="11"/>
      <c r="E8" s="11"/>
      <c r="F8" s="11"/>
      <c r="G8" s="11"/>
      <c r="H8" s="11"/>
      <c r="I8" s="12"/>
      <c r="J8" s="9">
        <v>105477</v>
      </c>
      <c r="K8" s="9"/>
      <c r="L8" s="9"/>
      <c r="M8" s="9"/>
      <c r="N8" s="9"/>
      <c r="O8" s="9"/>
      <c r="P8" s="9"/>
      <c r="Q8" s="9"/>
    </row>
    <row r="9" spans="1:17" hidden="1" x14ac:dyDescent="0.25">
      <c r="A9" s="13" t="s">
        <v>15</v>
      </c>
      <c r="B9" s="10">
        <v>2E-3</v>
      </c>
      <c r="C9" s="11"/>
      <c r="D9" s="11"/>
      <c r="E9" s="11"/>
      <c r="F9" s="11"/>
      <c r="G9" s="11"/>
      <c r="H9" s="11"/>
      <c r="I9" s="12"/>
      <c r="J9" s="9"/>
      <c r="K9" s="9"/>
      <c r="L9" s="9"/>
      <c r="M9" s="9"/>
      <c r="N9" s="9"/>
      <c r="O9" s="9"/>
      <c r="P9" s="9"/>
      <c r="Q9" s="9"/>
    </row>
    <row r="10" spans="1:17" hidden="1" x14ac:dyDescent="0.25">
      <c r="A10" s="13" t="s">
        <v>16</v>
      </c>
      <c r="B10" s="10">
        <v>2E-3</v>
      </c>
      <c r="C10" s="11"/>
      <c r="D10" s="11"/>
      <c r="E10" s="11"/>
      <c r="F10" s="11">
        <v>1.9E-2</v>
      </c>
      <c r="G10" s="11"/>
      <c r="H10" s="11"/>
      <c r="I10" s="12"/>
      <c r="J10" s="9"/>
      <c r="K10" s="9"/>
      <c r="L10" s="9"/>
      <c r="M10" s="9"/>
      <c r="N10" s="9">
        <v>100663.63433002759</v>
      </c>
      <c r="O10" s="9"/>
      <c r="P10" s="9"/>
      <c r="Q10" s="9"/>
    </row>
    <row r="11" spans="1:17" hidden="1" x14ac:dyDescent="0.25">
      <c r="A11" s="13" t="s">
        <v>17</v>
      </c>
      <c r="B11" s="10">
        <v>2.5000000000000001E-2</v>
      </c>
      <c r="C11" s="11"/>
      <c r="D11" s="11">
        <v>0.02</v>
      </c>
      <c r="E11" s="11">
        <v>4.4000000000000004E-2</v>
      </c>
      <c r="F11" s="11">
        <v>3.0000000000000001E-3</v>
      </c>
      <c r="G11" s="11">
        <v>1.8329938900203666E-2</v>
      </c>
      <c r="H11" s="11">
        <v>0.03</v>
      </c>
      <c r="I11" s="12"/>
      <c r="J11" s="9">
        <v>103833</v>
      </c>
      <c r="K11" s="9"/>
      <c r="L11" s="9">
        <v>118720</v>
      </c>
      <c r="M11" s="9">
        <v>107385</v>
      </c>
      <c r="N11" s="9">
        <v>100420.7361316288</v>
      </c>
      <c r="O11" s="9">
        <v>104363.38336149488</v>
      </c>
      <c r="P11" s="9">
        <v>117500</v>
      </c>
      <c r="Q11" s="9"/>
    </row>
    <row r="12" spans="1:17" x14ac:dyDescent="0.25">
      <c r="A12" s="5" t="s">
        <v>18</v>
      </c>
      <c r="B12" s="10">
        <v>8.0000000000000002E-3</v>
      </c>
      <c r="C12" s="11"/>
      <c r="D12" s="11">
        <v>0.01</v>
      </c>
      <c r="E12" s="11">
        <v>2.4E-2</v>
      </c>
      <c r="F12" s="11"/>
      <c r="G12" s="11">
        <v>8.1466395112016286E-3</v>
      </c>
      <c r="H12" s="11">
        <v>0.02</v>
      </c>
      <c r="I12" s="12">
        <v>0.01</v>
      </c>
      <c r="J12" s="9">
        <v>109875</v>
      </c>
      <c r="K12" s="9"/>
      <c r="L12" s="9"/>
      <c r="M12" s="9">
        <v>109286</v>
      </c>
      <c r="N12" s="9"/>
      <c r="O12" s="9"/>
      <c r="P12" s="9">
        <v>138437.5</v>
      </c>
      <c r="Q12" s="9">
        <v>138053.73399717954</v>
      </c>
    </row>
    <row r="13" spans="1:17" x14ac:dyDescent="0.25">
      <c r="A13" s="5" t="s">
        <v>19</v>
      </c>
      <c r="B13" s="10">
        <v>0.129</v>
      </c>
      <c r="C13" s="11">
        <v>0.2</v>
      </c>
      <c r="D13" s="11">
        <v>0.32</v>
      </c>
      <c r="E13" s="11">
        <v>0.14699999999999999</v>
      </c>
      <c r="F13" s="11">
        <v>0.34399999999999997</v>
      </c>
      <c r="G13" s="11">
        <v>0.29938900203665986</v>
      </c>
      <c r="H13" s="11">
        <v>0.31</v>
      </c>
      <c r="I13" s="12">
        <v>0.32700000000000001</v>
      </c>
      <c r="J13" s="9">
        <v>129161</v>
      </c>
      <c r="K13" s="9">
        <v>129000</v>
      </c>
      <c r="L13" s="9">
        <v>164258</v>
      </c>
      <c r="M13" s="9">
        <f>SUMPRODUCT(M15:M21,E15:E21)/E13</f>
        <v>119457.06802721089</v>
      </c>
      <c r="N13" s="9">
        <v>129976.44399306425</v>
      </c>
      <c r="O13" s="9">
        <v>127614.33858830328</v>
      </c>
      <c r="P13" s="9">
        <v>152387.5</v>
      </c>
      <c r="Q13" s="9">
        <v>139419.979391448</v>
      </c>
    </row>
    <row r="14" spans="1:17" hidden="1" x14ac:dyDescent="0.25">
      <c r="A14" s="13" t="s">
        <v>20</v>
      </c>
      <c r="B14" s="10">
        <v>2E-3</v>
      </c>
      <c r="C14" s="11"/>
      <c r="D14" s="11"/>
      <c r="E14" s="11"/>
      <c r="F14" s="11">
        <v>0.01</v>
      </c>
      <c r="G14" s="11"/>
      <c r="H14" s="11"/>
      <c r="I14" s="12"/>
      <c r="J14" s="9"/>
      <c r="K14" s="9"/>
      <c r="L14" s="9"/>
      <c r="M14" s="9"/>
      <c r="N14" s="9">
        <v>117013.30973210334</v>
      </c>
      <c r="O14" s="9"/>
      <c r="P14" s="9"/>
      <c r="Q14" s="9"/>
    </row>
    <row r="15" spans="1:17" hidden="1" x14ac:dyDescent="0.25">
      <c r="A15" s="13" t="s">
        <v>21</v>
      </c>
      <c r="B15" s="10">
        <v>1.9E-2</v>
      </c>
      <c r="C15" s="11">
        <v>0.02</v>
      </c>
      <c r="D15" s="11">
        <v>0.03</v>
      </c>
      <c r="E15" s="11">
        <v>0.03</v>
      </c>
      <c r="F15" s="11">
        <v>1.7000000000000001E-2</v>
      </c>
      <c r="G15" s="11">
        <v>3.8696537678207736E-2</v>
      </c>
      <c r="H15" s="11">
        <v>0.01</v>
      </c>
      <c r="I15" s="12">
        <v>2.2000000000000002E-2</v>
      </c>
      <c r="J15" s="9">
        <v>111111</v>
      </c>
      <c r="K15" s="9">
        <v>117000</v>
      </c>
      <c r="L15" s="9">
        <v>125833</v>
      </c>
      <c r="M15" s="9">
        <v>110357</v>
      </c>
      <c r="N15" s="9">
        <v>113341.22239468871</v>
      </c>
      <c r="O15" s="9">
        <v>119365.92818945758</v>
      </c>
      <c r="P15" s="9">
        <v>132875</v>
      </c>
      <c r="Q15" s="9">
        <v>120390.76502759701</v>
      </c>
    </row>
    <row r="16" spans="1:17" hidden="1" x14ac:dyDescent="0.25">
      <c r="A16" s="13" t="s">
        <v>22</v>
      </c>
      <c r="B16" s="10">
        <v>6.0000000000000001E-3</v>
      </c>
      <c r="C16" s="11"/>
      <c r="D16" s="11">
        <v>0.04</v>
      </c>
      <c r="E16" s="11"/>
      <c r="F16" s="11">
        <v>2.8000000000000001E-2</v>
      </c>
      <c r="G16" s="11"/>
      <c r="H16" s="11"/>
      <c r="I16" s="12">
        <v>2.7999999999999997E-2</v>
      </c>
      <c r="J16" s="9"/>
      <c r="K16" s="9"/>
      <c r="L16" s="9">
        <v>147278</v>
      </c>
      <c r="M16" s="9"/>
      <c r="N16" s="9">
        <v>127245.08038707954</v>
      </c>
      <c r="O16" s="9"/>
      <c r="P16" s="9"/>
      <c r="Q16" s="9">
        <v>153358.60439199701</v>
      </c>
    </row>
    <row r="17" spans="1:17" hidden="1" x14ac:dyDescent="0.25">
      <c r="A17" s="13" t="s">
        <v>23</v>
      </c>
      <c r="B17" s="10">
        <v>2E-3</v>
      </c>
      <c r="C17" s="11"/>
      <c r="D17" s="11"/>
      <c r="E17" s="11"/>
      <c r="F17" s="11">
        <v>2.5999999999999999E-2</v>
      </c>
      <c r="G17" s="11">
        <v>4.0733197556008143E-3</v>
      </c>
      <c r="H17" s="11"/>
      <c r="I17" s="12"/>
      <c r="J17" s="9"/>
      <c r="K17" s="9"/>
      <c r="L17" s="9"/>
      <c r="M17" s="9"/>
      <c r="N17" s="9">
        <v>124242.12304939867</v>
      </c>
      <c r="O17" s="9"/>
      <c r="P17" s="9"/>
      <c r="Q17" s="9"/>
    </row>
    <row r="18" spans="1:17" hidden="1" x14ac:dyDescent="0.25">
      <c r="A18" s="14" t="s">
        <v>24</v>
      </c>
      <c r="B18" s="10">
        <v>5.8999999999999997E-2</v>
      </c>
      <c r="C18" s="11">
        <v>0.13</v>
      </c>
      <c r="D18" s="11">
        <v>0.01</v>
      </c>
      <c r="E18" s="11">
        <v>4.7E-2</v>
      </c>
      <c r="F18" s="11">
        <v>0.13700000000000001</v>
      </c>
      <c r="G18" s="11">
        <v>0.13645621181262729</v>
      </c>
      <c r="H18" s="11">
        <v>0.05</v>
      </c>
      <c r="I18" s="12">
        <v>0.127</v>
      </c>
      <c r="J18" s="9">
        <v>128075</v>
      </c>
      <c r="K18" s="9">
        <v>123966</v>
      </c>
      <c r="L18" s="9">
        <v>123333</v>
      </c>
      <c r="M18" s="9">
        <v>125000</v>
      </c>
      <c r="N18" s="9">
        <v>128097.67909548232</v>
      </c>
      <c r="O18" s="9">
        <v>125320.79639838394</v>
      </c>
      <c r="P18" s="9">
        <v>125000</v>
      </c>
      <c r="Q18" s="9">
        <v>123284.79795851221</v>
      </c>
    </row>
    <row r="19" spans="1:17" hidden="1" x14ac:dyDescent="0.25">
      <c r="A19" s="14" t="s">
        <v>25</v>
      </c>
      <c r="B19" s="10">
        <v>2E-3</v>
      </c>
      <c r="C19" s="11">
        <v>0.03</v>
      </c>
      <c r="D19" s="11">
        <v>0.03</v>
      </c>
      <c r="E19" s="11">
        <v>3.3000000000000002E-2</v>
      </c>
      <c r="F19" s="11">
        <v>6.2E-2</v>
      </c>
      <c r="G19" s="11">
        <v>5.4989816700610997E-2</v>
      </c>
      <c r="H19" s="11">
        <v>0.06</v>
      </c>
      <c r="I19" s="12">
        <v>5.2999999999999999E-2</v>
      </c>
      <c r="J19" s="9"/>
      <c r="K19" s="9">
        <v>126000</v>
      </c>
      <c r="L19" s="9">
        <v>159000</v>
      </c>
      <c r="M19" s="9">
        <v>126667</v>
      </c>
      <c r="N19" s="9">
        <v>137644.95086258647</v>
      </c>
      <c r="O19" s="9">
        <v>133014.95703622969</v>
      </c>
      <c r="P19" s="9">
        <v>150000</v>
      </c>
      <c r="Q19" s="9">
        <v>138612.0315539646</v>
      </c>
    </row>
    <row r="20" spans="1:17" hidden="1" x14ac:dyDescent="0.25">
      <c r="A20" s="13" t="s">
        <v>26</v>
      </c>
      <c r="B20" s="10">
        <v>3.9E-2</v>
      </c>
      <c r="C20" s="11">
        <v>0.02</v>
      </c>
      <c r="D20" s="11">
        <v>0.15</v>
      </c>
      <c r="E20" s="11">
        <v>3.7000000000000005E-2</v>
      </c>
      <c r="F20" s="11">
        <v>0.05</v>
      </c>
      <c r="G20" s="11">
        <v>6.5173116089613028E-2</v>
      </c>
      <c r="H20" s="11">
        <v>0.18</v>
      </c>
      <c r="I20" s="12">
        <v>9.4E-2</v>
      </c>
      <c r="J20" s="9">
        <v>145000</v>
      </c>
      <c r="K20" s="9">
        <v>184250</v>
      </c>
      <c r="L20" s="9">
        <v>176314.59090909091</v>
      </c>
      <c r="M20" s="9">
        <v>113364</v>
      </c>
      <c r="N20" s="9">
        <v>135611.90738699006</v>
      </c>
      <c r="O20" s="9">
        <v>129032.25806451612</v>
      </c>
      <c r="P20" s="9">
        <v>161875</v>
      </c>
      <c r="Q20" s="9">
        <v>160765.23801751615</v>
      </c>
    </row>
    <row r="21" spans="1:17" hidden="1" x14ac:dyDescent="0.25">
      <c r="A21" s="13" t="s">
        <v>27</v>
      </c>
      <c r="B21" s="10"/>
      <c r="C21" s="11"/>
      <c r="D21" s="11"/>
      <c r="E21" s="11"/>
      <c r="F21" s="11">
        <v>1.4E-2</v>
      </c>
      <c r="G21" s="11"/>
      <c r="H21" s="11"/>
      <c r="I21" s="12"/>
      <c r="J21" s="9"/>
      <c r="K21" s="9"/>
      <c r="L21" s="9"/>
      <c r="M21" s="9"/>
      <c r="N21" s="9">
        <v>141124.58654906283</v>
      </c>
      <c r="O21" s="9"/>
      <c r="P21" s="9"/>
      <c r="Q21" s="9"/>
    </row>
    <row r="22" spans="1:17" x14ac:dyDescent="0.25">
      <c r="A22" s="5" t="s">
        <v>28</v>
      </c>
      <c r="B22" s="10">
        <v>5.8999999999999997E-2</v>
      </c>
      <c r="C22" s="11">
        <v>0.04</v>
      </c>
      <c r="D22" s="11">
        <v>0.04</v>
      </c>
      <c r="E22" s="11">
        <v>5.7999999999999996E-2</v>
      </c>
      <c r="F22" s="11">
        <v>2.8000000000000001E-2</v>
      </c>
      <c r="G22" s="11">
        <v>2.8513238289205704E-2</v>
      </c>
      <c r="H22" s="11">
        <v>7.0000000000000007E-2</v>
      </c>
      <c r="I22" s="12">
        <v>5.7999999999999996E-2</v>
      </c>
      <c r="J22" s="9">
        <v>114820</v>
      </c>
      <c r="K22" s="9">
        <v>116357</v>
      </c>
      <c r="L22" s="9">
        <v>137333</v>
      </c>
      <c r="M22" s="9">
        <v>120964</v>
      </c>
      <c r="N22" s="9">
        <v>120343.18311428365</v>
      </c>
      <c r="O22" s="9">
        <v>116603.15640322184</v>
      </c>
      <c r="P22" s="9">
        <v>126500</v>
      </c>
      <c r="Q22" s="9">
        <v>123672.44437307341</v>
      </c>
    </row>
    <row r="23" spans="1:17" hidden="1" x14ac:dyDescent="0.25">
      <c r="A23" s="13" t="s">
        <v>29</v>
      </c>
      <c r="B23" s="10">
        <v>1.2E-2</v>
      </c>
      <c r="C23" s="11"/>
      <c r="D23" s="11"/>
      <c r="E23" s="11"/>
      <c r="F23" s="11"/>
      <c r="G23" s="11"/>
      <c r="H23" s="11"/>
      <c r="I23" s="12"/>
      <c r="J23" s="9">
        <v>107500</v>
      </c>
      <c r="K23" s="9"/>
      <c r="L23" s="9"/>
      <c r="M23" s="9"/>
      <c r="N23" s="9"/>
      <c r="O23" s="9"/>
      <c r="P23" s="9"/>
      <c r="Q23" s="9"/>
    </row>
    <row r="24" spans="1:17" hidden="1" x14ac:dyDescent="0.25">
      <c r="A24" s="13" t="s">
        <v>30</v>
      </c>
      <c r="B24" s="10">
        <v>8.0000000000000002E-3</v>
      </c>
      <c r="C24" s="11"/>
      <c r="D24" s="11"/>
      <c r="E24" s="11"/>
      <c r="F24" s="11"/>
      <c r="G24" s="11"/>
      <c r="H24" s="11"/>
      <c r="I24" s="12"/>
      <c r="J24" s="9">
        <v>105000</v>
      </c>
      <c r="K24" s="9"/>
      <c r="L24" s="9"/>
      <c r="M24" s="9"/>
      <c r="N24" s="9"/>
      <c r="O24" s="9"/>
      <c r="P24" s="9"/>
      <c r="Q24" s="9"/>
    </row>
    <row r="25" spans="1:17" hidden="1" x14ac:dyDescent="0.25">
      <c r="A25" s="13" t="s">
        <v>31</v>
      </c>
      <c r="B25" s="10">
        <v>8.0000000000000002E-3</v>
      </c>
      <c r="C25" s="11"/>
      <c r="D25" s="11"/>
      <c r="E25" s="11"/>
      <c r="F25" s="11"/>
      <c r="G25" s="11"/>
      <c r="H25" s="11">
        <v>0.03</v>
      </c>
      <c r="I25" s="12">
        <v>1.4999999999999999E-2</v>
      </c>
      <c r="J25" s="9">
        <v>116900</v>
      </c>
      <c r="K25" s="9"/>
      <c r="L25" s="9"/>
      <c r="M25" s="9"/>
      <c r="N25" s="9"/>
      <c r="O25" s="9"/>
      <c r="P25" s="9">
        <v>125750</v>
      </c>
      <c r="Q25" s="9">
        <v>122310.53725088452</v>
      </c>
    </row>
    <row r="26" spans="1:17" hidden="1" x14ac:dyDescent="0.25">
      <c r="A26" s="13" t="s">
        <v>32</v>
      </c>
      <c r="B26" s="10">
        <v>6.0000000000000001E-3</v>
      </c>
      <c r="C26" s="11"/>
      <c r="D26" s="11"/>
      <c r="E26" s="11"/>
      <c r="F26" s="11"/>
      <c r="G26" s="11"/>
      <c r="H26" s="11"/>
      <c r="I26" s="12">
        <v>2.5000000000000001E-2</v>
      </c>
      <c r="J26" s="9"/>
      <c r="K26" s="9"/>
      <c r="L26" s="9"/>
      <c r="M26" s="9"/>
      <c r="N26" s="9"/>
      <c r="O26" s="9"/>
      <c r="P26" s="9"/>
      <c r="Q26" s="9">
        <v>126269.83703086806</v>
      </c>
    </row>
    <row r="27" spans="1:17" hidden="1" x14ac:dyDescent="0.25">
      <c r="A27" s="13" t="s">
        <v>33</v>
      </c>
      <c r="B27" s="10">
        <v>2.1000000000000001E-2</v>
      </c>
      <c r="C27" s="11"/>
      <c r="D27" s="11"/>
      <c r="E27" s="11"/>
      <c r="F27" s="11"/>
      <c r="G27" s="11"/>
      <c r="H27" s="11">
        <v>0.04</v>
      </c>
      <c r="I27" s="12"/>
      <c r="J27" s="9">
        <v>115027</v>
      </c>
      <c r="K27" s="9"/>
      <c r="L27" s="9"/>
      <c r="M27" s="9"/>
      <c r="N27" s="9"/>
      <c r="O27" s="9"/>
      <c r="P27" s="9">
        <v>127500</v>
      </c>
      <c r="Q27" s="9"/>
    </row>
    <row r="28" spans="1:17" x14ac:dyDescent="0.25">
      <c r="A28" s="5" t="s">
        <v>34</v>
      </c>
      <c r="B28" s="10">
        <v>2E-3</v>
      </c>
      <c r="C28" s="11"/>
      <c r="D28" s="11"/>
      <c r="E28" s="11"/>
      <c r="F28" s="11"/>
      <c r="G28" s="11"/>
      <c r="H28" s="11"/>
      <c r="I28" s="12"/>
      <c r="J28" s="9"/>
      <c r="K28" s="9"/>
      <c r="L28" s="9"/>
      <c r="M28" s="9"/>
      <c r="N28" s="9"/>
      <c r="O28" s="9"/>
      <c r="P28" s="9"/>
      <c r="Q28" s="9"/>
    </row>
    <row r="29" spans="1:17" x14ac:dyDescent="0.25">
      <c r="A29" s="5" t="s">
        <v>35</v>
      </c>
      <c r="B29" s="10">
        <v>3.9E-2</v>
      </c>
      <c r="C29" s="11">
        <v>0.04</v>
      </c>
      <c r="D29" s="11">
        <v>5.0000000000000001E-3</v>
      </c>
      <c r="E29" s="11">
        <v>5.0999999999999997E-2</v>
      </c>
      <c r="F29" s="11">
        <v>1.6E-2</v>
      </c>
      <c r="G29" s="11">
        <v>2.0366598778004074E-2</v>
      </c>
      <c r="H29" s="11">
        <v>0.05</v>
      </c>
      <c r="I29" s="12">
        <v>2.7000000000000003E-2</v>
      </c>
      <c r="J29" s="9">
        <v>116010</v>
      </c>
      <c r="K29" s="9">
        <v>116654</v>
      </c>
      <c r="L29" s="9"/>
      <c r="M29" s="9">
        <f>SUMPRODUCT(E31:E33,M31:M33)/E29</f>
        <v>124223.76470588236</v>
      </c>
      <c r="N29" s="9">
        <v>133187.55590895537</v>
      </c>
      <c r="O29" s="9">
        <v>105777.15213513882</v>
      </c>
      <c r="P29" s="9">
        <v>127932.41666666666</v>
      </c>
      <c r="Q29" s="9">
        <v>129798.93749073459</v>
      </c>
    </row>
    <row r="30" spans="1:17" hidden="1" x14ac:dyDescent="0.25">
      <c r="A30" s="15" t="s">
        <v>36</v>
      </c>
      <c r="B30" s="10">
        <v>2E-3</v>
      </c>
      <c r="C30" s="11"/>
      <c r="D30" s="11"/>
      <c r="E30" s="11"/>
      <c r="F30" s="11"/>
      <c r="G30" s="11"/>
      <c r="H30" s="11">
        <v>0.01</v>
      </c>
      <c r="I30" s="12"/>
      <c r="J30" s="9"/>
      <c r="K30" s="9"/>
      <c r="L30" s="9"/>
      <c r="M30" s="9"/>
      <c r="N30" s="9"/>
      <c r="O30" s="9"/>
      <c r="P30" s="9">
        <v>127594.5</v>
      </c>
      <c r="Q30" s="9"/>
    </row>
    <row r="31" spans="1:17" hidden="1" x14ac:dyDescent="0.25">
      <c r="A31" s="13" t="s">
        <v>37</v>
      </c>
      <c r="B31" s="10">
        <v>0.01</v>
      </c>
      <c r="C31" s="11"/>
      <c r="D31" s="11"/>
      <c r="E31" s="11">
        <v>2.7000000000000003E-2</v>
      </c>
      <c r="F31" s="11"/>
      <c r="G31" s="11"/>
      <c r="H31" s="11"/>
      <c r="I31" s="12"/>
      <c r="J31" s="9">
        <v>114750</v>
      </c>
      <c r="K31" s="9"/>
      <c r="L31" s="9"/>
      <c r="M31" s="9">
        <v>121932</v>
      </c>
      <c r="N31" s="9"/>
      <c r="O31" s="9"/>
      <c r="P31" s="9"/>
      <c r="Q31" s="9"/>
    </row>
    <row r="32" spans="1:17" hidden="1" x14ac:dyDescent="0.25">
      <c r="A32" s="13" t="s">
        <v>29</v>
      </c>
      <c r="B32" s="10">
        <v>6.0000000000000001E-3</v>
      </c>
      <c r="C32" s="11"/>
      <c r="D32" s="11"/>
      <c r="E32" s="11"/>
      <c r="F32" s="11"/>
      <c r="G32" s="11"/>
      <c r="H32" s="11">
        <v>0.02</v>
      </c>
      <c r="I32" s="12"/>
      <c r="J32" s="9"/>
      <c r="K32" s="9"/>
      <c r="L32" s="9"/>
      <c r="M32" s="9"/>
      <c r="N32" s="9"/>
      <c r="O32" s="9"/>
      <c r="P32" s="9">
        <v>125000</v>
      </c>
      <c r="Q32" s="9"/>
    </row>
    <row r="33" spans="1:17" hidden="1" x14ac:dyDescent="0.25">
      <c r="A33" s="13" t="s">
        <v>16</v>
      </c>
      <c r="B33" s="10">
        <v>1.4999999999999999E-2</v>
      </c>
      <c r="C33" s="11"/>
      <c r="D33" s="11"/>
      <c r="E33" s="11">
        <v>2.4E-2</v>
      </c>
      <c r="F33" s="11">
        <v>1.6E-2</v>
      </c>
      <c r="G33" s="11"/>
      <c r="H33" s="11"/>
      <c r="I33" s="12"/>
      <c r="J33" s="9">
        <v>115000</v>
      </c>
      <c r="K33" s="9"/>
      <c r="L33" s="9"/>
      <c r="M33" s="9">
        <v>126802</v>
      </c>
      <c r="N33" s="9">
        <v>133187.55590895537</v>
      </c>
      <c r="O33" s="9"/>
      <c r="P33" s="9"/>
      <c r="Q33" s="9"/>
    </row>
    <row r="34" spans="1:17" x14ac:dyDescent="0.25">
      <c r="A34" s="5" t="s">
        <v>38</v>
      </c>
      <c r="B34" s="10">
        <v>2E-3</v>
      </c>
      <c r="C34" s="11"/>
      <c r="D34" s="11">
        <v>0.01</v>
      </c>
      <c r="E34" s="11">
        <v>2.7000000000000003E-2</v>
      </c>
      <c r="F34" s="11">
        <v>1.9E-2</v>
      </c>
      <c r="G34" s="11">
        <v>1.0183299389002037E-2</v>
      </c>
      <c r="H34" s="11">
        <v>0.03</v>
      </c>
      <c r="I34" s="12">
        <v>1.3000000000000001E-2</v>
      </c>
      <c r="J34" s="9"/>
      <c r="K34" s="9"/>
      <c r="L34" s="9">
        <v>150000</v>
      </c>
      <c r="M34" s="9">
        <v>118469</v>
      </c>
      <c r="N34" s="9">
        <v>111072.97324062702</v>
      </c>
      <c r="O34" s="9">
        <v>129211.80797137461</v>
      </c>
      <c r="P34" s="9">
        <v>127000</v>
      </c>
      <c r="Q34" s="9">
        <v>130852.11460093431</v>
      </c>
    </row>
    <row r="35" spans="1:17" hidden="1" x14ac:dyDescent="0.25">
      <c r="A35" s="13" t="s">
        <v>39</v>
      </c>
      <c r="B35" s="10"/>
      <c r="C35" s="11"/>
      <c r="D35" s="11"/>
      <c r="E35" s="11"/>
      <c r="F35" s="11"/>
      <c r="G35" s="11"/>
      <c r="H35" s="11" t="s">
        <v>40</v>
      </c>
      <c r="I35" s="12">
        <v>1.2E-2</v>
      </c>
      <c r="J35" s="9"/>
      <c r="K35" s="9"/>
      <c r="L35" s="9"/>
      <c r="M35" s="9"/>
      <c r="N35" s="9"/>
      <c r="O35" s="9"/>
      <c r="P35" s="9"/>
      <c r="Q35" s="9"/>
    </row>
    <row r="36" spans="1:17" hidden="1" x14ac:dyDescent="0.25">
      <c r="A36" s="15" t="s">
        <v>41</v>
      </c>
      <c r="B36" s="10"/>
      <c r="C36" s="11"/>
      <c r="D36" s="11"/>
      <c r="E36" s="11"/>
      <c r="F36" s="11"/>
      <c r="G36" s="11"/>
      <c r="H36" s="11">
        <v>0.03</v>
      </c>
      <c r="I36" s="12"/>
      <c r="J36" s="9"/>
      <c r="K36" s="9"/>
      <c r="L36" s="9"/>
      <c r="M36" s="9"/>
      <c r="N36" s="9"/>
      <c r="O36" s="9"/>
      <c r="P36" s="9">
        <v>126500</v>
      </c>
      <c r="Q36" s="9"/>
    </row>
    <row r="37" spans="1:17" x14ac:dyDescent="0.25">
      <c r="A37" s="5" t="s">
        <v>42</v>
      </c>
      <c r="B37" s="10">
        <v>6.0000000000000001E-3</v>
      </c>
      <c r="C37" s="11">
        <v>0.01</v>
      </c>
      <c r="D37" s="11">
        <v>0.03</v>
      </c>
      <c r="E37" s="11">
        <v>6.9999999999999993E-3</v>
      </c>
      <c r="F37" s="11">
        <v>1.4E-2</v>
      </c>
      <c r="G37" s="11">
        <v>1.4256619144602852E-2</v>
      </c>
      <c r="H37" s="11">
        <v>0.04</v>
      </c>
      <c r="I37" s="12">
        <v>1.4999999999999999E-2</v>
      </c>
      <c r="J37" s="9"/>
      <c r="K37" s="9"/>
      <c r="L37" s="9">
        <v>101333</v>
      </c>
      <c r="M37" s="9"/>
      <c r="N37" s="9">
        <v>81269.926760888484</v>
      </c>
      <c r="O37" s="9">
        <v>99558.360515877968</v>
      </c>
      <c r="P37" s="9">
        <v>91000</v>
      </c>
      <c r="Q37" s="9">
        <v>109008.31062150966</v>
      </c>
    </row>
    <row r="38" spans="1:17" x14ac:dyDescent="0.25">
      <c r="A38" s="5" t="s">
        <v>16</v>
      </c>
      <c r="B38" s="10">
        <v>1.2E-2</v>
      </c>
      <c r="C38" s="11">
        <v>0.04</v>
      </c>
      <c r="D38" s="11">
        <v>0.02</v>
      </c>
      <c r="E38" s="11">
        <v>1.3999999999999999E-2</v>
      </c>
      <c r="F38" s="11">
        <v>2.4E-2</v>
      </c>
      <c r="G38" s="11">
        <v>1.0183299389002037E-2</v>
      </c>
      <c r="H38" s="11"/>
      <c r="I38" s="12">
        <v>1.3000000000000001E-2</v>
      </c>
      <c r="J38" s="9">
        <v>111667</v>
      </c>
      <c r="K38" s="9">
        <v>94983</v>
      </c>
      <c r="L38" s="9">
        <v>146250</v>
      </c>
      <c r="M38" s="9">
        <v>117750</v>
      </c>
      <c r="N38" s="9">
        <v>119733.59275611764</v>
      </c>
      <c r="O38" s="9"/>
      <c r="P38" s="9"/>
      <c r="Q38" s="9">
        <v>178474.57627118644</v>
      </c>
    </row>
    <row r="39" spans="1:17" hidden="1" x14ac:dyDescent="0.25">
      <c r="A39" s="13" t="s">
        <v>43</v>
      </c>
      <c r="B39" s="10">
        <v>4.0000000000000001E-3</v>
      </c>
      <c r="C39" s="11"/>
      <c r="D39" s="11"/>
      <c r="E39" s="11"/>
      <c r="F39" s="11"/>
      <c r="G39" s="11">
        <v>1.2219959266802444E-2</v>
      </c>
      <c r="H39" s="11"/>
      <c r="I39" s="12"/>
      <c r="J39" s="9"/>
      <c r="K39" s="9"/>
      <c r="L39" s="9"/>
      <c r="M39" s="9"/>
      <c r="N39" s="9"/>
      <c r="O39" s="9">
        <v>114591.29106187928</v>
      </c>
      <c r="P39" s="9"/>
      <c r="Q39" s="9"/>
    </row>
    <row r="40" spans="1:17" x14ac:dyDescent="0.25">
      <c r="A40" s="5" t="s">
        <v>44</v>
      </c>
      <c r="B40" s="10">
        <v>2.1000000000000001E-2</v>
      </c>
      <c r="C40" s="11">
        <v>0.02</v>
      </c>
      <c r="D40" s="11">
        <v>0.03</v>
      </c>
      <c r="E40" s="11"/>
      <c r="F40" s="11">
        <v>0.04</v>
      </c>
      <c r="G40" s="11"/>
      <c r="H40" s="11">
        <v>0.04</v>
      </c>
      <c r="I40" s="12">
        <v>0.03</v>
      </c>
      <c r="J40" s="9">
        <v>105755</v>
      </c>
      <c r="K40" s="9">
        <v>96333</v>
      </c>
      <c r="L40" s="9">
        <v>121390</v>
      </c>
      <c r="M40" s="9"/>
      <c r="N40" s="9">
        <v>118282.80172962307</v>
      </c>
      <c r="O40" s="9"/>
      <c r="P40" s="9">
        <v>131875</v>
      </c>
      <c r="Q40" s="9">
        <v>123259.16933095972</v>
      </c>
    </row>
    <row r="41" spans="1:17" hidden="1" x14ac:dyDescent="0.25">
      <c r="A41" s="13" t="s">
        <v>45</v>
      </c>
      <c r="B41" s="10">
        <v>1.4999999999999999E-2</v>
      </c>
      <c r="C41" s="11"/>
      <c r="D41" s="11"/>
      <c r="E41" s="11"/>
      <c r="F41" s="11"/>
      <c r="G41" s="11"/>
      <c r="H41" s="11"/>
      <c r="I41" s="12"/>
      <c r="J41" s="9">
        <v>104600</v>
      </c>
      <c r="K41" s="9"/>
      <c r="L41" s="9"/>
      <c r="M41" s="9"/>
      <c r="N41" s="9"/>
      <c r="O41" s="9"/>
      <c r="P41" s="9"/>
      <c r="Q41" s="9"/>
    </row>
    <row r="42" spans="1:17" hidden="1" x14ac:dyDescent="0.25">
      <c r="A42" s="13" t="s">
        <v>46</v>
      </c>
      <c r="B42" s="10">
        <v>2E-3</v>
      </c>
      <c r="C42" s="11"/>
      <c r="D42" s="11"/>
      <c r="E42" s="11"/>
      <c r="F42" s="11"/>
      <c r="G42" s="11"/>
      <c r="H42" s="11"/>
      <c r="I42" s="12">
        <v>2.7999999999999997E-2</v>
      </c>
      <c r="J42" s="9"/>
      <c r="K42" s="9"/>
      <c r="L42" s="9"/>
      <c r="M42" s="9"/>
      <c r="N42" s="9"/>
      <c r="O42" s="9"/>
      <c r="P42" s="9"/>
      <c r="Q42" s="9">
        <v>123259.16933095972</v>
      </c>
    </row>
    <row r="43" spans="1:17" x14ac:dyDescent="0.25">
      <c r="A43" s="16" t="s">
        <v>47</v>
      </c>
      <c r="B43" s="10">
        <v>0.249</v>
      </c>
      <c r="C43" s="11">
        <v>0.16</v>
      </c>
      <c r="D43" s="11">
        <v>0.25</v>
      </c>
      <c r="E43" s="11">
        <v>0.28999999999999998</v>
      </c>
      <c r="F43" s="11">
        <f>F44+F46+F50</f>
        <v>0.13700000000000001</v>
      </c>
      <c r="G43" s="11">
        <v>0.18737270875763748</v>
      </c>
      <c r="H43" s="11">
        <v>0.16</v>
      </c>
      <c r="I43" s="12">
        <v>0.16</v>
      </c>
      <c r="J43" s="9">
        <v>123780</v>
      </c>
      <c r="K43" s="9">
        <v>117894</v>
      </c>
      <c r="L43" s="9">
        <v>132392</v>
      </c>
      <c r="M43" s="9">
        <f>SUMPRODUCT(E44:E46,M44:M46)/E43</f>
        <v>120776.47931034482</v>
      </c>
      <c r="N43" s="9">
        <v>118534.84436203883</v>
      </c>
      <c r="O43" s="9">
        <v>122514.60381788127</v>
      </c>
      <c r="P43" s="9">
        <v>127922.37903225806</v>
      </c>
      <c r="Q43" s="9">
        <v>123531.16303946484</v>
      </c>
    </row>
    <row r="44" spans="1:17" hidden="1" x14ac:dyDescent="0.25">
      <c r="A44" s="13" t="s">
        <v>48</v>
      </c>
      <c r="B44" s="10">
        <v>2.7E-2</v>
      </c>
      <c r="C44" s="11"/>
      <c r="D44" s="11">
        <v>0.01</v>
      </c>
      <c r="E44" s="11">
        <v>5.0999999999999997E-2</v>
      </c>
      <c r="F44" s="11">
        <v>3.5000000000000003E-2</v>
      </c>
      <c r="G44" s="11">
        <v>3.8696537678207736E-2</v>
      </c>
      <c r="H44" s="11">
        <v>2.5000000000000001E-2</v>
      </c>
      <c r="I44" s="12"/>
      <c r="J44" s="9">
        <v>128000</v>
      </c>
      <c r="K44" s="9"/>
      <c r="L44" s="9">
        <v>131667</v>
      </c>
      <c r="M44" s="9">
        <v>126421</v>
      </c>
      <c r="N44" s="9">
        <v>112109.65198967313</v>
      </c>
      <c r="O44" s="9">
        <v>131314.40628665322</v>
      </c>
      <c r="P44" s="9">
        <v>127812.5</v>
      </c>
      <c r="Q44" s="9"/>
    </row>
    <row r="45" spans="1:17" hidden="1" x14ac:dyDescent="0.25">
      <c r="A45" s="13" t="s">
        <v>29</v>
      </c>
      <c r="B45" s="10">
        <v>2.1000000000000001E-2</v>
      </c>
      <c r="C45" s="11"/>
      <c r="D45" s="11">
        <v>0.03</v>
      </c>
      <c r="E45" s="11"/>
      <c r="F45" s="11"/>
      <c r="G45" s="11"/>
      <c r="H45" s="11"/>
      <c r="I45" s="12"/>
      <c r="J45" s="9">
        <v>120778</v>
      </c>
      <c r="K45" s="9"/>
      <c r="L45" s="9">
        <v>129000</v>
      </c>
      <c r="M45" s="9"/>
      <c r="N45" s="9"/>
      <c r="O45" s="9"/>
      <c r="P45" s="9"/>
      <c r="Q45" s="9"/>
    </row>
    <row r="46" spans="1:17" hidden="1" x14ac:dyDescent="0.25">
      <c r="A46" s="13" t="s">
        <v>49</v>
      </c>
      <c r="B46" s="10">
        <v>0.107</v>
      </c>
      <c r="C46" s="11"/>
      <c r="D46" s="11">
        <v>0.06</v>
      </c>
      <c r="E46" s="11">
        <v>0.23899999999999999</v>
      </c>
      <c r="F46" s="11">
        <v>7.8E-2</v>
      </c>
      <c r="G46" s="11">
        <v>9.368635437881874E-2</v>
      </c>
      <c r="H46" s="11">
        <v>0.09</v>
      </c>
      <c r="I46" s="12">
        <v>0.10300000000000001</v>
      </c>
      <c r="J46" s="9">
        <v>120525</v>
      </c>
      <c r="K46" s="9"/>
      <c r="L46" s="9">
        <v>125103.75</v>
      </c>
      <c r="M46" s="9">
        <v>119572</v>
      </c>
      <c r="N46" s="9">
        <v>119814.40383760116</v>
      </c>
      <c r="O46" s="9">
        <v>117358.70993385745</v>
      </c>
      <c r="P46" s="9">
        <v>129388.88888888891</v>
      </c>
      <c r="Q46" s="9">
        <v>122235.27984812426</v>
      </c>
    </row>
    <row r="47" spans="1:17" hidden="1" x14ac:dyDescent="0.25">
      <c r="A47" s="13" t="s">
        <v>50</v>
      </c>
      <c r="B47" s="10">
        <v>4.0000000000000001E-3</v>
      </c>
      <c r="C47" s="11"/>
      <c r="D47" s="11">
        <v>0.03</v>
      </c>
      <c r="E47" s="11"/>
      <c r="F47" s="11"/>
      <c r="G47" s="11"/>
      <c r="H47" s="11"/>
      <c r="I47" s="12"/>
      <c r="J47" s="9"/>
      <c r="K47" s="9"/>
      <c r="L47" s="9">
        <v>132500</v>
      </c>
      <c r="M47" s="9"/>
      <c r="N47" s="9"/>
      <c r="O47" s="9"/>
      <c r="P47" s="9"/>
      <c r="Q47" s="9"/>
    </row>
    <row r="48" spans="1:17" hidden="1" x14ac:dyDescent="0.25">
      <c r="A48" s="13" t="s">
        <v>51</v>
      </c>
      <c r="B48" s="10">
        <v>7.1999999999999995E-2</v>
      </c>
      <c r="C48" s="11"/>
      <c r="D48" s="11">
        <v>0.05</v>
      </c>
      <c r="E48" s="11"/>
      <c r="F48" s="11"/>
      <c r="G48" s="11">
        <v>4.2769857433808553E-2</v>
      </c>
      <c r="H48" s="11">
        <v>0.03</v>
      </c>
      <c r="I48" s="12">
        <v>3.5000000000000003E-2</v>
      </c>
      <c r="J48" s="9">
        <v>127147</v>
      </c>
      <c r="K48" s="9"/>
      <c r="L48" s="9">
        <v>156909</v>
      </c>
      <c r="M48" s="9"/>
      <c r="N48" s="9"/>
      <c r="O48" s="9">
        <v>130494.26717492923</v>
      </c>
      <c r="P48" s="9">
        <v>127000</v>
      </c>
      <c r="Q48" s="9">
        <v>128285.44895371696</v>
      </c>
    </row>
    <row r="49" spans="1:20" hidden="1" x14ac:dyDescent="0.25">
      <c r="A49" s="13" t="s">
        <v>52</v>
      </c>
      <c r="B49" s="10">
        <v>1.6E-2</v>
      </c>
      <c r="C49" s="11"/>
      <c r="D49" s="11"/>
      <c r="E49" s="11"/>
      <c r="F49" s="11"/>
      <c r="G49" s="11">
        <v>4.0733197556008143E-3</v>
      </c>
      <c r="H49" s="11"/>
      <c r="I49" s="12"/>
      <c r="J49" s="9">
        <v>134205</v>
      </c>
      <c r="K49" s="9"/>
      <c r="L49" s="9"/>
      <c r="M49" s="9"/>
      <c r="N49" s="9"/>
      <c r="O49" s="9"/>
      <c r="P49" s="9"/>
      <c r="Q49" s="9"/>
    </row>
    <row r="50" spans="1:20" hidden="1" x14ac:dyDescent="0.25">
      <c r="A50" s="13" t="s">
        <v>16</v>
      </c>
      <c r="B50" s="10">
        <v>2E-3</v>
      </c>
      <c r="C50" s="11"/>
      <c r="D50" s="11">
        <v>4.4999999999999998E-2</v>
      </c>
      <c r="E50" s="11"/>
      <c r="F50" s="11">
        <v>2.4E-2</v>
      </c>
      <c r="G50" s="11">
        <v>8.1466395112016286E-3</v>
      </c>
      <c r="H50" s="11">
        <v>0.01</v>
      </c>
      <c r="I50" s="12"/>
      <c r="J50" s="9"/>
      <c r="K50" s="9"/>
      <c r="L50" s="9">
        <v>119142.75</v>
      </c>
      <c r="M50" s="9"/>
      <c r="N50" s="9">
        <v>119535.91719876153</v>
      </c>
      <c r="O50" s="9"/>
      <c r="P50" s="9">
        <v>104937.5</v>
      </c>
      <c r="Q50" s="9"/>
    </row>
    <row r="51" spans="1:20" ht="15.75" thickBot="1" x14ac:dyDescent="0.3">
      <c r="A51" s="5" t="s">
        <v>53</v>
      </c>
      <c r="B51" s="17">
        <v>2E-3</v>
      </c>
      <c r="C51" s="18"/>
      <c r="D51" s="18">
        <v>0.03</v>
      </c>
      <c r="E51" s="18"/>
      <c r="F51" s="18"/>
      <c r="G51" s="18">
        <v>1.2219959266802444E-2</v>
      </c>
      <c r="H51" s="18"/>
      <c r="I51" s="19"/>
      <c r="J51" s="9"/>
      <c r="K51" s="9"/>
      <c r="L51" s="9">
        <v>131667</v>
      </c>
      <c r="M51" s="9"/>
      <c r="N51" s="9"/>
      <c r="O51" s="9">
        <v>97808.146099746416</v>
      </c>
      <c r="P51" s="9"/>
      <c r="Q51" s="9"/>
    </row>
    <row r="52" spans="1:20" ht="15.75" thickBot="1" x14ac:dyDescent="0.3"/>
    <row r="53" spans="1:20" ht="15.75" thickBot="1" x14ac:dyDescent="0.3">
      <c r="B53" s="99" t="s">
        <v>54</v>
      </c>
      <c r="C53" s="100"/>
      <c r="D53" s="100"/>
      <c r="E53" s="101"/>
      <c r="F53" s="99" t="s">
        <v>58</v>
      </c>
      <c r="G53" s="100"/>
      <c r="H53" s="100"/>
      <c r="I53" s="101"/>
      <c r="J53" s="99" t="s">
        <v>54</v>
      </c>
      <c r="K53" s="100"/>
      <c r="L53" s="100"/>
      <c r="M53" s="101"/>
      <c r="N53" s="99" t="s">
        <v>58</v>
      </c>
      <c r="O53" s="100"/>
      <c r="P53" s="100"/>
      <c r="Q53" s="101"/>
      <c r="T53" t="s">
        <v>59</v>
      </c>
    </row>
    <row r="54" spans="1:20" ht="15.75" thickBot="1" x14ac:dyDescent="0.3">
      <c r="A54" s="1" t="s">
        <v>0</v>
      </c>
      <c r="B54" s="2" t="s">
        <v>1</v>
      </c>
      <c r="C54" s="3" t="s">
        <v>2</v>
      </c>
      <c r="D54" s="3" t="s">
        <v>3</v>
      </c>
      <c r="E54" s="3" t="s">
        <v>4</v>
      </c>
      <c r="F54" s="3" t="s">
        <v>5</v>
      </c>
      <c r="G54" s="3" t="s">
        <v>6</v>
      </c>
      <c r="H54" s="3" t="s">
        <v>7</v>
      </c>
      <c r="I54" s="4" t="s">
        <v>8</v>
      </c>
      <c r="J54" s="2" t="s">
        <v>1</v>
      </c>
      <c r="K54" s="3" t="s">
        <v>2</v>
      </c>
      <c r="L54" s="3" t="s">
        <v>3</v>
      </c>
      <c r="M54" s="3" t="s">
        <v>4</v>
      </c>
      <c r="N54" s="3" t="s">
        <v>5</v>
      </c>
      <c r="O54" s="3" t="s">
        <v>6</v>
      </c>
      <c r="P54" s="3" t="s">
        <v>7</v>
      </c>
      <c r="Q54" s="4" t="s">
        <v>8</v>
      </c>
      <c r="R54" s="20" t="s">
        <v>55</v>
      </c>
    </row>
    <row r="55" spans="1:20" x14ac:dyDescent="0.25">
      <c r="A55" s="5" t="s">
        <v>9</v>
      </c>
      <c r="B55" s="21">
        <v>0.32900000000000001</v>
      </c>
      <c r="C55" s="22">
        <v>0.36</v>
      </c>
      <c r="D55" s="22">
        <v>0.19999999999999996</v>
      </c>
      <c r="E55" s="22">
        <v>0.30499999999999999</v>
      </c>
      <c r="F55" s="22">
        <v>0.33099999999999996</v>
      </c>
      <c r="G55" s="22">
        <v>0.32599704157684772</v>
      </c>
      <c r="H55" s="22">
        <v>0.22549019607843132</v>
      </c>
      <c r="I55" s="23">
        <v>0.28328328328328317</v>
      </c>
      <c r="J55" s="24">
        <v>142988</v>
      </c>
      <c r="K55" s="25">
        <v>135958</v>
      </c>
      <c r="L55" s="25">
        <v>144750</v>
      </c>
      <c r="M55" s="25">
        <v>137935</v>
      </c>
      <c r="N55" s="25">
        <v>143509.97319292184</v>
      </c>
      <c r="O55" s="25">
        <v>142744.75610003923</v>
      </c>
      <c r="P55" s="25">
        <v>149375</v>
      </c>
      <c r="Q55" s="26">
        <v>144887.1446697631</v>
      </c>
      <c r="R55" s="27">
        <f>SUMPRODUCT(B55:I55,J55:Q55)/SUM(B55:I55)</f>
        <v>142289.67495929947</v>
      </c>
      <c r="S55" s="28"/>
    </row>
    <row r="56" spans="1:20" x14ac:dyDescent="0.25">
      <c r="A56" s="5" t="s">
        <v>10</v>
      </c>
      <c r="B56" s="29">
        <v>0.14200000000000002</v>
      </c>
      <c r="C56" s="30">
        <v>0.13</v>
      </c>
      <c r="D56" s="30">
        <v>5.9999999999999984E-2</v>
      </c>
      <c r="E56" s="30">
        <v>7.6999999999999999E-2</v>
      </c>
      <c r="F56" s="30">
        <v>4.4999999999999998E-2</v>
      </c>
      <c r="G56" s="30">
        <v>7.1311852844935422E-2</v>
      </c>
      <c r="H56" s="30">
        <v>6.8627450980392149E-2</v>
      </c>
      <c r="I56" s="31">
        <v>6.3063063063063043E-2</v>
      </c>
      <c r="J56" s="32">
        <v>110561</v>
      </c>
      <c r="K56" s="9">
        <v>104768</v>
      </c>
      <c r="L56" s="9">
        <v>115859.33333333333</v>
      </c>
      <c r="M56" s="9">
        <v>110416.71428571428</v>
      </c>
      <c r="N56" s="9">
        <v>103166.64333613557</v>
      </c>
      <c r="O56" s="9">
        <v>110728.53070821332</v>
      </c>
      <c r="P56" s="9">
        <v>115357.14285714286</v>
      </c>
      <c r="Q56" s="33">
        <v>120630.81882821895</v>
      </c>
      <c r="R56" s="27">
        <f t="shared" ref="R56:R66" si="0">SUMPRODUCT(B56:I56,J56:Q56)/SUM(B56:I56)</f>
        <v>110860.97084316716</v>
      </c>
      <c r="S56" s="28"/>
    </row>
    <row r="57" spans="1:20" x14ac:dyDescent="0.25">
      <c r="A57" s="5" t="s">
        <v>18</v>
      </c>
      <c r="B57" s="29">
        <v>8.0000000000000002E-3</v>
      </c>
      <c r="C57" s="30"/>
      <c r="D57" s="30">
        <v>9.9999999999999985E-3</v>
      </c>
      <c r="E57" s="30">
        <v>2.4E-2</v>
      </c>
      <c r="F57" s="30"/>
      <c r="G57" s="30">
        <v>8.1499260394211921E-3</v>
      </c>
      <c r="H57" s="30">
        <v>1.9607843137254898E-2</v>
      </c>
      <c r="I57" s="31">
        <v>1.0010010010010008E-2</v>
      </c>
      <c r="J57" s="32">
        <v>109875</v>
      </c>
      <c r="K57" s="9"/>
      <c r="L57" s="9">
        <v>123000</v>
      </c>
      <c r="M57" s="9">
        <v>109286</v>
      </c>
      <c r="N57" s="9"/>
      <c r="O57" s="9">
        <v>123000</v>
      </c>
      <c r="P57" s="9">
        <v>138437.5</v>
      </c>
      <c r="Q57" s="33">
        <v>138053.73399717954</v>
      </c>
      <c r="R57" s="27">
        <f t="shared" si="0"/>
        <v>123241.30177156017</v>
      </c>
      <c r="S57" s="28"/>
    </row>
    <row r="58" spans="1:20" x14ac:dyDescent="0.25">
      <c r="A58" s="5" t="s">
        <v>19</v>
      </c>
      <c r="B58" s="29">
        <v>0.129</v>
      </c>
      <c r="C58" s="30">
        <v>0.2</v>
      </c>
      <c r="D58" s="30">
        <v>0.31999999999999995</v>
      </c>
      <c r="E58" s="30">
        <v>0.14699999999999999</v>
      </c>
      <c r="F58" s="30">
        <v>0.34399999999999997</v>
      </c>
      <c r="G58" s="30">
        <v>0.29950978194872879</v>
      </c>
      <c r="H58" s="30">
        <v>0.3039215686274509</v>
      </c>
      <c r="I58" s="31">
        <v>0.32732732732732728</v>
      </c>
      <c r="J58" s="32">
        <v>129161</v>
      </c>
      <c r="K58" s="9">
        <v>129000</v>
      </c>
      <c r="L58" s="9">
        <v>164258</v>
      </c>
      <c r="M58" s="9">
        <v>119457.06802721089</v>
      </c>
      <c r="N58" s="9">
        <v>129976.44399306425</v>
      </c>
      <c r="O58" s="9">
        <v>127614.33858830328</v>
      </c>
      <c r="P58" s="9">
        <v>152387.5</v>
      </c>
      <c r="Q58" s="33">
        <v>139419.979391448</v>
      </c>
      <c r="R58" s="27">
        <f t="shared" si="0"/>
        <v>138822.53774651224</v>
      </c>
      <c r="S58" s="28"/>
    </row>
    <row r="59" spans="1:20" x14ac:dyDescent="0.25">
      <c r="A59" s="5" t="s">
        <v>28</v>
      </c>
      <c r="B59" s="29">
        <v>5.8999999999999997E-2</v>
      </c>
      <c r="C59" s="30">
        <v>0.04</v>
      </c>
      <c r="D59" s="30">
        <v>3.9999999999999994E-2</v>
      </c>
      <c r="E59" s="30">
        <v>5.7999999999999996E-2</v>
      </c>
      <c r="F59" s="30">
        <v>2.8000000000000001E-2</v>
      </c>
      <c r="G59" s="30">
        <v>2.8524741137974173E-2</v>
      </c>
      <c r="H59" s="30">
        <v>6.8627450980392149E-2</v>
      </c>
      <c r="I59" s="31">
        <v>5.805805805805804E-2</v>
      </c>
      <c r="J59" s="32">
        <v>114820</v>
      </c>
      <c r="K59" s="9">
        <v>116357</v>
      </c>
      <c r="L59" s="9">
        <v>137333</v>
      </c>
      <c r="M59" s="9">
        <v>120964</v>
      </c>
      <c r="N59" s="9">
        <v>120343.18311428365</v>
      </c>
      <c r="O59" s="9">
        <v>116603.15640322184</v>
      </c>
      <c r="P59" s="9">
        <v>126500</v>
      </c>
      <c r="Q59" s="33">
        <v>123672.44437307341</v>
      </c>
      <c r="R59" s="27">
        <f t="shared" si="0"/>
        <v>122287.94584709761</v>
      </c>
      <c r="S59" s="28"/>
    </row>
    <row r="60" spans="1:20" x14ac:dyDescent="0.25">
      <c r="A60" s="5" t="s">
        <v>35</v>
      </c>
      <c r="B60" s="29">
        <v>3.9E-2</v>
      </c>
      <c r="C60" s="30">
        <v>0.04</v>
      </c>
      <c r="D60" s="30"/>
      <c r="E60" s="30">
        <v>5.0999999999999997E-2</v>
      </c>
      <c r="F60" s="30">
        <v>1.6E-2</v>
      </c>
      <c r="G60" s="30">
        <v>2.0374815098552983E-2</v>
      </c>
      <c r="H60" s="30">
        <v>4.9019607843137247E-2</v>
      </c>
      <c r="I60" s="31">
        <v>2.7027027027027025E-2</v>
      </c>
      <c r="J60" s="32">
        <v>116010</v>
      </c>
      <c r="K60" s="9">
        <v>116654</v>
      </c>
      <c r="L60" s="9"/>
      <c r="M60" s="9">
        <v>124223.76470588236</v>
      </c>
      <c r="N60" s="9">
        <v>133187.55590895537</v>
      </c>
      <c r="O60" s="9">
        <v>105777.15213513882</v>
      </c>
      <c r="P60" s="9">
        <v>127932.41666666666</v>
      </c>
      <c r="Q60" s="33">
        <v>129798.93749073459</v>
      </c>
      <c r="R60" s="27">
        <f t="shared" si="0"/>
        <v>122066.05109338764</v>
      </c>
      <c r="S60" s="28"/>
    </row>
    <row r="61" spans="1:20" x14ac:dyDescent="0.25">
      <c r="A61" s="5" t="s">
        <v>38</v>
      </c>
      <c r="B61" s="29">
        <v>2E-3</v>
      </c>
      <c r="C61" s="30"/>
      <c r="D61" s="30">
        <v>9.9999999999999985E-3</v>
      </c>
      <c r="E61" s="30">
        <v>2.7000000000000003E-2</v>
      </c>
      <c r="F61" s="30">
        <v>1.9E-2</v>
      </c>
      <c r="G61" s="30">
        <v>1.0187407549276491E-2</v>
      </c>
      <c r="H61" s="30">
        <v>2.9411764705882346E-2</v>
      </c>
      <c r="I61" s="31">
        <v>1.3013013013013011E-2</v>
      </c>
      <c r="J61" s="32">
        <v>120000</v>
      </c>
      <c r="K61" s="9"/>
      <c r="L61" s="9">
        <v>150000</v>
      </c>
      <c r="M61" s="9">
        <v>118469</v>
      </c>
      <c r="N61" s="9">
        <v>111072.97324062702</v>
      </c>
      <c r="O61" s="9">
        <v>129211.80797137461</v>
      </c>
      <c r="P61" s="9">
        <v>127000</v>
      </c>
      <c r="Q61" s="33">
        <v>130852.11460093431</v>
      </c>
      <c r="R61" s="27">
        <f t="shared" si="0"/>
        <v>124791.47025093922</v>
      </c>
      <c r="S61" s="28"/>
    </row>
    <row r="62" spans="1:20" x14ac:dyDescent="0.25">
      <c r="A62" s="5" t="s">
        <v>42</v>
      </c>
      <c r="B62" s="29">
        <v>6.0000000000000001E-3</v>
      </c>
      <c r="C62" s="30">
        <v>0.01</v>
      </c>
      <c r="D62" s="30">
        <v>2.9999999999999992E-2</v>
      </c>
      <c r="E62" s="30">
        <v>6.9999999999999993E-3</v>
      </c>
      <c r="F62" s="30">
        <v>1.4E-2</v>
      </c>
      <c r="G62" s="30">
        <v>1.4262370568987087E-2</v>
      </c>
      <c r="H62" s="30">
        <v>3.9215686274509796E-2</v>
      </c>
      <c r="I62" s="31">
        <v>1.5015015015015011E-2</v>
      </c>
      <c r="J62" s="32">
        <v>90000</v>
      </c>
      <c r="K62" s="9">
        <v>90000</v>
      </c>
      <c r="L62" s="9">
        <v>101333</v>
      </c>
      <c r="M62" s="9">
        <v>90000</v>
      </c>
      <c r="N62" s="9">
        <v>81269.926760888484</v>
      </c>
      <c r="O62" s="9">
        <v>99558.360515877968</v>
      </c>
      <c r="P62" s="9">
        <v>91000</v>
      </c>
      <c r="Q62" s="33">
        <v>109008.31062150966</v>
      </c>
      <c r="R62" s="27">
        <f t="shared" si="0"/>
        <v>95009.256936304184</v>
      </c>
      <c r="S62" s="28"/>
    </row>
    <row r="63" spans="1:20" x14ac:dyDescent="0.25">
      <c r="A63" s="5" t="s">
        <v>16</v>
      </c>
      <c r="B63" s="29">
        <v>1.4E-2</v>
      </c>
      <c r="C63" s="30">
        <v>0.04</v>
      </c>
      <c r="D63" s="30">
        <v>1.9999999999999997E-2</v>
      </c>
      <c r="E63" s="30">
        <v>1.3999999999999999E-2</v>
      </c>
      <c r="F63" s="30">
        <v>2.5999999999999999E-2</v>
      </c>
      <c r="G63" s="30">
        <v>2.200887526945693E-2</v>
      </c>
      <c r="H63" s="30"/>
      <c r="I63" s="31">
        <v>1.3013013013013011E-2</v>
      </c>
      <c r="J63" s="32">
        <v>111667</v>
      </c>
      <c r="K63" s="9">
        <v>94983</v>
      </c>
      <c r="L63" s="9">
        <v>146250</v>
      </c>
      <c r="M63" s="9">
        <v>117750</v>
      </c>
      <c r="N63" s="9">
        <v>119733.59275611764</v>
      </c>
      <c r="O63" s="9">
        <v>110000</v>
      </c>
      <c r="P63" s="9"/>
      <c r="Q63" s="33">
        <v>178474.57627118644</v>
      </c>
      <c r="R63" s="27">
        <f t="shared" si="0"/>
        <v>119396.55227749038</v>
      </c>
      <c r="S63" s="28"/>
    </row>
    <row r="64" spans="1:20" x14ac:dyDescent="0.25">
      <c r="A64" s="5" t="s">
        <v>44</v>
      </c>
      <c r="B64" s="29">
        <v>2.3E-2</v>
      </c>
      <c r="C64" s="30">
        <v>0.02</v>
      </c>
      <c r="D64" s="30">
        <v>2.9999999999999992E-2</v>
      </c>
      <c r="E64" s="30"/>
      <c r="F64" s="30">
        <v>0.04</v>
      </c>
      <c r="G64" s="30"/>
      <c r="H64" s="30">
        <v>3.9215686274509796E-2</v>
      </c>
      <c r="I64" s="31">
        <v>3.0030030030030023E-2</v>
      </c>
      <c r="J64" s="32">
        <v>107000</v>
      </c>
      <c r="K64" s="9">
        <v>96333</v>
      </c>
      <c r="L64" s="9">
        <v>121390</v>
      </c>
      <c r="M64" s="9"/>
      <c r="N64" s="9">
        <v>118282.80172962307</v>
      </c>
      <c r="O64" s="9"/>
      <c r="P64" s="9">
        <v>131875</v>
      </c>
      <c r="Q64" s="33">
        <v>123259.16933095972</v>
      </c>
      <c r="R64" s="27">
        <f t="shared" si="0"/>
        <v>118706.31415539215</v>
      </c>
      <c r="S64" s="28"/>
    </row>
    <row r="65" spans="1:19" x14ac:dyDescent="0.25">
      <c r="A65" s="16" t="s">
        <v>47</v>
      </c>
      <c r="B65" s="29">
        <v>0.249</v>
      </c>
      <c r="C65" s="30">
        <v>0.16</v>
      </c>
      <c r="D65" s="30">
        <v>0.24999999999999994</v>
      </c>
      <c r="E65" s="30">
        <v>0.28999999999999998</v>
      </c>
      <c r="F65" s="30">
        <v>0.13700000000000001</v>
      </c>
      <c r="G65" s="30">
        <v>0.18744829890668743</v>
      </c>
      <c r="H65" s="30">
        <v>0.15686274509803919</v>
      </c>
      <c r="I65" s="31">
        <v>0.16016016016016013</v>
      </c>
      <c r="J65" s="32">
        <v>123780</v>
      </c>
      <c r="K65" s="9">
        <v>117894</v>
      </c>
      <c r="L65" s="9">
        <v>132392</v>
      </c>
      <c r="M65" s="9">
        <v>120776.47931034482</v>
      </c>
      <c r="N65" s="9">
        <v>118534.84436203883</v>
      </c>
      <c r="O65" s="9">
        <v>122514.60381788127</v>
      </c>
      <c r="P65" s="9">
        <v>127922.37903225806</v>
      </c>
      <c r="Q65" s="33">
        <v>123531.16303946484</v>
      </c>
      <c r="R65" s="27">
        <f t="shared" si="0"/>
        <v>123776.45859328756</v>
      </c>
      <c r="S65" s="28"/>
    </row>
    <row r="66" spans="1:19" ht="15.75" thickBot="1" x14ac:dyDescent="0.3">
      <c r="A66" s="34" t="s">
        <v>53</v>
      </c>
      <c r="B66" s="29"/>
      <c r="C66" s="30"/>
      <c r="D66" s="30">
        <v>2.9999999999999992E-2</v>
      </c>
      <c r="E66" s="30"/>
      <c r="F66" s="30"/>
      <c r="G66" s="30">
        <v>1.2224889059131789E-2</v>
      </c>
      <c r="H66" s="30"/>
      <c r="I66" s="31"/>
      <c r="J66" s="35"/>
      <c r="K66" s="36"/>
      <c r="L66" s="36">
        <v>131667</v>
      </c>
      <c r="M66" s="36"/>
      <c r="N66" s="36"/>
      <c r="O66" s="36">
        <v>97808.146099746416</v>
      </c>
      <c r="P66" s="36"/>
      <c r="Q66" s="37"/>
      <c r="R66" s="38">
        <f t="shared" si="0"/>
        <v>121864.23338952301</v>
      </c>
      <c r="S66" s="28"/>
    </row>
    <row r="67" spans="1:19" ht="15.75" thickBot="1" x14ac:dyDescent="0.3">
      <c r="A67" s="39" t="s">
        <v>56</v>
      </c>
      <c r="B67" s="40">
        <v>1</v>
      </c>
      <c r="C67" s="41">
        <v>1</v>
      </c>
      <c r="D67" s="41">
        <v>1</v>
      </c>
      <c r="E67" s="41">
        <v>1</v>
      </c>
      <c r="F67" s="41">
        <v>1</v>
      </c>
      <c r="G67" s="41">
        <v>1</v>
      </c>
      <c r="H67" s="41">
        <v>1</v>
      </c>
      <c r="I67" s="42">
        <v>1</v>
      </c>
      <c r="J67" s="43">
        <f t="shared" ref="J67:Q67" si="1">SUMPRODUCT(B55:B66,J55:J66)</f>
        <v>127207.81100000002</v>
      </c>
      <c r="K67" s="44">
        <f t="shared" si="1"/>
        <v>123174.18000000002</v>
      </c>
      <c r="L67" s="44">
        <f t="shared" si="1"/>
        <v>143342.13999999998</v>
      </c>
      <c r="M67" s="44">
        <f t="shared" si="1"/>
        <v>124608.981</v>
      </c>
      <c r="N67" s="44">
        <f t="shared" si="1"/>
        <v>129688.63145700822</v>
      </c>
      <c r="O67" s="44">
        <f t="shared" si="1"/>
        <v>128454.168943041</v>
      </c>
      <c r="P67" s="44">
        <f t="shared" si="1"/>
        <v>138121.88870440648</v>
      </c>
      <c r="Q67" s="45">
        <f t="shared" si="1"/>
        <v>135505.88590739487</v>
      </c>
      <c r="R67" s="46">
        <f>SUMPRODUCT(B67:I67,J67:Q67)/SUM(B67:I67)</f>
        <v>131262.96087648132</v>
      </c>
    </row>
    <row r="68" spans="1:19" x14ac:dyDescent="0.25">
      <c r="A68" s="47"/>
      <c r="B68" s="47"/>
      <c r="C68" s="47"/>
      <c r="D68" s="47"/>
      <c r="E68" s="47"/>
      <c r="F68" s="47"/>
      <c r="G68" s="47"/>
      <c r="H68" s="47"/>
      <c r="I68" s="47"/>
      <c r="J68" s="48">
        <f>J67-$R$67</f>
        <v>-4055.1498764813005</v>
      </c>
      <c r="K68" s="48">
        <f t="shared" ref="K68:Q68" si="2">K67-$R$67</f>
        <v>-8088.7808764812944</v>
      </c>
      <c r="L68" s="48">
        <f t="shared" si="2"/>
        <v>12079.179123518668</v>
      </c>
      <c r="M68" s="48">
        <f t="shared" si="2"/>
        <v>-6653.9798764813168</v>
      </c>
      <c r="N68" s="48">
        <f t="shared" si="2"/>
        <v>-1574.3294194730988</v>
      </c>
      <c r="O68" s="48">
        <f t="shared" si="2"/>
        <v>-2808.7919334403123</v>
      </c>
      <c r="P68" s="48">
        <f t="shared" si="2"/>
        <v>6858.9278279251594</v>
      </c>
      <c r="Q68" s="48">
        <f t="shared" si="2"/>
        <v>4242.9250309135532</v>
      </c>
    </row>
    <row r="69" spans="1:19" x14ac:dyDescent="0.25">
      <c r="A69" s="47"/>
      <c r="B69" s="47"/>
      <c r="C69" s="47"/>
      <c r="D69" s="47"/>
      <c r="E69" s="47"/>
      <c r="F69" s="47"/>
      <c r="G69" s="47"/>
      <c r="H69" s="47"/>
      <c r="I69" s="47"/>
      <c r="J69" s="48"/>
      <c r="K69" s="48"/>
      <c r="L69" s="48"/>
      <c r="M69" s="48"/>
      <c r="N69" s="48"/>
      <c r="O69" s="48"/>
      <c r="P69" s="48"/>
      <c r="Q69" s="48"/>
    </row>
    <row r="70" spans="1:19" ht="15.75" thickBot="1" x14ac:dyDescent="0.3">
      <c r="A70" s="107" t="s">
        <v>60</v>
      </c>
      <c r="B70" s="106" t="s">
        <v>61</v>
      </c>
      <c r="C70" s="106"/>
      <c r="D70" s="106"/>
      <c r="E70" s="106"/>
      <c r="F70" s="106"/>
      <c r="G70" s="106"/>
      <c r="H70" s="106"/>
      <c r="I70" s="106"/>
      <c r="J70" s="106" t="s">
        <v>62</v>
      </c>
      <c r="K70" s="106"/>
      <c r="L70" s="106"/>
      <c r="M70" s="106"/>
      <c r="N70" s="106"/>
      <c r="O70" s="106"/>
      <c r="P70" s="106"/>
      <c r="Q70" s="106"/>
    </row>
    <row r="71" spans="1:19" ht="15.75" thickBot="1" x14ac:dyDescent="0.3">
      <c r="A71" s="108"/>
      <c r="B71" s="103" t="s">
        <v>1</v>
      </c>
      <c r="C71" s="104" t="s">
        <v>2</v>
      </c>
      <c r="D71" s="104" t="s">
        <v>3</v>
      </c>
      <c r="E71" s="104" t="s">
        <v>4</v>
      </c>
      <c r="F71" s="104" t="s">
        <v>5</v>
      </c>
      <c r="G71" s="104" t="s">
        <v>6</v>
      </c>
      <c r="H71" s="104" t="s">
        <v>7</v>
      </c>
      <c r="I71" s="105" t="s">
        <v>8</v>
      </c>
      <c r="J71" s="103" t="s">
        <v>1</v>
      </c>
      <c r="K71" s="104" t="s">
        <v>2</v>
      </c>
      <c r="L71" s="104" t="s">
        <v>3</v>
      </c>
      <c r="M71" s="104" t="s">
        <v>4</v>
      </c>
      <c r="N71" s="104" t="s">
        <v>5</v>
      </c>
      <c r="O71" s="104" t="s">
        <v>6</v>
      </c>
      <c r="P71" s="104" t="s">
        <v>7</v>
      </c>
      <c r="Q71" s="105" t="s">
        <v>8</v>
      </c>
      <c r="R71" s="20" t="s">
        <v>55</v>
      </c>
    </row>
    <row r="72" spans="1:19" x14ac:dyDescent="0.25">
      <c r="A72" s="5" t="s">
        <v>9</v>
      </c>
      <c r="B72" s="50">
        <f>(J55-$R55)*B55</f>
        <v>229.74893839047283</v>
      </c>
      <c r="C72" s="51">
        <f>(K55-$R55)*C55</f>
        <v>-2279.402985347811</v>
      </c>
      <c r="D72" s="51">
        <f>(L55-$R55)*D55</f>
        <v>492.06500814010496</v>
      </c>
      <c r="E72" s="51">
        <f>(M55-$R55)*E55</f>
        <v>-1328.1758625863397</v>
      </c>
      <c r="F72" s="51">
        <f>(N55-$R55)*F55</f>
        <v>403.91871532900274</v>
      </c>
      <c r="G72" s="51">
        <f>(O55-$R55)*G55</f>
        <v>148.35510555857752</v>
      </c>
      <c r="H72" s="51">
        <f>(P55-$R55)*H55</f>
        <v>1597.6713327069808</v>
      </c>
      <c r="I72" s="52">
        <f>(Q55-$R55)*I55</f>
        <v>735.81974780901567</v>
      </c>
      <c r="J72" s="53">
        <f>($R55-$R$67)*(B55-$R72)</f>
        <v>375.22457881562605</v>
      </c>
      <c r="K72" s="54">
        <f t="shared" ref="K72:Q72" si="3">($R55-$R$67)*(C55-$R72)</f>
        <v>717.05271538298859</v>
      </c>
      <c r="L72" s="54">
        <f t="shared" si="3"/>
        <v>-1047.221537867917</v>
      </c>
      <c r="M72" s="54">
        <f t="shared" si="3"/>
        <v>110.58344082799</v>
      </c>
      <c r="N72" s="54">
        <f>($R55-$R$67)*(F55-$R72)</f>
        <v>397.27800698126174</v>
      </c>
      <c r="O72" s="54">
        <f t="shared" si="3"/>
        <v>342.11181488093524</v>
      </c>
      <c r="P72" s="54">
        <f t="shared" si="3"/>
        <v>-766.14843379608169</v>
      </c>
      <c r="Q72" s="55">
        <f t="shared" si="3"/>
        <v>-128.88058522480389</v>
      </c>
      <c r="R72" s="56">
        <f>SUM(B55:I55)/8</f>
        <v>0.29497131511732028</v>
      </c>
    </row>
    <row r="73" spans="1:19" x14ac:dyDescent="0.25">
      <c r="A73" s="5" t="s">
        <v>10</v>
      </c>
      <c r="B73" s="57">
        <f>(J56-$R56)*B56</f>
        <v>-42.595859729736816</v>
      </c>
      <c r="C73" s="58">
        <f>(K56-$R56)*C56</f>
        <v>-792.08620961173096</v>
      </c>
      <c r="D73" s="58">
        <f>(L56-$R56)*D56</f>
        <v>299.90174940996997</v>
      </c>
      <c r="E73" s="58">
        <f>(M56-$R56)*E56</f>
        <v>-34.207754923872166</v>
      </c>
      <c r="F73" s="58">
        <f>(N56-$R56)*F56</f>
        <v>-346.24473781642138</v>
      </c>
      <c r="G73" s="58">
        <f>(O56-$R56)*G56</f>
        <v>-9.4445514145915137</v>
      </c>
      <c r="H73" s="58">
        <f>(P56-$R56)*H56</f>
        <v>308.560824488528</v>
      </c>
      <c r="I73" s="59">
        <f>(Q56-$R56)*I56</f>
        <v>616.11653959786042</v>
      </c>
      <c r="J73" s="60">
        <f>($R56-$R$67)*(B56-$R73)</f>
        <v>-1221.563117090516</v>
      </c>
      <c r="K73" s="61">
        <f>($R56-$R$67)*(C56-$R73)</f>
        <v>-976.73923669074577</v>
      </c>
      <c r="L73" s="61">
        <f>($R56-$R$67)*(D56-$R73)</f>
        <v>451.40006564124553</v>
      </c>
      <c r="M73" s="61">
        <f>($R56-$R$67)*(E56-$R73)</f>
        <v>104.56623507490455</v>
      </c>
      <c r="N73" s="61">
        <f>($R56-$R$67)*(F56-$R73)</f>
        <v>757.42991614095752</v>
      </c>
      <c r="O73" s="61">
        <f>($R56-$R$67)*(G56-$R73)</f>
        <v>220.61575664055633</v>
      </c>
      <c r="P73" s="61">
        <f>($R56-$R$67)*(H56-$R73)</f>
        <v>275.38289672637814</v>
      </c>
      <c r="Q73" s="62">
        <f>($R56-$R$67)*(I56-$R73)</f>
        <v>388.90748355722025</v>
      </c>
      <c r="R73" s="56">
        <f>SUM(B56:I56)/8</f>
        <v>8.212529586104883E-2</v>
      </c>
    </row>
    <row r="74" spans="1:19" x14ac:dyDescent="0.25">
      <c r="A74" s="5" t="s">
        <v>18</v>
      </c>
      <c r="B74" s="57">
        <f>(J57-$R57)*B57</f>
        <v>-106.93041417248139</v>
      </c>
      <c r="C74" s="58">
        <f>(K57-$R57)*C57</f>
        <v>0</v>
      </c>
      <c r="D74" s="58">
        <f>(L57-$R57)*D57</f>
        <v>-2.4130177156017449</v>
      </c>
      <c r="E74" s="58">
        <f>(M57-$R57)*E57</f>
        <v>-334.9272425174442</v>
      </c>
      <c r="F74" s="58">
        <f>(N57-$R57)*F57</f>
        <v>0</v>
      </c>
      <c r="G74" s="58">
        <f>(O57-$R57)*G57</f>
        <v>-1.9665915913967305</v>
      </c>
      <c r="H74" s="58">
        <f>(P57-$R57)*H57</f>
        <v>297.96467114587887</v>
      </c>
      <c r="I74" s="59">
        <f>(Q57-$R57)*I57</f>
        <v>148.27259485104472</v>
      </c>
      <c r="J74" s="60">
        <f>($R57-$R$67)*(B57-$R74)</f>
        <v>15.810468684658321</v>
      </c>
      <c r="K74" s="61">
        <f>($R57-$R$67)*(C57-$R74)</f>
        <v>79.983741524027465</v>
      </c>
      <c r="L74" s="61">
        <f>($R57-$R$67)*(D57-$R74)</f>
        <v>-0.23284952518394847</v>
      </c>
      <c r="M74" s="61">
        <f>($R57-$R$67)*(E57-$R74)</f>
        <v>-112.53607699407995</v>
      </c>
      <c r="N74" s="61">
        <f>($R57-$R$67)*(F57-$R74)</f>
        <v>79.983741524027465</v>
      </c>
      <c r="O74" s="61">
        <f>($R57-$R$67)*(G57-$R74)</f>
        <v>14.607813105470552</v>
      </c>
      <c r="P74" s="61">
        <f>($R57-$R$67)*(H57-$R74)</f>
        <v>-77.303691905798829</v>
      </c>
      <c r="Q74" s="62">
        <f>($R57-$R$67)*(I57-$R74)</f>
        <v>-0.3131464131210947</v>
      </c>
      <c r="R74" s="56">
        <f>SUM(B57:I57)/8</f>
        <v>9.9709723983357618E-3</v>
      </c>
    </row>
    <row r="75" spans="1:19" x14ac:dyDescent="0.25">
      <c r="A75" s="5" t="s">
        <v>19</v>
      </c>
      <c r="B75" s="57">
        <f>(J58-$R58)*B58</f>
        <v>-1246.3383693000794</v>
      </c>
      <c r="C75" s="58">
        <f>(K58-$R58)*C58</f>
        <v>-1964.5075493024488</v>
      </c>
      <c r="D75" s="58">
        <f>(L58-$R58)*D58</f>
        <v>8139.3479211160811</v>
      </c>
      <c r="E75" s="58">
        <f>(M58-$R58)*E58</f>
        <v>-2846.7240487372992</v>
      </c>
      <c r="F75" s="58">
        <f>(N58-$R58)*F58</f>
        <v>-3043.0562511861081</v>
      </c>
      <c r="G75" s="58">
        <f>(O58-$R58)*G58</f>
        <v>-3356.9652859130938</v>
      </c>
      <c r="H75" s="58">
        <f>(P58-$R58)*H58</f>
        <v>4122.6846064521606</v>
      </c>
      <c r="I75" s="59">
        <f>(Q58-$R58)*I58</f>
        <v>195.55897687086181</v>
      </c>
      <c r="J75" s="60">
        <f>($R58-$R$67)*(B58-$R75)</f>
        <v>-981.57200937790731</v>
      </c>
      <c r="K75" s="61">
        <f>($R58-$R$67)*(C58-$R75)</f>
        <v>-444.84205160571145</v>
      </c>
      <c r="L75" s="61">
        <f>($R58-$R$67)*(D58-$R75)</f>
        <v>462.30717279799933</v>
      </c>
      <c r="M75" s="61">
        <f>($R58-$R$67)*(E58-$R75)</f>
        <v>-845.4996257173508</v>
      </c>
      <c r="N75" s="61">
        <f>($R58-$R$67)*(F58-$R75)</f>
        <v>643.73701767874172</v>
      </c>
      <c r="O75" s="61">
        <f>($R58-$R$67)*(G58-$R75)</f>
        <v>307.40979435571973</v>
      </c>
      <c r="P75" s="61">
        <f>($R58-$R$67)*(H58-$R75)</f>
        <v>340.76103488769792</v>
      </c>
      <c r="Q75" s="62">
        <f>($R58-$R$67)*(I58-$R75)</f>
        <v>517.69866698080853</v>
      </c>
      <c r="R75" s="56">
        <f>SUM(B58:I58)/8</f>
        <v>0.2588448347379384</v>
      </c>
    </row>
    <row r="76" spans="1:19" x14ac:dyDescent="0.25">
      <c r="A76" s="5" t="s">
        <v>28</v>
      </c>
      <c r="B76" s="57">
        <f>(J59-$R59)*B59</f>
        <v>-440.60880497875894</v>
      </c>
      <c r="C76" s="58">
        <f>(K59-$R59)*C59</f>
        <v>-237.23783388390439</v>
      </c>
      <c r="D76" s="58">
        <f>(L59-$R59)*D59</f>
        <v>601.80216611609558</v>
      </c>
      <c r="E76" s="58">
        <f>(M59-$R59)*E59</f>
        <v>-76.788859131661354</v>
      </c>
      <c r="F76" s="58">
        <f>(N59-$R59)*F59</f>
        <v>-54.453356518790997</v>
      </c>
      <c r="G76" s="58">
        <f>(O59-$R59)*G59</f>
        <v>-162.15714731044434</v>
      </c>
      <c r="H76" s="58">
        <f>(P59-$R59)*H59</f>
        <v>289.06253990506599</v>
      </c>
      <c r="I76" s="59">
        <f>(Q59-$R59)*I59</f>
        <v>80.38129580239854</v>
      </c>
      <c r="J76" s="60">
        <f>($R59-$R$67)*(B59-$R76)</f>
        <v>-102.97679802624522</v>
      </c>
      <c r="K76" s="61">
        <f>($R59-$R$67)*(C59-$R76)</f>
        <v>67.548487532045186</v>
      </c>
      <c r="L76" s="61">
        <f>($R59-$R$67)*(D59-$R76)</f>
        <v>67.548487532045243</v>
      </c>
      <c r="M76" s="61">
        <f>($R59-$R$67)*(E59-$R76)</f>
        <v>-94.001782996861493</v>
      </c>
      <c r="N76" s="61">
        <f>($R59-$R$67)*(F59-$R76)</f>
        <v>175.24866788464968</v>
      </c>
      <c r="O76" s="61">
        <f>($R59-$R$67)*(G59-$R76)</f>
        <v>170.53910828479556</v>
      </c>
      <c r="P76" s="61">
        <f>($R59-$R$67)*(H59-$R76)</f>
        <v>-189.38331526991968</v>
      </c>
      <c r="Q76" s="62">
        <f>($R59-$R$67)*(I59-$R76)</f>
        <v>-94.522854940509276</v>
      </c>
      <c r="R76" s="56">
        <f>SUM(B59:I59)/8</f>
        <v>4.7526281272053043E-2</v>
      </c>
    </row>
    <row r="77" spans="1:19" x14ac:dyDescent="0.25">
      <c r="A77" s="5" t="s">
        <v>35</v>
      </c>
      <c r="B77" s="57">
        <f>(J60-$R60)*B60</f>
        <v>-236.18599264211778</v>
      </c>
      <c r="C77" s="58">
        <f>(K60-$R60)*C60</f>
        <v>-216.48204373550544</v>
      </c>
      <c r="D77" s="58">
        <f>(L60-$R60)*D60</f>
        <v>0</v>
      </c>
      <c r="E77" s="58">
        <f>(M60-$R60)*E60</f>
        <v>110.04339423723114</v>
      </c>
      <c r="F77" s="58">
        <f>(N60-$R60)*F60</f>
        <v>177.94407704908377</v>
      </c>
      <c r="G77" s="58">
        <f>(O60-$R60)*G60</f>
        <v>-331.88330443333189</v>
      </c>
      <c r="H77" s="58">
        <f>(P60-$R60)*H60</f>
        <v>287.56693986661867</v>
      </c>
      <c r="I77" s="59">
        <f>(Q60-$R60)*I60</f>
        <v>208.99692965802583</v>
      </c>
      <c r="J77" s="60">
        <f>($R60-$R$67)*(B60-$R77)</f>
        <v>-79.988455934522136</v>
      </c>
      <c r="K77" s="61">
        <f>($R60-$R$67)*(C60-$R77)</f>
        <v>-89.185365717615824</v>
      </c>
      <c r="L77" s="61">
        <f>($R60-$R$67)*(D60-$R77)</f>
        <v>278.6910256061314</v>
      </c>
      <c r="M77" s="61">
        <f>($R60-$R$67)*(E60-$R77)</f>
        <v>-190.35137333164627</v>
      </c>
      <c r="N77" s="61">
        <f>($R60-$R$67)*(F60-$R77)</f>
        <v>131.54046907663252</v>
      </c>
      <c r="O77" s="61">
        <f>($R60-$R$67)*(G60-$R77)</f>
        <v>91.305689297524637</v>
      </c>
      <c r="P77" s="61">
        <f>($R60-$R$67)*(H60-$R77)</f>
        <v>-172.13788532983327</v>
      </c>
      <c r="Q77" s="62">
        <f>($R60-$R$67)*(I60-$R77)</f>
        <v>30.125896333329244</v>
      </c>
      <c r="R77" s="56">
        <f>SUM(B60:I60)/8</f>
        <v>3.0302681246089661E-2</v>
      </c>
    </row>
    <row r="78" spans="1:19" x14ac:dyDescent="0.25">
      <c r="A78" s="5" t="s">
        <v>38</v>
      </c>
      <c r="B78" s="57">
        <f>(J61-$R61)*B61</f>
        <v>-9.5829405018784453</v>
      </c>
      <c r="C78" s="58">
        <f>(K61-$R61)*C61</f>
        <v>0</v>
      </c>
      <c r="D78" s="58">
        <f>(L61-$R61)*D61</f>
        <v>252.08529749060773</v>
      </c>
      <c r="E78" s="58">
        <f>(M61-$R61)*E61</f>
        <v>-170.70669677535903</v>
      </c>
      <c r="F78" s="58">
        <f>(N61-$R61)*F61</f>
        <v>-260.65144319593185</v>
      </c>
      <c r="G78" s="58">
        <f>(O61-$R61)*G61</f>
        <v>45.031781863515121</v>
      </c>
      <c r="H78" s="58">
        <f>(P61-$R61)*H61</f>
        <v>64.956757325316957</v>
      </c>
      <c r="I78" s="59">
        <f>(Q61-$R61)*I61</f>
        <v>78.867243793729813</v>
      </c>
      <c r="J78" s="60">
        <f>($R61-$R$67)*(B61-$R78)</f>
        <v>76.535233753128239</v>
      </c>
      <c r="K78" s="61">
        <f>($R61-$R$67)*(C61-$R78)</f>
        <v>89.47821500421243</v>
      </c>
      <c r="L78" s="61">
        <f>($R61-$R$67)*(D61-$R78)</f>
        <v>24.763308748791498</v>
      </c>
      <c r="M78" s="61">
        <f>($R61-$R$67)*(E61-$R78)</f>
        <v>-85.252031885424131</v>
      </c>
      <c r="N78" s="61">
        <f>($R61-$R$67)*(F61-$R78)</f>
        <v>-33.480106881087352</v>
      </c>
      <c r="O78" s="61">
        <f>($R61-$R$67)*(G61-$R78)</f>
        <v>23.550502550492855</v>
      </c>
      <c r="P78" s="61">
        <f>($R61-$R$67)*(H61-$R78)</f>
        <v>-100.85974457055499</v>
      </c>
      <c r="Q78" s="62">
        <f>($R61-$R$67)*(I61-$R78)</f>
        <v>5.2646232804414472</v>
      </c>
      <c r="R78" s="56">
        <f>SUM(B61:I61)/8</f>
        <v>1.3826523158521481E-2</v>
      </c>
    </row>
    <row r="79" spans="1:19" x14ac:dyDescent="0.25">
      <c r="A79" s="5" t="s">
        <v>42</v>
      </c>
      <c r="B79" s="57">
        <f>(J62-$R62)*B62</f>
        <v>-30.055541617825103</v>
      </c>
      <c r="C79" s="58">
        <f>(K62-$R62)*C62</f>
        <v>-50.092569363041839</v>
      </c>
      <c r="D79" s="58">
        <f>(L62-$R62)*D62</f>
        <v>189.71229191087443</v>
      </c>
      <c r="E79" s="58">
        <f>(M62-$R62)*E62</f>
        <v>-35.064798554129283</v>
      </c>
      <c r="F79" s="58">
        <f>(N62-$R62)*F62</f>
        <v>-192.3506224558198</v>
      </c>
      <c r="G79" s="58">
        <f>(O62-$R62)*G62</f>
        <v>64.881001008586949</v>
      </c>
      <c r="H79" s="58">
        <f>(P62-$R62)*H62</f>
        <v>-157.22576220800718</v>
      </c>
      <c r="I79" s="59">
        <f>(Q62-$R62)*I62</f>
        <v>210.1960012793615</v>
      </c>
      <c r="J79" s="60">
        <f>($R62-$R$67)*(B62-$R79)</f>
        <v>396.4934904968917</v>
      </c>
      <c r="K79" s="61">
        <f>($R62-$R$67)*(C62-$R79)</f>
        <v>251.47867473618317</v>
      </c>
      <c r="L79" s="61">
        <f>($R62-$R$67)*(D62-$R79)</f>
        <v>-473.5954040673592</v>
      </c>
      <c r="M79" s="61">
        <f>($R62-$R$67)*(E62-$R79)</f>
        <v>360.23978655671459</v>
      </c>
      <c r="N79" s="61">
        <f>($R62-$R$67)*(F62-$R79)</f>
        <v>106.46385897547464</v>
      </c>
      <c r="O79" s="61">
        <f>($R62-$R$67)*(G62-$R79)</f>
        <v>96.951954044800985</v>
      </c>
      <c r="P79" s="61">
        <f>($R62-$R$67)*(H62-$R79)</f>
        <v>-807.69816586899162</v>
      </c>
      <c r="Q79" s="62">
        <f>($R62-$R$67)*(I62-$R79)</f>
        <v>69.665805126285974</v>
      </c>
      <c r="R79" s="56">
        <f>SUM(B62:I62)/8</f>
        <v>1.6936633982313987E-2</v>
      </c>
    </row>
    <row r="80" spans="1:19" x14ac:dyDescent="0.25">
      <c r="A80" s="5" t="s">
        <v>16</v>
      </c>
      <c r="B80" s="57">
        <f>(J63-$R63)*B63</f>
        <v>-108.21373188486533</v>
      </c>
      <c r="C80" s="58">
        <f>(K63-$R63)*C63</f>
        <v>-976.54209109961528</v>
      </c>
      <c r="D80" s="58">
        <f>(L63-$R63)*D63</f>
        <v>537.06895445019234</v>
      </c>
      <c r="E80" s="58">
        <f>(M63-$R63)*E63</f>
        <v>-23.051731884865319</v>
      </c>
      <c r="F80" s="58">
        <f>(N63-$R63)*F63</f>
        <v>8.7630524443086468</v>
      </c>
      <c r="G80" s="58">
        <f>(O63-$R63)*G63</f>
        <v>-206.80754703821722</v>
      </c>
      <c r="H80" s="58">
        <f>(P63-$R63)*H63</f>
        <v>0</v>
      </c>
      <c r="I80" s="59">
        <f>(Q63-$R63)*I63</f>
        <v>768.78309501306171</v>
      </c>
      <c r="J80" s="60">
        <f>($R63-$R$67)*(B63-$R80)</f>
        <v>54.914606683247861</v>
      </c>
      <c r="K80" s="61">
        <f>($R63-$R$67)*(C63-$R80)</f>
        <v>-253.61201689051649</v>
      </c>
      <c r="L80" s="61">
        <f>($R63-$R$67)*(D63-$R80)</f>
        <v>-16.283844910697717</v>
      </c>
      <c r="M80" s="61">
        <f>($R63-$R$67)*(E63-$R80)</f>
        <v>54.914606683247882</v>
      </c>
      <c r="N80" s="61">
        <f>($R63-$R$67)*(F63-$R80)</f>
        <v>-87.482296504643358</v>
      </c>
      <c r="O80" s="61">
        <f>($R63-$R$67)*(G63-$R80)</f>
        <v>-40.121979682481694</v>
      </c>
      <c r="P80" s="61">
        <f>($R63-$R$67)*(H63-$R80)</f>
        <v>221.04432706912098</v>
      </c>
      <c r="Q80" s="62">
        <f>($R63-$R$67)*(I63-$R80)</f>
        <v>66.62659755272243</v>
      </c>
      <c r="R80" s="56">
        <f>SUM(B63:I63)/8</f>
        <v>1.8627736035308741E-2</v>
      </c>
    </row>
    <row r="81" spans="1:18" x14ac:dyDescent="0.25">
      <c r="A81" s="5" t="s">
        <v>44</v>
      </c>
      <c r="B81" s="57">
        <f>(J64-$R64)*B64</f>
        <v>-269.24522557401934</v>
      </c>
      <c r="C81" s="58">
        <f>(K64-$R64)*C64</f>
        <v>-447.46628310784291</v>
      </c>
      <c r="D81" s="58">
        <f>(L64-$R64)*D64</f>
        <v>80.510575338235626</v>
      </c>
      <c r="E81" s="58">
        <f>(M64-$R64)*E64</f>
        <v>0</v>
      </c>
      <c r="F81" s="58">
        <f>(N64-$R64)*F64</f>
        <v>-16.940497030763073</v>
      </c>
      <c r="G81" s="58">
        <f>(O64-$R64)*G64</f>
        <v>0</v>
      </c>
      <c r="H81" s="58">
        <f>(P64-$R64)*H64</f>
        <v>516.41905272971974</v>
      </c>
      <c r="I81" s="59">
        <f>(Q64-$R64)*I64</f>
        <v>136.72237764467181</v>
      </c>
      <c r="J81" s="60">
        <f>($R64-$R$67)*(B64-$R81)</f>
        <v>-2.7534900765575405</v>
      </c>
      <c r="K81" s="61">
        <f>($R64-$R$67)*(C64-$R81)</f>
        <v>34.916450086709965</v>
      </c>
      <c r="L81" s="61">
        <f>($R64-$R$67)*(D64-$R81)</f>
        <v>-90.650017124181645</v>
      </c>
      <c r="M81" s="61">
        <f>($R64-$R$67)*(E64-$R81)</f>
        <v>286.0493845084934</v>
      </c>
      <c r="N81" s="61">
        <f>($R64-$R$67)*(F64-$R81)</f>
        <v>-216.21648433507346</v>
      </c>
      <c r="O81" s="61">
        <f>($R64-$R$67)*(G64-$R81)</f>
        <v>286.0493845084934</v>
      </c>
      <c r="P81" s="61">
        <f>($R64-$R$67)*(H64-$R81)</f>
        <v>-206.36813396559165</v>
      </c>
      <c r="Q81" s="62">
        <f>($R64-$R$67)*(I64-$R81)</f>
        <v>-91.027093602292439</v>
      </c>
      <c r="R81" s="56">
        <f>SUM(B64:I64)/8</f>
        <v>2.2780714538067477E-2</v>
      </c>
    </row>
    <row r="82" spans="1:18" x14ac:dyDescent="0.25">
      <c r="A82" s="16" t="s">
        <v>47</v>
      </c>
      <c r="B82" s="57">
        <f>(J65-$R65)*B65</f>
        <v>0.88181027139670909</v>
      </c>
      <c r="C82" s="58">
        <f>(K65-$R65)*C65</f>
        <v>-941.19337492601016</v>
      </c>
      <c r="D82" s="58">
        <f>(L65-$R65)*D65</f>
        <v>2153.8853516781087</v>
      </c>
      <c r="E82" s="58">
        <f>(M65-$R65)*E65</f>
        <v>-869.99399205339625</v>
      </c>
      <c r="F82" s="58">
        <f>(N65-$R65)*F65</f>
        <v>-718.10114968107678</v>
      </c>
      <c r="G82" s="58">
        <f>(O65-$R65)*G65</f>
        <v>-236.53253111718905</v>
      </c>
      <c r="H82" s="58">
        <f>(P65-$R65)*H65</f>
        <v>650.34046101497984</v>
      </c>
      <c r="I82" s="59">
        <f>(Q65-$R65)*I65</f>
        <v>-39.286575186822844</v>
      </c>
      <c r="J82" s="60">
        <f>($R65-$R$67)*(B65-$R82)</f>
        <v>-375.75578084845171</v>
      </c>
      <c r="K82" s="61">
        <f>($R65-$R$67)*(C65-$R82)</f>
        <v>290.54292235579226</v>
      </c>
      <c r="L82" s="61">
        <f>($R65-$R$67)*(D65-$R82)</f>
        <v>-383.24228313164508</v>
      </c>
      <c r="M82" s="61">
        <f>($R65-$R$67)*(E65-$R82)</f>
        <v>-682.7023744593954</v>
      </c>
      <c r="N82" s="61">
        <f>($R65-$R$67)*(F65-$R82)</f>
        <v>462.73247486924856</v>
      </c>
      <c r="O82" s="61">
        <f>($R65-$R$67)*(G65-$R82)</f>
        <v>85.051169921092239</v>
      </c>
      <c r="P82" s="61">
        <f>($R65-$R$67)*(H65-$R82)</f>
        <v>314.02998834228276</v>
      </c>
      <c r="Q82" s="62">
        <f>($R65-$R$67)*(I65-$R82)</f>
        <v>289.34388295107681</v>
      </c>
      <c r="R82" s="56">
        <f>SUM(B65:I65)/8</f>
        <v>0.19880890052061084</v>
      </c>
    </row>
    <row r="83" spans="1:18" ht="15.75" thickBot="1" x14ac:dyDescent="0.3">
      <c r="A83" s="34" t="s">
        <v>53</v>
      </c>
      <c r="B83" s="63">
        <f>(J66-$R66)*B66</f>
        <v>0</v>
      </c>
      <c r="C83" s="64">
        <f>(K66-$R66)*C66</f>
        <v>0</v>
      </c>
      <c r="D83" s="64">
        <f>(L66-$R66)*D66</f>
        <v>294.08299831430958</v>
      </c>
      <c r="E83" s="64">
        <f>(M66-$R66)*E66</f>
        <v>0</v>
      </c>
      <c r="F83" s="64">
        <f>(N66-$R66)*F66</f>
        <v>0</v>
      </c>
      <c r="G83" s="64">
        <f>(O66-$R66)*G66</f>
        <v>-294.08299831430918</v>
      </c>
      <c r="H83" s="64">
        <f>(P66-$R66)*H66</f>
        <v>0</v>
      </c>
      <c r="I83" s="65">
        <f>(Q66-$R66)*I66</f>
        <v>0</v>
      </c>
      <c r="J83" s="66">
        <f>($R66-$R$67)*(B66-$R83)</f>
        <v>49.607528179228368</v>
      </c>
      <c r="K83" s="67">
        <f>($R66-$R$67)*(C66-$R83)</f>
        <v>49.607528179228368</v>
      </c>
      <c r="L83" s="67">
        <f>($R66-$R$67)*(D66-$R83)</f>
        <v>-232.3542964295207</v>
      </c>
      <c r="M83" s="67">
        <f>($R66-$R$67)*(E66-$R83)</f>
        <v>49.607528179228368</v>
      </c>
      <c r="N83" s="67">
        <f>($R66-$R$67)*(F66-$R83)</f>
        <v>49.607528179228368</v>
      </c>
      <c r="O83" s="67">
        <f>($R66-$R$67)*(G66-$R83)</f>
        <v>-65.290872645849433</v>
      </c>
      <c r="P83" s="67">
        <f>($R66-$R$67)*(H66-$R83)</f>
        <v>49.607528179228368</v>
      </c>
      <c r="Q83" s="68">
        <f>($R66-$R$67)*(I66-$R83)</f>
        <v>49.607528179228368</v>
      </c>
      <c r="R83" s="69">
        <f>SUM(B66:I66)/8</f>
        <v>5.278111132391473E-3</v>
      </c>
    </row>
    <row r="84" spans="1:18" ht="15.75" thickBot="1" x14ac:dyDescent="0.3">
      <c r="A84" s="70" t="s">
        <v>56</v>
      </c>
      <c r="B84" s="71">
        <f>SUM(B72:B83)</f>
        <v>-2259.1261317398935</v>
      </c>
      <c r="C84" s="72">
        <f t="shared" ref="C84:I84" si="4">SUM(C72:C83)</f>
        <v>-7905.0109403779115</v>
      </c>
      <c r="D84" s="72">
        <f t="shared" si="4"/>
        <v>13038.049296248981</v>
      </c>
      <c r="E84" s="72">
        <f t="shared" si="4"/>
        <v>-5609.5975929271353</v>
      </c>
      <c r="F84" s="72">
        <f t="shared" si="4"/>
        <v>-4041.1722130625167</v>
      </c>
      <c r="G84" s="72">
        <f t="shared" si="4"/>
        <v>-4341.5720687018948</v>
      </c>
      <c r="H84" s="72">
        <f t="shared" si="4"/>
        <v>7978.0014234272421</v>
      </c>
      <c r="I84" s="73">
        <f t="shared" si="4"/>
        <v>3140.4282271332095</v>
      </c>
      <c r="J84" s="71">
        <f>SUM(J72:J83)</f>
        <v>-1796.023744741419</v>
      </c>
      <c r="K84" s="72">
        <f t="shared" ref="K84:Q84" si="5">SUM(K72:K83)</f>
        <v>-183.76993610340202</v>
      </c>
      <c r="L84" s="72">
        <f t="shared" si="5"/>
        <v>-958.87017273029232</v>
      </c>
      <c r="M84" s="72">
        <f t="shared" si="5"/>
        <v>-1044.3822835541794</v>
      </c>
      <c r="N84" s="72">
        <f t="shared" si="5"/>
        <v>2466.8427935894179</v>
      </c>
      <c r="O84" s="72">
        <f t="shared" si="5"/>
        <v>1532.7801352615502</v>
      </c>
      <c r="P84" s="72">
        <f t="shared" si="5"/>
        <v>-1119.0735955020634</v>
      </c>
      <c r="Q84" s="73">
        <f t="shared" si="5"/>
        <v>1102.4968037803862</v>
      </c>
    </row>
    <row r="85" spans="1:18" x14ac:dyDescent="0.25">
      <c r="J85" s="74">
        <f>B84+J84</f>
        <v>-4055.1498764813123</v>
      </c>
      <c r="K85" s="74">
        <f t="shared" ref="K85:Q85" si="6">C84+K84</f>
        <v>-8088.7808764813135</v>
      </c>
      <c r="L85" s="74">
        <f t="shared" si="6"/>
        <v>12079.179123518688</v>
      </c>
      <c r="M85" s="74">
        <f t="shared" si="6"/>
        <v>-6653.9798764813149</v>
      </c>
      <c r="N85" s="74">
        <f t="shared" si="6"/>
        <v>-1574.3294194730988</v>
      </c>
      <c r="O85" s="74">
        <f t="shared" si="6"/>
        <v>-2808.7919334403446</v>
      </c>
      <c r="P85" s="74">
        <f t="shared" si="6"/>
        <v>6858.9278279251785</v>
      </c>
      <c r="Q85" s="74">
        <f t="shared" si="6"/>
        <v>4242.9250309135959</v>
      </c>
    </row>
    <row r="86" spans="1:18" ht="15.75" thickBot="1" x14ac:dyDescent="0.3">
      <c r="B86" s="110" t="s">
        <v>65</v>
      </c>
      <c r="C86" s="110"/>
      <c r="D86" s="110"/>
      <c r="E86" s="110"/>
      <c r="F86" s="110"/>
      <c r="G86" s="110"/>
      <c r="H86" s="110"/>
      <c r="I86" s="110"/>
      <c r="J86" s="74"/>
      <c r="K86" s="74"/>
      <c r="L86" s="74"/>
      <c r="M86" s="74"/>
      <c r="N86" s="74"/>
      <c r="O86" s="74"/>
      <c r="P86" s="74"/>
      <c r="Q86" s="74"/>
    </row>
    <row r="87" spans="1:18" ht="15.75" thickBot="1" x14ac:dyDescent="0.3">
      <c r="A87" s="1"/>
      <c r="B87" s="2" t="s">
        <v>1</v>
      </c>
      <c r="C87" s="3" t="s">
        <v>2</v>
      </c>
      <c r="D87" s="3" t="s">
        <v>3</v>
      </c>
      <c r="E87" s="3" t="s">
        <v>4</v>
      </c>
      <c r="F87" s="3" t="s">
        <v>5</v>
      </c>
      <c r="G87" s="3" t="s">
        <v>6</v>
      </c>
      <c r="H87" s="3" t="s">
        <v>7</v>
      </c>
      <c r="I87" s="4" t="s">
        <v>8</v>
      </c>
    </row>
    <row r="88" spans="1:18" x14ac:dyDescent="0.25">
      <c r="A88" s="5" t="s">
        <v>9</v>
      </c>
      <c r="B88" s="50">
        <f>B72+J72</f>
        <v>604.9735172060989</v>
      </c>
      <c r="C88" s="51">
        <f t="shared" ref="C88:I88" si="7">C72+K72</f>
        <v>-1562.3502699648225</v>
      </c>
      <c r="D88" s="51">
        <f t="shared" si="7"/>
        <v>-555.15652972781209</v>
      </c>
      <c r="E88" s="51">
        <f t="shared" si="7"/>
        <v>-1217.5924217583497</v>
      </c>
      <c r="F88" s="51">
        <f t="shared" si="7"/>
        <v>801.19672231026448</v>
      </c>
      <c r="G88" s="51">
        <f t="shared" si="7"/>
        <v>490.46692043951276</v>
      </c>
      <c r="H88" s="51">
        <f t="shared" si="7"/>
        <v>831.52289891089913</v>
      </c>
      <c r="I88" s="52">
        <f t="shared" si="7"/>
        <v>606.93916258421177</v>
      </c>
      <c r="K88" t="s">
        <v>57</v>
      </c>
    </row>
    <row r="89" spans="1:18" x14ac:dyDescent="0.25">
      <c r="A89" s="5" t="s">
        <v>10</v>
      </c>
      <c r="B89" s="57">
        <f>B73+J73</f>
        <v>-1264.1589768202527</v>
      </c>
      <c r="C89" s="58">
        <f>C73+K73</f>
        <v>-1768.8254463024768</v>
      </c>
      <c r="D89" s="58">
        <f>D73+L73</f>
        <v>751.3018150512155</v>
      </c>
      <c r="E89" s="58">
        <f>E73+M73</f>
        <v>70.358480151032381</v>
      </c>
      <c r="F89" s="58">
        <f>F73+N73</f>
        <v>411.18517832453614</v>
      </c>
      <c r="G89" s="58">
        <f>G73+O73</f>
        <v>211.17120522596483</v>
      </c>
      <c r="H89" s="58">
        <f>H73+P73</f>
        <v>583.94372121490619</v>
      </c>
      <c r="I89" s="59">
        <f>I73+Q73</f>
        <v>1005.0240231550806</v>
      </c>
    </row>
    <row r="90" spans="1:18" x14ac:dyDescent="0.25">
      <c r="A90" s="5" t="s">
        <v>18</v>
      </c>
      <c r="B90" s="57">
        <f>B74+J74</f>
        <v>-91.119945487823074</v>
      </c>
      <c r="C90" s="58">
        <f>C74+K74</f>
        <v>79.983741524027465</v>
      </c>
      <c r="D90" s="58">
        <f>D74+L74</f>
        <v>-2.6458672407856936</v>
      </c>
      <c r="E90" s="58">
        <f>E74+M74</f>
        <v>-447.46331951152416</v>
      </c>
      <c r="F90" s="58">
        <f>F74+N74</f>
        <v>79.983741524027465</v>
      </c>
      <c r="G90" s="58">
        <f>G74+O74</f>
        <v>12.641221514073822</v>
      </c>
      <c r="H90" s="58">
        <f>H74+P74</f>
        <v>220.66097924008005</v>
      </c>
      <c r="I90" s="59">
        <f>I74+Q74</f>
        <v>147.95944843792361</v>
      </c>
    </row>
    <row r="91" spans="1:18" x14ac:dyDescent="0.25">
      <c r="A91" s="5" t="s">
        <v>19</v>
      </c>
      <c r="B91" s="57">
        <f>B75+J75</f>
        <v>-2227.910378677987</v>
      </c>
      <c r="C91" s="58">
        <f>C75+K75</f>
        <v>-2409.34960090816</v>
      </c>
      <c r="D91" s="58">
        <f>D75+L75</f>
        <v>8601.6550939140798</v>
      </c>
      <c r="E91" s="58">
        <f>E75+M75</f>
        <v>-3692.2236744546499</v>
      </c>
      <c r="F91" s="58">
        <f>F75+N75</f>
        <v>-2399.3192335073663</v>
      </c>
      <c r="G91" s="58">
        <f>G75+O75</f>
        <v>-3049.5554915573739</v>
      </c>
      <c r="H91" s="58">
        <f>H75+P75</f>
        <v>4463.4456413398584</v>
      </c>
      <c r="I91" s="59">
        <f>I75+Q75</f>
        <v>713.25764385167031</v>
      </c>
    </row>
    <row r="92" spans="1:18" x14ac:dyDescent="0.25">
      <c r="A92" s="5" t="s">
        <v>28</v>
      </c>
      <c r="B92" s="57">
        <f>B76+J76</f>
        <v>-543.58560300500415</v>
      </c>
      <c r="C92" s="58">
        <f>C76+K76</f>
        <v>-169.6893463518592</v>
      </c>
      <c r="D92" s="58">
        <f>D76+L76</f>
        <v>669.35065364814079</v>
      </c>
      <c r="E92" s="58">
        <f>E76+M76</f>
        <v>-170.79064212852285</v>
      </c>
      <c r="F92" s="58">
        <f>F76+N76</f>
        <v>120.79531136585868</v>
      </c>
      <c r="G92" s="58">
        <f>G76+O76</f>
        <v>8.381960974351216</v>
      </c>
      <c r="H92" s="58">
        <f>H76+P76</f>
        <v>99.679224635146312</v>
      </c>
      <c r="I92" s="59">
        <f>I76+Q76</f>
        <v>-14.141559138110736</v>
      </c>
    </row>
    <row r="93" spans="1:18" x14ac:dyDescent="0.25">
      <c r="A93" s="5" t="s">
        <v>35</v>
      </c>
      <c r="B93" s="57">
        <f>B77+J77</f>
        <v>-316.17444857663992</v>
      </c>
      <c r="C93" s="58">
        <f>C77+K77</f>
        <v>-305.66740945312125</v>
      </c>
      <c r="D93" s="58">
        <f>D77+L77</f>
        <v>278.6910256061314</v>
      </c>
      <c r="E93" s="58">
        <f>E77+M77</f>
        <v>-80.307979094415131</v>
      </c>
      <c r="F93" s="58">
        <f>F77+N77</f>
        <v>309.48454612571629</v>
      </c>
      <c r="G93" s="58">
        <f>G77+O77</f>
        <v>-240.57761513580726</v>
      </c>
      <c r="H93" s="58">
        <f>H77+P77</f>
        <v>115.4290545367854</v>
      </c>
      <c r="I93" s="59">
        <f>I77+Q77</f>
        <v>239.12282599135509</v>
      </c>
    </row>
    <row r="94" spans="1:18" x14ac:dyDescent="0.25">
      <c r="A94" s="5" t="s">
        <v>38</v>
      </c>
      <c r="B94" s="57">
        <f>B78+J78</f>
        <v>66.952293251249799</v>
      </c>
      <c r="C94" s="58">
        <f>C78+K78</f>
        <v>89.47821500421243</v>
      </c>
      <c r="D94" s="58">
        <f>D78+L78</f>
        <v>276.8486062393992</v>
      </c>
      <c r="E94" s="58">
        <f>E78+M78</f>
        <v>-255.95872866078315</v>
      </c>
      <c r="F94" s="58">
        <f>F78+N78</f>
        <v>-294.1315500770192</v>
      </c>
      <c r="G94" s="58">
        <f>G78+O78</f>
        <v>68.582284414007972</v>
      </c>
      <c r="H94" s="58">
        <f>H78+P78</f>
        <v>-35.902987245238037</v>
      </c>
      <c r="I94" s="59">
        <f>I78+Q78</f>
        <v>84.131867074171254</v>
      </c>
    </row>
    <row r="95" spans="1:18" x14ac:dyDescent="0.25">
      <c r="A95" s="5" t="s">
        <v>42</v>
      </c>
      <c r="B95" s="57">
        <f>B79+J79</f>
        <v>366.4379488790666</v>
      </c>
      <c r="C95" s="58">
        <f>C79+K79</f>
        <v>201.38610537314133</v>
      </c>
      <c r="D95" s="58">
        <f>D79+L79</f>
        <v>-283.8831121564848</v>
      </c>
      <c r="E95" s="58">
        <f>E79+M79</f>
        <v>325.17498800258534</v>
      </c>
      <c r="F95" s="58">
        <f>F79+N79</f>
        <v>-85.886763480345166</v>
      </c>
      <c r="G95" s="58">
        <f>G79+O79</f>
        <v>161.83295505338793</v>
      </c>
      <c r="H95" s="58">
        <f>H79+P79</f>
        <v>-964.92392807699878</v>
      </c>
      <c r="I95" s="59">
        <f>I79+Q79</f>
        <v>279.86180640564749</v>
      </c>
    </row>
    <row r="96" spans="1:18" x14ac:dyDescent="0.25">
      <c r="A96" s="5" t="s">
        <v>16</v>
      </c>
      <c r="B96" s="57">
        <f>B80+J80</f>
        <v>-53.299125201617464</v>
      </c>
      <c r="C96" s="58">
        <f>C80+K80</f>
        <v>-1230.1541079901317</v>
      </c>
      <c r="D96" s="58">
        <f>D80+L80</f>
        <v>520.78510953949467</v>
      </c>
      <c r="E96" s="58">
        <f>E80+M80</f>
        <v>31.862874798382563</v>
      </c>
      <c r="F96" s="58">
        <f>F80+N80</f>
        <v>-78.719244060334717</v>
      </c>
      <c r="G96" s="58">
        <f>G80+O80</f>
        <v>-246.9295267206989</v>
      </c>
      <c r="H96" s="58">
        <f>H80+P80</f>
        <v>221.04432706912098</v>
      </c>
      <c r="I96" s="59">
        <f>I80+Q80</f>
        <v>835.4096925657841</v>
      </c>
    </row>
    <row r="97" spans="1:17" x14ac:dyDescent="0.25">
      <c r="A97" s="5" t="s">
        <v>44</v>
      </c>
      <c r="B97" s="57">
        <f>B81+J81</f>
        <v>-271.99871565057691</v>
      </c>
      <c r="C97" s="58">
        <f>C81+K81</f>
        <v>-412.54983302113294</v>
      </c>
      <c r="D97" s="58">
        <f>D81+L81</f>
        <v>-10.139441785946019</v>
      </c>
      <c r="E97" s="58">
        <f>E81+M81</f>
        <v>286.0493845084934</v>
      </c>
      <c r="F97" s="58">
        <f>F81+N81</f>
        <v>-233.15698136583654</v>
      </c>
      <c r="G97" s="58">
        <f>G81+O81</f>
        <v>286.0493845084934</v>
      </c>
      <c r="H97" s="58">
        <f>H81+P81</f>
        <v>310.05091876412808</v>
      </c>
      <c r="I97" s="59">
        <f>I81+Q81</f>
        <v>45.69528404237937</v>
      </c>
    </row>
    <row r="98" spans="1:17" x14ac:dyDescent="0.25">
      <c r="A98" s="16" t="s">
        <v>47</v>
      </c>
      <c r="B98" s="57">
        <f>B82+J82</f>
        <v>-374.87397057705499</v>
      </c>
      <c r="C98" s="58">
        <f>C82+K82</f>
        <v>-650.65045257021791</v>
      </c>
      <c r="D98" s="58">
        <f>D82+L82</f>
        <v>1770.6430685464636</v>
      </c>
      <c r="E98" s="58">
        <f>E82+M82</f>
        <v>-1552.6963665127917</v>
      </c>
      <c r="F98" s="58">
        <f>F82+N82</f>
        <v>-255.36867481182821</v>
      </c>
      <c r="G98" s="58">
        <f>G82+O82</f>
        <v>-151.48136119609683</v>
      </c>
      <c r="H98" s="58">
        <f>H82+P82</f>
        <v>964.3704493572626</v>
      </c>
      <c r="I98" s="59">
        <f>I82+Q82</f>
        <v>250.05730776425395</v>
      </c>
    </row>
    <row r="99" spans="1:17" ht="15.75" thickBot="1" x14ac:dyDescent="0.3">
      <c r="A99" s="34" t="s">
        <v>53</v>
      </c>
      <c r="B99" s="63">
        <f>B83+J83</f>
        <v>49.607528179228368</v>
      </c>
      <c r="C99" s="64">
        <f>C83+K83</f>
        <v>49.607528179228368</v>
      </c>
      <c r="D99" s="64">
        <f>D83+L83</f>
        <v>61.728701884788876</v>
      </c>
      <c r="E99" s="64">
        <f>E83+M83</f>
        <v>49.607528179228368</v>
      </c>
      <c r="F99" s="64">
        <f>F83+N83</f>
        <v>49.607528179228368</v>
      </c>
      <c r="G99" s="64">
        <f>G83+O83</f>
        <v>-359.37387096015863</v>
      </c>
      <c r="H99" s="64">
        <f>H83+P83</f>
        <v>49.607528179228368</v>
      </c>
      <c r="I99" s="65">
        <f>I83+Q83</f>
        <v>49.607528179228368</v>
      </c>
    </row>
    <row r="100" spans="1:17" ht="15.75" thickBot="1" x14ac:dyDescent="0.3">
      <c r="A100" s="70" t="s">
        <v>56</v>
      </c>
      <c r="B100" s="71">
        <f>SUM(B88:B99)</f>
        <v>-4055.1498764813123</v>
      </c>
      <c r="C100" s="72">
        <f t="shared" ref="C100:I100" si="8">SUM(C88:C99)</f>
        <v>-8088.7808764813117</v>
      </c>
      <c r="D100" s="72">
        <f t="shared" si="8"/>
        <v>12079.179123518683</v>
      </c>
      <c r="E100" s="72">
        <f t="shared" si="8"/>
        <v>-6653.979876481314</v>
      </c>
      <c r="F100" s="72">
        <f t="shared" si="8"/>
        <v>-1574.3294194730986</v>
      </c>
      <c r="G100" s="72">
        <f t="shared" si="8"/>
        <v>-2808.7919334403432</v>
      </c>
      <c r="H100" s="72">
        <f t="shared" si="8"/>
        <v>6858.9278279251785</v>
      </c>
      <c r="I100" s="73">
        <f t="shared" si="8"/>
        <v>4242.925030913595</v>
      </c>
    </row>
    <row r="101" spans="1:17" x14ac:dyDescent="0.25">
      <c r="A101" s="102"/>
      <c r="B101" s="109"/>
      <c r="C101" s="109"/>
      <c r="D101" s="109"/>
      <c r="E101" s="109"/>
      <c r="F101" s="109"/>
      <c r="G101" s="109"/>
      <c r="H101" s="109"/>
      <c r="I101" s="109"/>
    </row>
    <row r="102" spans="1:17" ht="15.75" thickBot="1" x14ac:dyDescent="0.3">
      <c r="B102" s="106" t="s">
        <v>61</v>
      </c>
      <c r="C102" s="106"/>
      <c r="D102" s="106"/>
      <c r="E102" s="106"/>
      <c r="F102" s="106"/>
      <c r="G102" s="106"/>
      <c r="H102" s="106"/>
      <c r="I102" s="106"/>
      <c r="J102" s="106" t="s">
        <v>63</v>
      </c>
      <c r="K102" s="106"/>
      <c r="L102" s="106"/>
      <c r="M102" s="106"/>
      <c r="N102" s="106"/>
      <c r="O102" s="106"/>
      <c r="P102" s="106"/>
      <c r="Q102" s="106"/>
    </row>
    <row r="103" spans="1:17" ht="15.75" thickBot="1" x14ac:dyDescent="0.3">
      <c r="A103" s="49"/>
      <c r="B103" s="75" t="s">
        <v>1</v>
      </c>
      <c r="C103" s="76" t="s">
        <v>2</v>
      </c>
      <c r="D103" s="76" t="s">
        <v>3</v>
      </c>
      <c r="E103" s="76" t="s">
        <v>4</v>
      </c>
      <c r="F103" s="76" t="s">
        <v>5</v>
      </c>
      <c r="G103" s="76" t="s">
        <v>6</v>
      </c>
      <c r="H103" s="76" t="s">
        <v>7</v>
      </c>
      <c r="I103" s="77" t="s">
        <v>8</v>
      </c>
      <c r="J103" s="75" t="s">
        <v>1</v>
      </c>
      <c r="K103" s="76" t="s">
        <v>2</v>
      </c>
      <c r="L103" s="76" t="s">
        <v>3</v>
      </c>
      <c r="M103" s="76" t="s">
        <v>4</v>
      </c>
      <c r="N103" s="76" t="s">
        <v>5</v>
      </c>
      <c r="O103" s="76" t="s">
        <v>6</v>
      </c>
      <c r="P103" s="76" t="s">
        <v>7</v>
      </c>
      <c r="Q103" s="77" t="s">
        <v>8</v>
      </c>
    </row>
    <row r="104" spans="1:17" x14ac:dyDescent="0.25">
      <c r="A104" s="78" t="s">
        <v>9</v>
      </c>
      <c r="B104" s="79">
        <f>B72</f>
        <v>229.74893839047283</v>
      </c>
      <c r="C104" s="80">
        <f>C72</f>
        <v>-2279.402985347811</v>
      </c>
      <c r="D104" s="80">
        <f>D72</f>
        <v>492.06500814010496</v>
      </c>
      <c r="E104" s="80">
        <f>E72</f>
        <v>-1328.1758625863397</v>
      </c>
      <c r="F104" s="80">
        <f>F72</f>
        <v>403.91871532900274</v>
      </c>
      <c r="G104" s="80">
        <f>G72</f>
        <v>148.35510555857752</v>
      </c>
      <c r="H104" s="80">
        <f>H72</f>
        <v>1597.6713327069808</v>
      </c>
      <c r="I104" s="81">
        <f>I72</f>
        <v>735.81974780901567</v>
      </c>
      <c r="J104" s="82">
        <f>B55</f>
        <v>0.32900000000000001</v>
      </c>
      <c r="K104" s="83">
        <f t="shared" ref="K104:Q104" si="9">C55</f>
        <v>0.36</v>
      </c>
      <c r="L104" s="83">
        <f t="shared" si="9"/>
        <v>0.19999999999999996</v>
      </c>
      <c r="M104" s="83">
        <f t="shared" si="9"/>
        <v>0.30499999999999999</v>
      </c>
      <c r="N104" s="83">
        <f t="shared" si="9"/>
        <v>0.33099999999999996</v>
      </c>
      <c r="O104" s="83">
        <f t="shared" si="9"/>
        <v>0.32599704157684772</v>
      </c>
      <c r="P104" s="83">
        <f t="shared" si="9"/>
        <v>0.22549019607843132</v>
      </c>
      <c r="Q104" s="84">
        <f t="shared" si="9"/>
        <v>0.28328328328328317</v>
      </c>
    </row>
    <row r="105" spans="1:17" x14ac:dyDescent="0.25">
      <c r="A105" s="78" t="s">
        <v>19</v>
      </c>
      <c r="B105" s="85">
        <f t="shared" ref="B105:I105" si="10">B75</f>
        <v>-1246.3383693000794</v>
      </c>
      <c r="C105" s="86">
        <f t="shared" si="10"/>
        <v>-1964.5075493024488</v>
      </c>
      <c r="D105" s="86">
        <f t="shared" si="10"/>
        <v>8139.3479211160811</v>
      </c>
      <c r="E105" s="86">
        <f t="shared" si="10"/>
        <v>-2846.7240487372992</v>
      </c>
      <c r="F105" s="86">
        <f t="shared" si="10"/>
        <v>-3043.0562511861081</v>
      </c>
      <c r="G105" s="86">
        <f t="shared" si="10"/>
        <v>-3356.9652859130938</v>
      </c>
      <c r="H105" s="86">
        <f t="shared" si="10"/>
        <v>4122.6846064521606</v>
      </c>
      <c r="I105" s="87">
        <f t="shared" si="10"/>
        <v>195.55897687086181</v>
      </c>
      <c r="J105" s="88">
        <f>B58</f>
        <v>0.129</v>
      </c>
      <c r="K105" s="89">
        <f t="shared" ref="K105:Q105" si="11">C58</f>
        <v>0.2</v>
      </c>
      <c r="L105" s="89">
        <f t="shared" si="11"/>
        <v>0.31999999999999995</v>
      </c>
      <c r="M105" s="89">
        <f t="shared" si="11"/>
        <v>0.14699999999999999</v>
      </c>
      <c r="N105" s="89">
        <f t="shared" si="11"/>
        <v>0.34399999999999997</v>
      </c>
      <c r="O105" s="89">
        <f t="shared" si="11"/>
        <v>0.29950978194872879</v>
      </c>
      <c r="P105" s="89">
        <f t="shared" si="11"/>
        <v>0.3039215686274509</v>
      </c>
      <c r="Q105" s="90">
        <f t="shared" si="11"/>
        <v>0.32732732732732728</v>
      </c>
    </row>
    <row r="106" spans="1:17" x14ac:dyDescent="0.25">
      <c r="A106" s="91" t="s">
        <v>47</v>
      </c>
      <c r="B106" s="85">
        <f t="shared" ref="B106:I106" si="12">B82</f>
        <v>0.88181027139670909</v>
      </c>
      <c r="C106" s="86">
        <f t="shared" si="12"/>
        <v>-941.19337492601016</v>
      </c>
      <c r="D106" s="86">
        <f t="shared" si="12"/>
        <v>2153.8853516781087</v>
      </c>
      <c r="E106" s="86">
        <f t="shared" si="12"/>
        <v>-869.99399205339625</v>
      </c>
      <c r="F106" s="86">
        <f t="shared" si="12"/>
        <v>-718.10114968107678</v>
      </c>
      <c r="G106" s="86">
        <f t="shared" si="12"/>
        <v>-236.53253111718905</v>
      </c>
      <c r="H106" s="86">
        <f t="shared" si="12"/>
        <v>650.34046101497984</v>
      </c>
      <c r="I106" s="87">
        <f t="shared" si="12"/>
        <v>-39.286575186822844</v>
      </c>
      <c r="J106" s="88">
        <f>B65</f>
        <v>0.249</v>
      </c>
      <c r="K106" s="89">
        <f t="shared" ref="K106:Q106" si="13">C65</f>
        <v>0.16</v>
      </c>
      <c r="L106" s="89">
        <f t="shared" si="13"/>
        <v>0.24999999999999994</v>
      </c>
      <c r="M106" s="89">
        <f t="shared" si="13"/>
        <v>0.28999999999999998</v>
      </c>
      <c r="N106" s="89">
        <f t="shared" si="13"/>
        <v>0.13700000000000001</v>
      </c>
      <c r="O106" s="89">
        <f t="shared" si="13"/>
        <v>0.18744829890668743</v>
      </c>
      <c r="P106" s="89">
        <f t="shared" si="13"/>
        <v>0.15686274509803919</v>
      </c>
      <c r="Q106" s="90">
        <f t="shared" si="13"/>
        <v>0.16016016016016013</v>
      </c>
    </row>
    <row r="107" spans="1:17" ht="15.75" thickBot="1" x14ac:dyDescent="0.3">
      <c r="A107" s="92" t="s">
        <v>16</v>
      </c>
      <c r="B107" s="93">
        <f t="shared" ref="B107:I107" si="14">B73+B74+B76+B77+B78+B79+B80+B81+B83</f>
        <v>-1243.4185111016832</v>
      </c>
      <c r="C107" s="94">
        <f t="shared" si="14"/>
        <v>-2719.9070308016408</v>
      </c>
      <c r="D107" s="94">
        <f t="shared" si="14"/>
        <v>2252.7510153146836</v>
      </c>
      <c r="E107" s="94">
        <f t="shared" si="14"/>
        <v>-564.70368955010031</v>
      </c>
      <c r="F107" s="94">
        <f t="shared" si="14"/>
        <v>-683.93352752433464</v>
      </c>
      <c r="G107" s="94">
        <f t="shared" si="14"/>
        <v>-896.42935723018877</v>
      </c>
      <c r="H107" s="94">
        <f t="shared" si="14"/>
        <v>1607.3050232531209</v>
      </c>
      <c r="I107" s="95">
        <f t="shared" si="14"/>
        <v>2248.3360776401541</v>
      </c>
      <c r="J107" s="96">
        <f>1-SUM(J104:J106)</f>
        <v>0.29299999999999993</v>
      </c>
      <c r="K107" s="97">
        <f t="shared" ref="K107:Q107" si="15">1-SUM(K104:K106)</f>
        <v>0.27999999999999992</v>
      </c>
      <c r="L107" s="97">
        <f t="shared" si="15"/>
        <v>0.2300000000000002</v>
      </c>
      <c r="M107" s="97">
        <f t="shared" si="15"/>
        <v>0.25800000000000001</v>
      </c>
      <c r="N107" s="97">
        <f t="shared" si="15"/>
        <v>0.18800000000000006</v>
      </c>
      <c r="O107" s="97">
        <f t="shared" si="15"/>
        <v>0.18704487756773602</v>
      </c>
      <c r="P107" s="97">
        <f t="shared" si="15"/>
        <v>0.31372549019607854</v>
      </c>
      <c r="Q107" s="98">
        <f t="shared" si="15"/>
        <v>0.2292292292292295</v>
      </c>
    </row>
    <row r="108" spans="1:17" x14ac:dyDescent="0.25">
      <c r="B108" s="74">
        <f>SUM(B104:B107)</f>
        <v>-2259.126131739893</v>
      </c>
      <c r="C108" s="74">
        <f t="shared" ref="C108:I108" si="16">SUM(C104:C107)</f>
        <v>-7905.0109403779106</v>
      </c>
      <c r="D108" s="74">
        <f t="shared" si="16"/>
        <v>13038.049296248979</v>
      </c>
      <c r="E108" s="74">
        <f t="shared" si="16"/>
        <v>-5609.5975929271353</v>
      </c>
      <c r="F108" s="74">
        <f t="shared" si="16"/>
        <v>-4041.1722130625167</v>
      </c>
      <c r="G108" s="74">
        <f t="shared" si="16"/>
        <v>-4341.5720687018938</v>
      </c>
      <c r="H108" s="74">
        <f t="shared" si="16"/>
        <v>7978.0014234272421</v>
      </c>
      <c r="I108" s="74">
        <f t="shared" si="16"/>
        <v>3140.4282271332086</v>
      </c>
    </row>
    <row r="109" spans="1:17" x14ac:dyDescent="0.25">
      <c r="B109" s="74"/>
      <c r="C109" s="74"/>
      <c r="D109" s="74"/>
      <c r="E109" s="74"/>
      <c r="F109" s="74"/>
      <c r="G109" s="74"/>
      <c r="H109" s="74"/>
      <c r="I109" s="74"/>
    </row>
    <row r="110" spans="1:17" x14ac:dyDescent="0.25">
      <c r="B110" s="114" t="s">
        <v>65</v>
      </c>
      <c r="C110" s="114"/>
      <c r="D110" s="114"/>
      <c r="E110" s="114"/>
      <c r="F110" s="114"/>
      <c r="G110" s="114"/>
      <c r="H110" s="114"/>
      <c r="I110" s="114"/>
      <c r="J110" s="106" t="s">
        <v>66</v>
      </c>
      <c r="K110" s="106"/>
      <c r="L110" s="106"/>
      <c r="M110" s="106"/>
      <c r="N110" s="106"/>
      <c r="O110" s="106"/>
      <c r="P110" s="106"/>
      <c r="Q110" s="106"/>
    </row>
    <row r="111" spans="1:17" ht="15.75" thickBot="1" x14ac:dyDescent="0.3">
      <c r="A111" s="1"/>
      <c r="B111" s="111" t="s">
        <v>1</v>
      </c>
      <c r="C111" s="112" t="s">
        <v>2</v>
      </c>
      <c r="D111" s="112" t="s">
        <v>3</v>
      </c>
      <c r="E111" s="112" t="s">
        <v>4</v>
      </c>
      <c r="F111" s="112" t="s">
        <v>5</v>
      </c>
      <c r="G111" s="112" t="s">
        <v>6</v>
      </c>
      <c r="H111" s="112" t="s">
        <v>7</v>
      </c>
      <c r="I111" s="113" t="s">
        <v>8</v>
      </c>
      <c r="J111" s="111" t="s">
        <v>1</v>
      </c>
      <c r="K111" s="112" t="s">
        <v>2</v>
      </c>
      <c r="L111" s="112" t="s">
        <v>3</v>
      </c>
      <c r="M111" s="112" t="s">
        <v>4</v>
      </c>
      <c r="N111" s="112" t="s">
        <v>5</v>
      </c>
      <c r="O111" s="112" t="s">
        <v>6</v>
      </c>
      <c r="P111" s="112" t="s">
        <v>7</v>
      </c>
      <c r="Q111" s="113" t="s">
        <v>8</v>
      </c>
    </row>
    <row r="112" spans="1:17" x14ac:dyDescent="0.25">
      <c r="A112" s="78" t="s">
        <v>9</v>
      </c>
      <c r="B112" s="79">
        <f t="shared" ref="B112:I112" si="17">B88</f>
        <v>604.9735172060989</v>
      </c>
      <c r="C112" s="80">
        <f t="shared" si="17"/>
        <v>-1562.3502699648225</v>
      </c>
      <c r="D112" s="80">
        <f t="shared" si="17"/>
        <v>-555.15652972781209</v>
      </c>
      <c r="E112" s="80">
        <f t="shared" si="17"/>
        <v>-1217.5924217583497</v>
      </c>
      <c r="F112" s="80">
        <f t="shared" si="17"/>
        <v>801.19672231026448</v>
      </c>
      <c r="G112" s="80">
        <f t="shared" si="17"/>
        <v>490.46692043951276</v>
      </c>
      <c r="H112" s="80">
        <f t="shared" si="17"/>
        <v>831.52289891089913</v>
      </c>
      <c r="I112" s="81">
        <f t="shared" si="17"/>
        <v>606.93916258421177</v>
      </c>
      <c r="J112" s="79">
        <f>B104/J104</f>
        <v>698.32504070052528</v>
      </c>
      <c r="K112" s="80">
        <f>C104/K104</f>
        <v>-6331.6749592994747</v>
      </c>
      <c r="L112" s="80">
        <f>D104/L104</f>
        <v>2460.3250407005253</v>
      </c>
      <c r="M112" s="80">
        <f>E104/M104</f>
        <v>-4354.6749592994747</v>
      </c>
      <c r="N112" s="80">
        <f>F104/N104</f>
        <v>1220.2982336223649</v>
      </c>
      <c r="O112" s="80">
        <f>G104/O104</f>
        <v>455.08114073975599</v>
      </c>
      <c r="P112" s="80">
        <f>H104/P104</f>
        <v>7085.3250407005253</v>
      </c>
      <c r="Q112" s="81">
        <f>I104/Q104</f>
        <v>2597.4697104636289</v>
      </c>
    </row>
    <row r="113" spans="1:17" x14ac:dyDescent="0.25">
      <c r="A113" s="78" t="s">
        <v>19</v>
      </c>
      <c r="B113" s="85">
        <f t="shared" ref="B113:I113" si="18">B91</f>
        <v>-2227.910378677987</v>
      </c>
      <c r="C113" s="86">
        <f t="shared" si="18"/>
        <v>-2409.34960090816</v>
      </c>
      <c r="D113" s="86">
        <f t="shared" si="18"/>
        <v>8601.6550939140798</v>
      </c>
      <c r="E113" s="86">
        <f t="shared" si="18"/>
        <v>-3692.2236744546499</v>
      </c>
      <c r="F113" s="86">
        <f t="shared" si="18"/>
        <v>-2399.3192335073663</v>
      </c>
      <c r="G113" s="86">
        <f t="shared" si="18"/>
        <v>-3049.5554915573739</v>
      </c>
      <c r="H113" s="86">
        <f t="shared" si="18"/>
        <v>4463.4456413398584</v>
      </c>
      <c r="I113" s="87">
        <f t="shared" si="18"/>
        <v>713.25764385167031</v>
      </c>
      <c r="J113" s="85">
        <f>B105/J105</f>
        <v>-9661.5377465122438</v>
      </c>
      <c r="K113" s="86">
        <f>C105/K105</f>
        <v>-9822.5377465122438</v>
      </c>
      <c r="L113" s="86">
        <f>D105/L105</f>
        <v>25435.462253487756</v>
      </c>
      <c r="M113" s="86">
        <f>E105/M105</f>
        <v>-19365.469719301356</v>
      </c>
      <c r="N113" s="86">
        <f>F105/N105</f>
        <v>-8846.093753447989</v>
      </c>
      <c r="O113" s="86">
        <f>G105/O105</f>
        <v>-11208.199158208969</v>
      </c>
      <c r="P113" s="86">
        <f>H105/P105</f>
        <v>13564.962253487758</v>
      </c>
      <c r="Q113" s="87">
        <f>I105/Q105</f>
        <v>597.44164493575227</v>
      </c>
    </row>
    <row r="114" spans="1:17" x14ac:dyDescent="0.25">
      <c r="A114" s="91" t="s">
        <v>47</v>
      </c>
      <c r="B114" s="85">
        <f t="shared" ref="B114:I114" si="19">B98</f>
        <v>-374.87397057705499</v>
      </c>
      <c r="C114" s="86">
        <f t="shared" si="19"/>
        <v>-650.65045257021791</v>
      </c>
      <c r="D114" s="86">
        <f t="shared" si="19"/>
        <v>1770.6430685464636</v>
      </c>
      <c r="E114" s="86">
        <f t="shared" si="19"/>
        <v>-1552.6963665127917</v>
      </c>
      <c r="F114" s="86">
        <f t="shared" si="19"/>
        <v>-255.36867481182821</v>
      </c>
      <c r="G114" s="86">
        <f t="shared" si="19"/>
        <v>-151.48136119609683</v>
      </c>
      <c r="H114" s="86">
        <f t="shared" si="19"/>
        <v>964.3704493572626</v>
      </c>
      <c r="I114" s="87">
        <f t="shared" si="19"/>
        <v>250.05730776425395</v>
      </c>
      <c r="J114" s="85">
        <f>B106/J106</f>
        <v>3.5414067124365829</v>
      </c>
      <c r="K114" s="86">
        <f>C106/K106</f>
        <v>-5882.4585932875634</v>
      </c>
      <c r="L114" s="86">
        <f>D106/L106</f>
        <v>8615.5414067124366</v>
      </c>
      <c r="M114" s="86">
        <f>E106/M106</f>
        <v>-2999.9792829427461</v>
      </c>
      <c r="N114" s="86">
        <f>F106/N106</f>
        <v>-5241.6142312487355</v>
      </c>
      <c r="O114" s="86">
        <f>G106/O106</f>
        <v>-1261.8547754062893</v>
      </c>
      <c r="P114" s="86">
        <f>H106/P106</f>
        <v>4145.9204389704973</v>
      </c>
      <c r="Q114" s="87">
        <f>I106/Q106</f>
        <v>-245.29555382272517</v>
      </c>
    </row>
    <row r="115" spans="1:17" ht="15.75" thickBot="1" x14ac:dyDescent="0.3">
      <c r="A115" s="92" t="s">
        <v>16</v>
      </c>
      <c r="B115" s="93">
        <f t="shared" ref="B115:I115" si="20">B89+B90+B92+B93+B94+B95+B96+B97+B99</f>
        <v>-2057.3390444323691</v>
      </c>
      <c r="C115" s="94">
        <f t="shared" si="20"/>
        <v>-3466.4305530381125</v>
      </c>
      <c r="D115" s="94">
        <f t="shared" si="20"/>
        <v>2262.0374907859541</v>
      </c>
      <c r="E115" s="94">
        <f t="shared" si="20"/>
        <v>-191.46741375552318</v>
      </c>
      <c r="F115" s="94">
        <f t="shared" si="20"/>
        <v>279.16176653583125</v>
      </c>
      <c r="G115" s="94">
        <f t="shared" si="20"/>
        <v>-98.222001126385578</v>
      </c>
      <c r="H115" s="94">
        <f t="shared" si="20"/>
        <v>599.58883831715855</v>
      </c>
      <c r="I115" s="95">
        <f t="shared" si="20"/>
        <v>2672.6709167134586</v>
      </c>
      <c r="J115" s="93">
        <f>B107/J107</f>
        <v>-4243.749184647384</v>
      </c>
      <c r="K115" s="94">
        <f>C107/K107</f>
        <v>-9713.9536814344337</v>
      </c>
      <c r="L115" s="94">
        <f>D107/L107</f>
        <v>9794.5696318029641</v>
      </c>
      <c r="M115" s="94">
        <f>E107/M107</f>
        <v>-2188.7739905042645</v>
      </c>
      <c r="N115" s="94">
        <f>F107/N107</f>
        <v>-3637.9442953422044</v>
      </c>
      <c r="O115" s="94">
        <f>G107/O107</f>
        <v>-4792.5897190397945</v>
      </c>
      <c r="P115" s="94">
        <f>H107/P107</f>
        <v>5123.2847616193212</v>
      </c>
      <c r="Q115" s="95">
        <f>I107/Q107</f>
        <v>9808.2434129367302</v>
      </c>
    </row>
    <row r="116" spans="1:17" x14ac:dyDescent="0.25">
      <c r="B116" s="74">
        <f>SUM(B112:B115)</f>
        <v>-4055.1498764813123</v>
      </c>
      <c r="C116" s="74">
        <f t="shared" ref="C116:I116" si="21">SUM(C112:C115)</f>
        <v>-8088.7808764813126</v>
      </c>
      <c r="D116" s="74">
        <f t="shared" si="21"/>
        <v>12079.179123518687</v>
      </c>
      <c r="E116" s="74">
        <f t="shared" si="21"/>
        <v>-6653.979876481314</v>
      </c>
      <c r="F116" s="74">
        <f t="shared" si="21"/>
        <v>-1574.3294194730988</v>
      </c>
      <c r="G116" s="74">
        <f t="shared" si="21"/>
        <v>-2808.7919334403437</v>
      </c>
      <c r="H116" s="74">
        <f t="shared" si="21"/>
        <v>6858.9278279251785</v>
      </c>
      <c r="I116" s="74">
        <f t="shared" si="21"/>
        <v>4242.925030913595</v>
      </c>
    </row>
  </sheetData>
  <mergeCells count="14">
    <mergeCell ref="J110:Q110"/>
    <mergeCell ref="B86:I86"/>
    <mergeCell ref="B110:I110"/>
    <mergeCell ref="A70:A71"/>
    <mergeCell ref="B1:I1"/>
    <mergeCell ref="J1:Q1"/>
    <mergeCell ref="B102:I102"/>
    <mergeCell ref="J102:Q102"/>
    <mergeCell ref="B53:E53"/>
    <mergeCell ref="F53:I53"/>
    <mergeCell ref="J53:M53"/>
    <mergeCell ref="N53:Q53"/>
    <mergeCell ref="B70:I70"/>
    <mergeCell ref="J70:Q70"/>
  </mergeCells>
  <conditionalFormatting sqref="R72:R83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:R66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:Q83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I83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8:I99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I5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6:I56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8:I58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9:I59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0:I63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7:I57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4:I64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6:I66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5:I65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:Q55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6:Q56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7:Q57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8:Q58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9:Q59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0:Q60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1:Q6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2:Q6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3:Q6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4:Q6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5:Q6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6:Q66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2:I11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:I10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4:Q10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2:Q1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Vadim Kukharchuk</dc:creator>
  <cp:lastModifiedBy>Vadim Kukharchuk</cp:lastModifiedBy>
  <dcterms:created xsi:type="dcterms:W3CDTF">2018-03-02T22:13:38Z</dcterms:created>
  <dcterms:modified xsi:type="dcterms:W3CDTF">2018-03-03T00:22:15Z</dcterms:modified>
</cp:coreProperties>
</file>