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yuganshgupta/Desktop/"/>
    </mc:Choice>
  </mc:AlternateContent>
  <bookViews>
    <workbookView xWindow="940" yWindow="700" windowWidth="31700" windowHeight="18700" tabRatio="500" activeTab="6"/>
  </bookViews>
  <sheets>
    <sheet name="SC" sheetId="14" r:id="rId1"/>
    <sheet name="CR" sheetId="1" r:id="rId2"/>
    <sheet name="RC" sheetId="15" r:id="rId3"/>
    <sheet name="Quant" sheetId="16" r:id="rId4"/>
    <sheet name="Calc" sheetId="2" r:id="rId5"/>
    <sheet name="Verbal FLT" sheetId="9" r:id="rId6"/>
    <sheet name="Quant FLT" sheetId="11" r:id="rId7"/>
    <sheet name="Calc (2)" sheetId="12" r:id="rId8"/>
    <sheet name="Schedule" sheetId="20" r:id="rId9"/>
    <sheet name="Pending" sheetId="18" r:id="rId10"/>
    <sheet name="Key Learnings" sheetId="19" r:id="rId1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9" i="9" l="1"/>
  <c r="G20" i="11"/>
  <c r="G19" i="11"/>
  <c r="G18" i="11"/>
  <c r="G18" i="9"/>
  <c r="G17" i="9"/>
  <c r="H26" i="14"/>
  <c r="G26" i="14"/>
  <c r="H22" i="16"/>
  <c r="G22" i="16"/>
  <c r="H32" i="1"/>
  <c r="G32" i="1"/>
  <c r="H21" i="16"/>
  <c r="G21" i="16"/>
  <c r="H25" i="14"/>
  <c r="G25" i="14"/>
  <c r="H31" i="1"/>
  <c r="G31" i="1"/>
  <c r="H30" i="1"/>
  <c r="G30" i="1"/>
  <c r="H20" i="16"/>
  <c r="G20" i="16"/>
  <c r="H24" i="14"/>
  <c r="G24" i="14"/>
  <c r="H28" i="15"/>
  <c r="I28" i="15"/>
  <c r="H29" i="1"/>
  <c r="G29" i="1"/>
  <c r="I27" i="15"/>
  <c r="H27" i="15"/>
  <c r="H28" i="1"/>
  <c r="G28" i="1"/>
  <c r="G15" i="9"/>
  <c r="AD45" i="11"/>
  <c r="AC45" i="11"/>
  <c r="AD44" i="11"/>
  <c r="AC44" i="11"/>
  <c r="AD43" i="11"/>
  <c r="AC43" i="11"/>
  <c r="AB45" i="11"/>
  <c r="AA45" i="11"/>
  <c r="AB44" i="11"/>
  <c r="AA44" i="11"/>
  <c r="AB43" i="11"/>
  <c r="AA43" i="11"/>
  <c r="Z45" i="11"/>
  <c r="Y45" i="11"/>
  <c r="Z44" i="11"/>
  <c r="Y44" i="11"/>
  <c r="Z43" i="11"/>
  <c r="Y43" i="11"/>
  <c r="X45" i="11"/>
  <c r="X44" i="11"/>
  <c r="X43" i="11"/>
  <c r="W45" i="11"/>
  <c r="W44" i="11"/>
  <c r="W43" i="11"/>
  <c r="G17" i="11"/>
  <c r="G19" i="16"/>
  <c r="H19" i="16"/>
  <c r="H23" i="14"/>
  <c r="G23" i="14"/>
  <c r="I26" i="15"/>
  <c r="H26" i="15"/>
  <c r="H27" i="1"/>
  <c r="G27" i="1"/>
  <c r="G16" i="11"/>
  <c r="G14" i="9"/>
  <c r="I25" i="15"/>
  <c r="H25" i="15"/>
  <c r="I24" i="15"/>
  <c r="H24" i="15"/>
  <c r="H22" i="14"/>
  <c r="G22" i="14"/>
  <c r="H26" i="1"/>
  <c r="G26" i="1"/>
  <c r="H18" i="16"/>
  <c r="G18" i="16"/>
  <c r="H17" i="16"/>
  <c r="G17" i="16"/>
  <c r="G15" i="11"/>
  <c r="T13" i="9"/>
  <c r="P13" i="9"/>
  <c r="L13" i="9"/>
  <c r="G13" i="9"/>
  <c r="G14" i="11"/>
  <c r="H23" i="15"/>
  <c r="I23" i="15"/>
  <c r="H25" i="1"/>
  <c r="G25" i="1"/>
  <c r="H21" i="14"/>
  <c r="G21" i="14"/>
  <c r="I22" i="15"/>
  <c r="I21" i="15"/>
  <c r="H21" i="15"/>
  <c r="H22" i="15"/>
  <c r="H16" i="16"/>
  <c r="G16" i="16"/>
  <c r="H24" i="1"/>
  <c r="G24" i="1"/>
  <c r="H20" i="14"/>
  <c r="G20" i="14"/>
  <c r="G13" i="11"/>
  <c r="H23" i="1"/>
  <c r="G23" i="1"/>
  <c r="H19" i="14"/>
  <c r="G19" i="14"/>
  <c r="G12" i="11"/>
  <c r="T12" i="9"/>
  <c r="P12" i="9"/>
  <c r="L12" i="9"/>
  <c r="G12" i="9"/>
  <c r="I20" i="15"/>
  <c r="H20" i="15"/>
  <c r="G11" i="9"/>
  <c r="G11" i="11"/>
  <c r="G10" i="11"/>
  <c r="T10" i="9"/>
  <c r="P10" i="9"/>
  <c r="L10" i="9"/>
  <c r="G10" i="9"/>
  <c r="T9" i="9"/>
  <c r="P9" i="9"/>
  <c r="L9" i="9"/>
  <c r="G9" i="9"/>
  <c r="T8" i="9"/>
  <c r="P8" i="9"/>
  <c r="L8" i="9"/>
  <c r="G8" i="9"/>
  <c r="T7" i="9"/>
  <c r="P7" i="9"/>
  <c r="L7" i="9"/>
  <c r="G7" i="9"/>
  <c r="T6" i="9"/>
  <c r="P6" i="9"/>
  <c r="L6" i="9"/>
  <c r="G6" i="9"/>
  <c r="T5" i="9"/>
  <c r="P5" i="9"/>
  <c r="L5" i="9"/>
  <c r="F5" i="9"/>
  <c r="G5" i="9"/>
  <c r="G9" i="11"/>
  <c r="H18" i="14"/>
  <c r="G18" i="14"/>
  <c r="H22" i="1"/>
  <c r="G22" i="1"/>
  <c r="H21" i="1"/>
  <c r="G21" i="1"/>
  <c r="H20" i="1"/>
  <c r="G20" i="1"/>
  <c r="H19" i="1"/>
  <c r="G19" i="1"/>
  <c r="H18" i="1"/>
  <c r="G18" i="1"/>
  <c r="I19" i="15"/>
  <c r="H19" i="15"/>
  <c r="H15" i="16"/>
  <c r="G15" i="16"/>
  <c r="G8" i="11"/>
  <c r="L7" i="11"/>
  <c r="G7" i="11"/>
  <c r="I18" i="15"/>
  <c r="H18" i="15"/>
  <c r="G14" i="16"/>
  <c r="H14" i="16"/>
  <c r="I17" i="15"/>
  <c r="H17" i="15"/>
  <c r="G13" i="16"/>
  <c r="H13" i="16"/>
  <c r="H17" i="14"/>
  <c r="G17" i="14"/>
  <c r="H12" i="16"/>
  <c r="G12" i="16"/>
  <c r="I16" i="15"/>
  <c r="H16" i="15"/>
  <c r="H11" i="16"/>
  <c r="G11" i="16"/>
  <c r="H10" i="16"/>
  <c r="G10" i="16"/>
  <c r="H9" i="16"/>
  <c r="G9" i="16"/>
  <c r="I15" i="15"/>
  <c r="H15" i="15"/>
  <c r="G6" i="11"/>
  <c r="H8" i="16"/>
  <c r="G8" i="16"/>
  <c r="I14" i="15"/>
  <c r="H14" i="15"/>
  <c r="I13" i="15"/>
  <c r="H13" i="15"/>
  <c r="H16" i="14"/>
  <c r="G16" i="14"/>
  <c r="H7" i="16"/>
  <c r="G7" i="16"/>
  <c r="H17" i="1"/>
  <c r="G17" i="1"/>
  <c r="H15" i="14"/>
  <c r="G15" i="14"/>
  <c r="G6" i="16"/>
  <c r="I12" i="15"/>
  <c r="H12" i="15"/>
  <c r="H14" i="14"/>
  <c r="G14" i="14"/>
  <c r="I11" i="15"/>
  <c r="H11" i="15"/>
  <c r="H16" i="1"/>
  <c r="G16" i="1"/>
  <c r="I10" i="15"/>
  <c r="H10" i="15"/>
  <c r="H15" i="1"/>
  <c r="G15" i="1"/>
  <c r="H13" i="14"/>
  <c r="G13" i="14"/>
  <c r="H14" i="1"/>
  <c r="G14" i="1"/>
  <c r="I9" i="15"/>
  <c r="H9" i="15"/>
  <c r="G45" i="9"/>
  <c r="G44" i="9"/>
  <c r="G43" i="9"/>
  <c r="G5" i="11"/>
  <c r="G45" i="11"/>
  <c r="G44" i="11"/>
  <c r="G43" i="11"/>
  <c r="H44" i="11"/>
  <c r="F4" i="9"/>
  <c r="G4" i="9"/>
  <c r="G4" i="11"/>
  <c r="J44" i="16"/>
  <c r="J45" i="16"/>
  <c r="J46" i="16"/>
  <c r="H6" i="16"/>
  <c r="I46" i="16"/>
  <c r="H46" i="16"/>
  <c r="G4" i="16"/>
  <c r="G5" i="16"/>
  <c r="G46" i="16"/>
  <c r="I45" i="16"/>
  <c r="H45" i="16"/>
  <c r="G45" i="16"/>
  <c r="I44" i="16"/>
  <c r="H44" i="16"/>
  <c r="G44" i="16"/>
  <c r="U45" i="11"/>
  <c r="T45" i="11"/>
  <c r="Q45" i="11"/>
  <c r="P45" i="11"/>
  <c r="M45" i="11"/>
  <c r="L45" i="11"/>
  <c r="I45" i="11"/>
  <c r="H45" i="11"/>
  <c r="U44" i="11"/>
  <c r="T44" i="11"/>
  <c r="Q44" i="11"/>
  <c r="P44" i="11"/>
  <c r="M44" i="11"/>
  <c r="L44" i="11"/>
  <c r="I44" i="11"/>
  <c r="U43" i="11"/>
  <c r="T43" i="11"/>
  <c r="Q43" i="11"/>
  <c r="P43" i="11"/>
  <c r="M43" i="11"/>
  <c r="L43" i="11"/>
  <c r="I43" i="11"/>
  <c r="H43" i="11"/>
  <c r="I43" i="9"/>
  <c r="U45" i="9"/>
  <c r="T45" i="9"/>
  <c r="U44" i="9"/>
  <c r="T44" i="9"/>
  <c r="U43" i="9"/>
  <c r="T43" i="9"/>
  <c r="Q45" i="9"/>
  <c r="P45" i="9"/>
  <c r="Q44" i="9"/>
  <c r="P44" i="9"/>
  <c r="Q43" i="9"/>
  <c r="P43" i="9"/>
  <c r="M45" i="9"/>
  <c r="M44" i="9"/>
  <c r="M43" i="9"/>
  <c r="L45" i="9"/>
  <c r="L44" i="9"/>
  <c r="L43" i="9"/>
  <c r="I45" i="9"/>
  <c r="I44" i="9"/>
  <c r="H45" i="9"/>
  <c r="H44" i="9"/>
  <c r="H43" i="9"/>
  <c r="H8" i="15"/>
  <c r="H7" i="15"/>
  <c r="H5" i="15"/>
  <c r="H4" i="15"/>
  <c r="H6" i="15"/>
  <c r="H44" i="1"/>
  <c r="H45" i="1"/>
  <c r="H46" i="1"/>
  <c r="H44" i="14"/>
  <c r="H45" i="14"/>
  <c r="H46" i="14"/>
  <c r="I44" i="15"/>
  <c r="I45" i="15"/>
  <c r="I46" i="15"/>
  <c r="J46" i="15"/>
  <c r="H46" i="15"/>
  <c r="J45" i="15"/>
  <c r="H45" i="15"/>
  <c r="J44" i="15"/>
  <c r="H44" i="15"/>
  <c r="I46" i="14"/>
  <c r="G4" i="14"/>
  <c r="G5" i="14"/>
  <c r="G6" i="14"/>
  <c r="G7" i="14"/>
  <c r="G8" i="14"/>
  <c r="G9" i="14"/>
  <c r="G10" i="14"/>
  <c r="G11" i="14"/>
  <c r="G12" i="14"/>
  <c r="G46" i="14"/>
  <c r="I45" i="14"/>
  <c r="G45" i="14"/>
  <c r="I44" i="14"/>
  <c r="G44" i="14"/>
  <c r="I46" i="1"/>
  <c r="I45" i="1"/>
  <c r="I44" i="1"/>
  <c r="G46" i="1"/>
  <c r="G45" i="1"/>
  <c r="G44" i="1"/>
  <c r="G5" i="1"/>
  <c r="G6" i="1"/>
  <c r="G7" i="1"/>
  <c r="G8" i="1"/>
  <c r="G9" i="1"/>
  <c r="G10" i="1"/>
  <c r="G11" i="1"/>
  <c r="G12" i="1"/>
  <c r="G13" i="1"/>
  <c r="G4" i="1"/>
  <c r="L4" i="9"/>
  <c r="T4" i="9"/>
  <c r="P4" i="9"/>
</calcChain>
</file>

<file path=xl/comments1.xml><?xml version="1.0" encoding="utf-8"?>
<comments xmlns="http://schemas.openxmlformats.org/spreadsheetml/2006/main">
  <authors>
    <author>Microsoft Office User</author>
  </authors>
  <commentList>
    <comment ref="L11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P11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T11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L14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P14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T14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L15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P15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  <comment ref="T15" authorId="0">
      <text>
        <r>
          <rPr>
            <b/>
            <sz val="10"/>
            <color indexed="81"/>
            <rFont val="Calibri"/>
          </rPr>
          <t>Microsoft Office User:
Percentile ranking</t>
        </r>
      </text>
    </comment>
  </commentList>
</comments>
</file>

<file path=xl/sharedStrings.xml><?xml version="1.0" encoding="utf-8"?>
<sst xmlns="http://schemas.openxmlformats.org/spreadsheetml/2006/main" count="595" uniqueCount="196">
  <si>
    <t>Test #</t>
  </si>
  <si>
    <t>Date</t>
  </si>
  <si>
    <t>Avg. Time (m:s)</t>
  </si>
  <si>
    <t># of TQ</t>
  </si>
  <si>
    <t># Correct</t>
  </si>
  <si>
    <t>Accuracy</t>
  </si>
  <si>
    <t>Source</t>
  </si>
  <si>
    <t>OG Verbal Review'18</t>
  </si>
  <si>
    <t># of Passages (H/M/E)</t>
  </si>
  <si>
    <t>2 (H/E)</t>
  </si>
  <si>
    <t>2 (H/H)</t>
  </si>
  <si>
    <t>2 (H/M)</t>
  </si>
  <si>
    <t>EGMAT</t>
  </si>
  <si>
    <t>1 (H)</t>
  </si>
  <si>
    <t>OG'18</t>
  </si>
  <si>
    <t>CR</t>
  </si>
  <si>
    <t>1 (M)</t>
  </si>
  <si>
    <t>SC</t>
  </si>
  <si>
    <t>Ability</t>
  </si>
  <si>
    <t>%</t>
  </si>
  <si>
    <t>Raw</t>
  </si>
  <si>
    <t>Sectional Breakdown</t>
  </si>
  <si>
    <t>Skipped</t>
  </si>
  <si>
    <t># of Q</t>
  </si>
  <si>
    <t>Accuracy (%)</t>
  </si>
  <si>
    <t>RC</t>
  </si>
  <si>
    <t>Overall</t>
  </si>
  <si>
    <t>Note: Accuracy and average time excludes question skipped</t>
  </si>
  <si>
    <t># Easy Q</t>
  </si>
  <si>
    <t>%  (H + M) Q</t>
  </si>
  <si>
    <t>Mean</t>
  </si>
  <si>
    <t>High</t>
  </si>
  <si>
    <t>Low</t>
  </si>
  <si>
    <t>OG Quant Review 18</t>
  </si>
  <si>
    <t>%  Hard Q</t>
  </si>
  <si>
    <t>Avg. Time Hard (m:s)</t>
  </si>
  <si>
    <t>Avg. Time Overall (m:s)</t>
  </si>
  <si>
    <t># Hard Q</t>
  </si>
  <si>
    <t>Skipped/Unanswered</t>
  </si>
  <si>
    <t>Hard (700)</t>
  </si>
  <si>
    <t>Medium (600)</t>
  </si>
  <si>
    <t>Easy (500)</t>
  </si>
  <si>
    <t>-</t>
  </si>
  <si>
    <t>GMAT Club -CAT</t>
  </si>
  <si>
    <t>Actually Atempt</t>
  </si>
  <si>
    <t>Actual Attempt</t>
  </si>
  <si>
    <t>2 (M/E)</t>
  </si>
  <si>
    <t>1 (E)</t>
  </si>
  <si>
    <t>GMAT Prep 404</t>
  </si>
  <si>
    <t>Pending Review</t>
  </si>
  <si>
    <t>3 (E/E/E)</t>
  </si>
  <si>
    <t>404 Question Pack</t>
  </si>
  <si>
    <t>OG:18</t>
  </si>
  <si>
    <t>MGMAT -1</t>
  </si>
  <si>
    <t>GMAT Prep 2</t>
  </si>
  <si>
    <t>na</t>
  </si>
  <si>
    <t>2 passages (6Q)</t>
  </si>
  <si>
    <t>Key observations from tests</t>
  </si>
  <si>
    <t>Situation</t>
  </si>
  <si>
    <t>Key Learnings</t>
  </si>
  <si>
    <t>Heavy penalty if we get majority of the questions wrong in individual RC passage; also not recommended to skip an RC</t>
  </si>
  <si>
    <t>S.Nos</t>
  </si>
  <si>
    <t>Skipped 2 RC (6Q); total 4 RC (13Q); guessed 2 ques correct (one in each RC skipped) and 4 incorrect; all ques correct in other 2 RC; still got a score of 51% percentile i.e. despite getting 9 correct out of 13</t>
  </si>
  <si>
    <t>Subject</t>
  </si>
  <si>
    <t>Verbal</t>
  </si>
  <si>
    <t>Quant</t>
  </si>
  <si>
    <t>Got all questions right till 18; after that marked 50% questions incorrect i.e. 9 icorrect out of remaining 19; got a score of 49</t>
  </si>
  <si>
    <t>Devote equal time to all questions; do not chill out if ahead of time; don't start double checking questions due to anxiety in end</t>
  </si>
  <si>
    <t>MGMAT-2</t>
  </si>
  <si>
    <t>FLT Test schedule</t>
  </si>
  <si>
    <t>GMAT Test Date</t>
  </si>
  <si>
    <t>GMAT Prep 3</t>
  </si>
  <si>
    <t>GMAT Prep 4</t>
  </si>
  <si>
    <t>GMAT Prep 5</t>
  </si>
  <si>
    <t>GMAT Prep 6</t>
  </si>
  <si>
    <t>GMAT Prep 1</t>
  </si>
  <si>
    <t>Prep leave schedule (7-17 Apr)</t>
  </si>
  <si>
    <t>MGMAT 3 (Verbal + IR); GMAT Club CAT</t>
  </si>
  <si>
    <t>MGMAT 4 (Verbal + IR); GMAT Club CAT</t>
  </si>
  <si>
    <t>MGMAT 5 (Verbal + IR); GMAT Club CAT</t>
  </si>
  <si>
    <t>MGMAT 6 (Verbal + IR); GMAT Club CAT</t>
  </si>
  <si>
    <t>Tests</t>
  </si>
  <si>
    <t>Daily Schedule</t>
  </si>
  <si>
    <t>Practise</t>
  </si>
  <si>
    <t>Mistakes Review</t>
  </si>
  <si>
    <t>GMAT Club CAT</t>
  </si>
  <si>
    <t>Revise concepts</t>
  </si>
  <si>
    <t>404; OG; OG Review</t>
  </si>
  <si>
    <t>Note:</t>
  </si>
  <si>
    <t>If Ques bank exhausted, take GMAT Club CAT</t>
  </si>
  <si>
    <t>- do -</t>
  </si>
  <si>
    <t>RC everyday (3 passages) and CR/SC alternate; Complete EGMAT; 404; Re-do EGMAT, OG and OG review medium and hard questions</t>
  </si>
  <si>
    <t>RC everyday (4 passages); SC &amp; CR (10Q each mix set) -- Sources: RC (any); SC &amp; CR (404, OG, OG Review medium and hard questions)</t>
  </si>
  <si>
    <t>EGMAT Custom Ability Quiz</t>
  </si>
  <si>
    <t>Custom Quizes</t>
  </si>
  <si>
    <t>Re-do incorrect questions (OG, OG Review, 404, GMAT Club) + 10 IR Qs</t>
  </si>
  <si>
    <t>EGMAT Custom Ability Quiz + AWA</t>
  </si>
  <si>
    <t>- do - + AWA</t>
  </si>
  <si>
    <t xml:space="preserve">Revise concepts </t>
  </si>
  <si>
    <t>Notes</t>
  </si>
  <si>
    <t>Notes to be revised everyday; except FLT</t>
  </si>
  <si>
    <t>Vocab + WSJ/Economist</t>
  </si>
  <si>
    <t>To be done everyday in office</t>
  </si>
  <si>
    <t>IR</t>
  </si>
  <si>
    <t>MGMAT 1</t>
  </si>
  <si>
    <t>MGMAT 2</t>
  </si>
  <si>
    <t>GMAT prep 1 &amp; 2</t>
  </si>
  <si>
    <t>OG '18</t>
  </si>
  <si>
    <t>OG'18 8 Mar 18 (40 Q) review</t>
  </si>
  <si>
    <t>MGMAT-3</t>
  </si>
  <si>
    <t>MGMAT 3</t>
  </si>
  <si>
    <t xml:space="preserve">GMAT Club test </t>
  </si>
  <si>
    <t>Quant Review 17 Mar 2018 (20 Q)</t>
  </si>
  <si>
    <t>1 passage (3Q)</t>
  </si>
  <si>
    <t>Skipped 1 RC (3Q, guessed all 3 incorrectly); attempted 3 RC (got 6 right out of 10); got raw scroe of 19 in RC (22% percentile)</t>
  </si>
  <si>
    <t>Skipping an RC not an option if looking to score above V35; can't skip more than 1-2 questions in overall verbal section if looking to score above V35</t>
  </si>
  <si>
    <t>PS</t>
  </si>
  <si>
    <t>DS</t>
  </si>
  <si>
    <t>Arithmetic</t>
  </si>
  <si>
    <t>Algebra/Geometry</t>
  </si>
  <si>
    <t>Percentile</t>
  </si>
  <si>
    <t>Sun</t>
  </si>
  <si>
    <t>MGMAT 4</t>
  </si>
  <si>
    <t>Wed</t>
  </si>
  <si>
    <t>Fri</t>
  </si>
  <si>
    <t>MGMAT 5</t>
  </si>
  <si>
    <t>Tues</t>
  </si>
  <si>
    <t>MGMAT 6</t>
  </si>
  <si>
    <t>Test day prior</t>
  </si>
  <si>
    <t>HARD</t>
  </si>
  <si>
    <t>Correct</t>
  </si>
  <si>
    <t>Verbs</t>
  </si>
  <si>
    <t>MEDIUM</t>
  </si>
  <si>
    <t>Modifiers</t>
  </si>
  <si>
    <t>Pronouns</t>
  </si>
  <si>
    <t>Comparisons</t>
  </si>
  <si>
    <t>2 m 18 s</t>
  </si>
  <si>
    <t>1 m 44 s</t>
  </si>
  <si>
    <t>INC</t>
  </si>
  <si>
    <t>1 passage (4Q)</t>
  </si>
  <si>
    <t>2 m 0 s</t>
  </si>
  <si>
    <t>1 m 6 s</t>
  </si>
  <si>
    <t>1 m 47 s</t>
  </si>
  <si>
    <t>2 m 22 s</t>
  </si>
  <si>
    <t>Parallelism</t>
  </si>
  <si>
    <t>1 m 3 s</t>
  </si>
  <si>
    <t>2 m 3 s</t>
  </si>
  <si>
    <t>1 m 28 s</t>
  </si>
  <si>
    <t>2 m 25 s</t>
  </si>
  <si>
    <t>Low Profit? Dump It. (3)</t>
  </si>
  <si>
    <t>700 - 800</t>
  </si>
  <si>
    <t>Flight Delays (2)</t>
  </si>
  <si>
    <t>500 - 600</t>
  </si>
  <si>
    <t>DVD Piracy</t>
  </si>
  <si>
    <t>600 - 700</t>
  </si>
  <si>
    <t>Doppler Effect (2)</t>
  </si>
  <si>
    <t>Basic Foods</t>
  </si>
  <si>
    <t>Wish List</t>
  </si>
  <si>
    <t>Sam Li</t>
  </si>
  <si>
    <t>Magazine Covers</t>
  </si>
  <si>
    <t>Small Business Inventory</t>
  </si>
  <si>
    <t>Chocolate Prices II</t>
  </si>
  <si>
    <t>Waterfront Property</t>
  </si>
  <si>
    <t>Zachary Inc (3)</t>
  </si>
  <si>
    <t>Alligators All Around</t>
  </si>
  <si>
    <t>Childhood Obesity</t>
  </si>
  <si>
    <t>War Movies (2) - Purpose</t>
  </si>
  <si>
    <t>War Movies (2) - Fraught</t>
  </si>
  <si>
    <t>War Movies (2) - Imply</t>
  </si>
  <si>
    <t>Aswan Dam (2) - Impetus</t>
  </si>
  <si>
    <t>Aswan Dam (2) - Effects</t>
  </si>
  <si>
    <t>Aswan Dam (2) - Infer</t>
  </si>
  <si>
    <t>Lysosomes - Inference</t>
  </si>
  <si>
    <t>Lysosomes - Inquiry</t>
  </si>
  <si>
    <t>Lysosomes - Focus</t>
  </si>
  <si>
    <t>Aluminum - Passivization</t>
  </si>
  <si>
    <t>Aluminum - Main</t>
  </si>
  <si>
    <t>Aluminum - Iron</t>
  </si>
  <si>
    <t>The Patriarch</t>
  </si>
  <si>
    <t>300 - 500</t>
  </si>
  <si>
    <t>Source Attribution</t>
  </si>
  <si>
    <t>Tax Incentives</t>
  </si>
  <si>
    <t>The Flynn Effect</t>
  </si>
  <si>
    <t>Transfer Molding</t>
  </si>
  <si>
    <t>Glass Houses</t>
  </si>
  <si>
    <t>Science Textbook</t>
  </si>
  <si>
    <t>Dermestid Beetle (2)</t>
  </si>
  <si>
    <t>Electronic Locks</t>
  </si>
  <si>
    <t>Green Bloom</t>
  </si>
  <si>
    <t>Artificial Reefs</t>
  </si>
  <si>
    <t>Termite Damage</t>
  </si>
  <si>
    <t>World Sports</t>
  </si>
  <si>
    <t>Eyestrain (2)</t>
  </si>
  <si>
    <t>Bowerbirds</t>
  </si>
  <si>
    <t>INC - AR</t>
  </si>
  <si>
    <t>MGMAT-4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</si>
</sst>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7030A0"/>
      <name val="Calibri"/>
      <family val="2"/>
      <scheme val="minor"/>
    </font>
    <font>
      <sz val="14"/>
      <color rgb="FF000000"/>
      <name val="Arial"/>
    </font>
    <font>
      <sz val="15"/>
      <color rgb="FF000000"/>
      <name val="Arial"/>
    </font>
    <font>
      <sz val="13"/>
      <color rgb="FFE0D9D9"/>
      <name val="Arial"/>
    </font>
    <font>
      <sz val="13"/>
      <color rgb="FF28313C"/>
      <name val="Titillium Semibold"/>
    </font>
    <font>
      <sz val="13"/>
      <color rgb="FF22C064"/>
      <name val="Titillium Semibold"/>
    </font>
    <font>
      <u/>
      <sz val="12"/>
      <color theme="10"/>
      <name val="Calibri"/>
      <family val="2"/>
      <scheme val="minor"/>
    </font>
    <font>
      <sz val="13"/>
      <color rgb="FFFF0000"/>
      <name val="Titillium Semibold"/>
    </font>
    <font>
      <b/>
      <sz val="12"/>
      <color rgb="FFFF0000"/>
      <name val="Calibri"/>
      <scheme val="minor"/>
    </font>
    <font>
      <b/>
      <sz val="10"/>
      <color indexed="81"/>
      <name val="Calibri"/>
    </font>
    <font>
      <i/>
      <sz val="12"/>
      <color theme="1"/>
      <name val="Calibri"/>
      <scheme val="minor"/>
    </font>
    <font>
      <b/>
      <i/>
      <sz val="12"/>
      <color theme="1"/>
      <name val="Calibri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57">
    <xf numFmtId="0" fontId="0" fillId="0" borderId="0" xfId="0"/>
    <xf numFmtId="0" fontId="2" fillId="0" borderId="0" xfId="0" applyFont="1"/>
    <xf numFmtId="15" fontId="0" fillId="0" borderId="0" xfId="0" applyNumberFormat="1"/>
    <xf numFmtId="20" fontId="0" fillId="0" borderId="0" xfId="0" applyNumberFormat="1"/>
    <xf numFmtId="9" fontId="0" fillId="0" borderId="0" xfId="1" applyFont="1"/>
    <xf numFmtId="15" fontId="6" fillId="0" borderId="0" xfId="0" applyNumberFormat="1" applyFont="1"/>
    <xf numFmtId="0" fontId="6" fillId="0" borderId="0" xfId="0" applyFont="1"/>
    <xf numFmtId="9" fontId="6" fillId="0" borderId="0" xfId="1" applyFont="1"/>
    <xf numFmtId="0" fontId="6" fillId="0" borderId="0" xfId="0" quotePrefix="1" applyFont="1"/>
    <xf numFmtId="20" fontId="6" fillId="0" borderId="0" xfId="0" applyNumberFormat="1" applyFont="1"/>
    <xf numFmtId="0" fontId="2" fillId="8" borderId="2" xfId="0" applyFont="1" applyFill="1" applyBorder="1"/>
    <xf numFmtId="0" fontId="2" fillId="8" borderId="3" xfId="0" applyFont="1" applyFill="1" applyBorder="1"/>
    <xf numFmtId="0" fontId="2" fillId="8" borderId="4" xfId="0" applyFont="1" applyFill="1" applyBorder="1"/>
    <xf numFmtId="0" fontId="2" fillId="9" borderId="2" xfId="0" applyFont="1" applyFill="1" applyBorder="1"/>
    <xf numFmtId="0" fontId="2" fillId="9" borderId="3" xfId="0" applyFont="1" applyFill="1" applyBorder="1"/>
    <xf numFmtId="0" fontId="2" fillId="9" borderId="4" xfId="0" applyFont="1" applyFill="1" applyBorder="1"/>
    <xf numFmtId="0" fontId="6" fillId="8" borderId="0" xfId="0" applyFont="1" applyFill="1"/>
    <xf numFmtId="9" fontId="6" fillId="8" borderId="0" xfId="1" applyFont="1" applyFill="1"/>
    <xf numFmtId="20" fontId="6" fillId="8" borderId="0" xfId="0" applyNumberFormat="1" applyFont="1" applyFill="1"/>
    <xf numFmtId="0" fontId="6" fillId="9" borderId="0" xfId="0" applyFont="1" applyFill="1"/>
    <xf numFmtId="9" fontId="6" fillId="9" borderId="0" xfId="1" applyFont="1" applyFill="1"/>
    <xf numFmtId="20" fontId="6" fillId="9" borderId="0" xfId="0" applyNumberFormat="1" applyFont="1" applyFill="1"/>
    <xf numFmtId="0" fontId="2" fillId="10" borderId="2" xfId="0" applyFont="1" applyFill="1" applyBorder="1"/>
    <xf numFmtId="0" fontId="2" fillId="10" borderId="3" xfId="0" applyFont="1" applyFill="1" applyBorder="1"/>
    <xf numFmtId="0" fontId="2" fillId="10" borderId="4" xfId="0" applyFont="1" applyFill="1" applyBorder="1"/>
    <xf numFmtId="0" fontId="6" fillId="10" borderId="0" xfId="0" applyFont="1" applyFill="1"/>
    <xf numFmtId="9" fontId="6" fillId="10" borderId="0" xfId="1" applyFont="1" applyFill="1"/>
    <xf numFmtId="20" fontId="6" fillId="10" borderId="0" xfId="0" applyNumberFormat="1" applyFont="1" applyFill="1"/>
    <xf numFmtId="9" fontId="6" fillId="11" borderId="0" xfId="1" applyFont="1" applyFill="1"/>
    <xf numFmtId="0" fontId="6" fillId="11" borderId="0" xfId="0" quotePrefix="1" applyFont="1" applyFill="1"/>
    <xf numFmtId="0" fontId="2" fillId="11" borderId="2" xfId="0" applyFont="1" applyFill="1" applyBorder="1"/>
    <xf numFmtId="0" fontId="2" fillId="11" borderId="4" xfId="0" applyFont="1" applyFill="1" applyBorder="1"/>
    <xf numFmtId="0" fontId="2" fillId="12" borderId="2" xfId="0" applyFont="1" applyFill="1" applyBorder="1"/>
    <xf numFmtId="0" fontId="2" fillId="12" borderId="4" xfId="0" applyFont="1" applyFill="1" applyBorder="1"/>
    <xf numFmtId="0" fontId="6" fillId="13" borderId="0" xfId="0" applyFont="1" applyFill="1"/>
    <xf numFmtId="0" fontId="0" fillId="13" borderId="0" xfId="0" applyFill="1"/>
    <xf numFmtId="0" fontId="2" fillId="14" borderId="2" xfId="0" applyFont="1" applyFill="1" applyBorder="1"/>
    <xf numFmtId="0" fontId="2" fillId="14" borderId="3" xfId="0" applyFont="1" applyFill="1" applyBorder="1"/>
    <xf numFmtId="0" fontId="2" fillId="14" borderId="4" xfId="0" applyFont="1" applyFill="1" applyBorder="1"/>
    <xf numFmtId="15" fontId="6" fillId="14" borderId="0" xfId="0" applyNumberFormat="1" applyFont="1" applyFill="1"/>
    <xf numFmtId="0" fontId="6" fillId="14" borderId="0" xfId="0" applyFont="1" applyFill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2" fillId="6" borderId="2" xfId="0" applyFont="1" applyFill="1" applyBorder="1"/>
    <xf numFmtId="0" fontId="2" fillId="6" borderId="3" xfId="0" applyFont="1" applyFill="1" applyBorder="1"/>
    <xf numFmtId="9" fontId="2" fillId="6" borderId="4" xfId="1" applyFont="1" applyFill="1" applyBorder="1"/>
    <xf numFmtId="0" fontId="2" fillId="15" borderId="1" xfId="0" applyFont="1" applyFill="1" applyBorder="1"/>
    <xf numFmtId="0" fontId="6" fillId="6" borderId="0" xfId="0" applyFont="1" applyFill="1"/>
    <xf numFmtId="9" fontId="0" fillId="6" borderId="0" xfId="1" applyFont="1" applyFill="1"/>
    <xf numFmtId="9" fontId="0" fillId="11" borderId="0" xfId="1" applyFont="1" applyFill="1"/>
    <xf numFmtId="20" fontId="6" fillId="11" borderId="0" xfId="0" applyNumberFormat="1" applyFont="1" applyFill="1"/>
    <xf numFmtId="0" fontId="6" fillId="15" borderId="0" xfId="0" applyFont="1" applyFill="1"/>
    <xf numFmtId="0" fontId="2" fillId="7" borderId="5" xfId="0" applyFont="1" applyFill="1" applyBorder="1"/>
    <xf numFmtId="0" fontId="2" fillId="7" borderId="6" xfId="0" applyFont="1" applyFill="1" applyBorder="1"/>
    <xf numFmtId="9" fontId="2" fillId="7" borderId="6" xfId="1" applyFont="1" applyFill="1" applyBorder="1"/>
    <xf numFmtId="164" fontId="2" fillId="7" borderId="6" xfId="0" applyNumberFormat="1" applyFont="1" applyFill="1" applyBorder="1"/>
    <xf numFmtId="0" fontId="2" fillId="7" borderId="7" xfId="0" applyFont="1" applyFill="1" applyBorder="1"/>
    <xf numFmtId="0" fontId="2" fillId="7" borderId="8" xfId="0" applyFont="1" applyFill="1" applyBorder="1"/>
    <xf numFmtId="0" fontId="2" fillId="7" borderId="0" xfId="0" applyFont="1" applyFill="1" applyBorder="1"/>
    <xf numFmtId="9" fontId="2" fillId="7" borderId="0" xfId="1" applyFont="1" applyFill="1" applyBorder="1"/>
    <xf numFmtId="164" fontId="2" fillId="7" borderId="0" xfId="0" applyNumberFormat="1" applyFont="1" applyFill="1" applyBorder="1"/>
    <xf numFmtId="0" fontId="2" fillId="7" borderId="9" xfId="0" applyFont="1" applyFill="1" applyBorder="1"/>
    <xf numFmtId="0" fontId="2" fillId="7" borderId="10" xfId="0" applyFont="1" applyFill="1" applyBorder="1"/>
    <xf numFmtId="0" fontId="2" fillId="7" borderId="11" xfId="0" applyFont="1" applyFill="1" applyBorder="1"/>
    <xf numFmtId="9" fontId="2" fillId="7" borderId="11" xfId="1" applyFont="1" applyFill="1" applyBorder="1"/>
    <xf numFmtId="164" fontId="2" fillId="7" borderId="11" xfId="0" applyNumberFormat="1" applyFont="1" applyFill="1" applyBorder="1"/>
    <xf numFmtId="0" fontId="2" fillId="7" borderId="12" xfId="0" applyFont="1" applyFill="1" applyBorder="1"/>
    <xf numFmtId="9" fontId="0" fillId="0" borderId="0" xfId="0" applyNumberFormat="1"/>
    <xf numFmtId="15" fontId="2" fillId="7" borderId="5" xfId="0" applyNumberFormat="1" applyFont="1" applyFill="1" applyBorder="1"/>
    <xf numFmtId="20" fontId="2" fillId="7" borderId="6" xfId="0" applyNumberFormat="1" applyFont="1" applyFill="1" applyBorder="1"/>
    <xf numFmtId="15" fontId="2" fillId="7" borderId="8" xfId="0" applyNumberFormat="1" applyFont="1" applyFill="1" applyBorder="1"/>
    <xf numFmtId="0" fontId="2" fillId="7" borderId="0" xfId="0" quotePrefix="1" applyFont="1" applyFill="1" applyBorder="1"/>
    <xf numFmtId="20" fontId="2" fillId="7" borderId="0" xfId="0" applyNumberFormat="1" applyFont="1" applyFill="1" applyBorder="1"/>
    <xf numFmtId="15" fontId="2" fillId="7" borderId="10" xfId="0" applyNumberFormat="1" applyFont="1" applyFill="1" applyBorder="1"/>
    <xf numFmtId="0" fontId="2" fillId="7" borderId="11" xfId="0" quotePrefix="1" applyFont="1" applyFill="1" applyBorder="1"/>
    <xf numFmtId="20" fontId="2" fillId="7" borderId="11" xfId="0" applyNumberFormat="1" applyFont="1" applyFill="1" applyBorder="1"/>
    <xf numFmtId="0" fontId="2" fillId="11" borderId="1" xfId="0" applyFont="1" applyFill="1" applyBorder="1"/>
    <xf numFmtId="0" fontId="6" fillId="8" borderId="0" xfId="0" quotePrefix="1" applyFont="1" applyFill="1"/>
    <xf numFmtId="0" fontId="6" fillId="9" borderId="0" xfId="0" quotePrefix="1" applyFont="1" applyFill="1"/>
    <xf numFmtId="0" fontId="6" fillId="10" borderId="0" xfId="0" quotePrefix="1" applyFont="1" applyFill="1"/>
    <xf numFmtId="0" fontId="2" fillId="12" borderId="3" xfId="0" applyFont="1" applyFill="1" applyBorder="1"/>
    <xf numFmtId="9" fontId="0" fillId="13" borderId="0" xfId="1" applyFont="1" applyFill="1"/>
    <xf numFmtId="0" fontId="0" fillId="13" borderId="0" xfId="0" applyFont="1" applyFill="1"/>
    <xf numFmtId="0" fontId="7" fillId="0" borderId="0" xfId="0" applyFont="1"/>
    <xf numFmtId="20" fontId="7" fillId="0" borderId="0" xfId="0" applyNumberFormat="1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2"/>
    <xf numFmtId="0" fontId="0" fillId="7" borderId="0" xfId="0" applyFill="1"/>
    <xf numFmtId="0" fontId="0" fillId="16" borderId="0" xfId="0" applyFill="1"/>
    <xf numFmtId="0" fontId="6" fillId="14" borderId="0" xfId="0" applyFont="1" applyFill="1" applyAlignment="1">
      <alignment horizontal="left"/>
    </xf>
    <xf numFmtId="20" fontId="12" fillId="0" borderId="0" xfId="2" applyNumberFormat="1"/>
    <xf numFmtId="20" fontId="8" fillId="0" borderId="0" xfId="0" applyNumberFormat="1" applyFont="1"/>
    <xf numFmtId="1" fontId="2" fillId="7" borderId="6" xfId="0" quotePrefix="1" applyNumberFormat="1" applyFont="1" applyFill="1" applyBorder="1"/>
    <xf numFmtId="15" fontId="14" fillId="14" borderId="0" xfId="0" applyNumberFormat="1" applyFont="1" applyFill="1"/>
    <xf numFmtId="0" fontId="14" fillId="14" borderId="0" xfId="0" applyFont="1" applyFill="1"/>
    <xf numFmtId="0" fontId="14" fillId="13" borderId="0" xfId="0" applyFont="1" applyFill="1"/>
    <xf numFmtId="9" fontId="14" fillId="13" borderId="0" xfId="1" applyFont="1" applyFill="1"/>
    <xf numFmtId="9" fontId="14" fillId="11" borderId="0" xfId="1" applyFont="1" applyFill="1"/>
    <xf numFmtId="0" fontId="14" fillId="11" borderId="0" xfId="0" quotePrefix="1" applyFont="1" applyFill="1"/>
    <xf numFmtId="0" fontId="14" fillId="8" borderId="0" xfId="0" applyFont="1" applyFill="1"/>
    <xf numFmtId="9" fontId="14" fillId="8" borderId="0" xfId="1" applyFont="1" applyFill="1"/>
    <xf numFmtId="20" fontId="14" fillId="8" borderId="0" xfId="0" applyNumberFormat="1" applyFont="1" applyFill="1"/>
    <xf numFmtId="0" fontId="14" fillId="9" borderId="0" xfId="0" applyFont="1" applyFill="1"/>
    <xf numFmtId="9" fontId="14" fillId="9" borderId="0" xfId="1" applyFont="1" applyFill="1"/>
    <xf numFmtId="20" fontId="14" fillId="9" borderId="0" xfId="0" applyNumberFormat="1" applyFont="1" applyFill="1"/>
    <xf numFmtId="0" fontId="14" fillId="10" borderId="0" xfId="0" applyFont="1" applyFill="1"/>
    <xf numFmtId="9" fontId="14" fillId="10" borderId="0" xfId="1" applyFont="1" applyFill="1"/>
    <xf numFmtId="20" fontId="14" fillId="10" borderId="0" xfId="0" applyNumberFormat="1" applyFont="1" applyFill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16" fontId="0" fillId="0" borderId="0" xfId="0" applyNumberFormat="1"/>
    <xf numFmtId="16" fontId="0" fillId="0" borderId="0" xfId="0" applyNumberFormat="1" applyAlignment="1">
      <alignment horizontal="right"/>
    </xf>
    <xf numFmtId="0" fontId="16" fillId="0" borderId="0" xfId="0" applyFont="1"/>
    <xf numFmtId="0" fontId="17" fillId="0" borderId="0" xfId="0" applyFont="1"/>
    <xf numFmtId="0" fontId="0" fillId="0" borderId="0" xfId="0" quotePrefix="1"/>
    <xf numFmtId="0" fontId="0" fillId="0" borderId="0" xfId="0" applyAlignment="1">
      <alignment horizontal="right"/>
    </xf>
    <xf numFmtId="16" fontId="0" fillId="16" borderId="0" xfId="0" applyNumberFormat="1" applyFill="1"/>
    <xf numFmtId="15" fontId="0" fillId="17" borderId="0" xfId="0" applyNumberFormat="1" applyFill="1" applyAlignment="1">
      <alignment horizontal="right"/>
    </xf>
    <xf numFmtId="1" fontId="2" fillId="7" borderId="6" xfId="0" quotePrefix="1" applyNumberFormat="1" applyFont="1" applyFill="1" applyBorder="1" applyAlignment="1">
      <alignment horizontal="left" indent="10"/>
    </xf>
    <xf numFmtId="0" fontId="0" fillId="0" borderId="0" xfId="0" applyAlignment="1">
      <alignment wrapText="1"/>
    </xf>
    <xf numFmtId="0" fontId="13" fillId="0" borderId="0" xfId="0" applyFont="1"/>
    <xf numFmtId="0" fontId="4" fillId="0" borderId="0" xfId="0" applyFont="1" applyAlignment="1">
      <alignment wrapText="1"/>
    </xf>
    <xf numFmtId="0" fontId="2" fillId="13" borderId="0" xfId="0" applyFont="1" applyFill="1" applyBorder="1"/>
    <xf numFmtId="0" fontId="2" fillId="15" borderId="0" xfId="0" applyFont="1" applyFill="1" applyBorder="1"/>
    <xf numFmtId="0" fontId="2" fillId="14" borderId="0" xfId="0" applyFont="1" applyFill="1" applyBorder="1"/>
    <xf numFmtId="0" fontId="2" fillId="20" borderId="0" xfId="0" applyFont="1" applyFill="1" applyBorder="1"/>
    <xf numFmtId="9" fontId="4" fillId="0" borderId="0" xfId="1" applyFont="1" applyAlignment="1">
      <alignment wrapText="1"/>
    </xf>
    <xf numFmtId="9" fontId="6" fillId="0" borderId="0" xfId="1" quotePrefix="1" applyFont="1"/>
    <xf numFmtId="20" fontId="0" fillId="16" borderId="0" xfId="0" applyNumberFormat="1" applyFill="1"/>
    <xf numFmtId="9" fontId="0" fillId="16" borderId="0" xfId="0" applyNumberFormat="1" applyFill="1"/>
    <xf numFmtId="0" fontId="0" fillId="10" borderId="0" xfId="0" applyFill="1"/>
    <xf numFmtId="20" fontId="0" fillId="10" borderId="0" xfId="0" applyNumberFormat="1" applyFill="1"/>
    <xf numFmtId="9" fontId="0" fillId="10" borderId="0" xfId="0" applyNumberFormat="1" applyFill="1"/>
    <xf numFmtId="0" fontId="4" fillId="0" borderId="0" xfId="0" applyFont="1" applyAlignment="1">
      <alignment horizontal="center" wrapText="1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0" fillId="6" borderId="0" xfId="0" applyFont="1" applyFill="1" applyAlignment="1">
      <alignment horizontal="center" wrapText="1"/>
    </xf>
    <xf numFmtId="0" fontId="0" fillId="11" borderId="0" xfId="0" applyFont="1" applyFill="1" applyBorder="1" applyAlignment="1">
      <alignment horizontal="center" wrapText="1"/>
    </xf>
    <xf numFmtId="0" fontId="0" fillId="19" borderId="0" xfId="0" applyFont="1" applyFill="1" applyAlignment="1">
      <alignment horizontal="center" wrapText="1"/>
    </xf>
    <xf numFmtId="0" fontId="0" fillId="18" borderId="0" xfId="0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46"/>
  <sheetViews>
    <sheetView topLeftCell="A3" workbookViewId="0">
      <selection activeCell="J14" sqref="J14"/>
    </sheetView>
  </sheetViews>
  <sheetFormatPr baseColWidth="10" defaultRowHeight="16" x14ac:dyDescent="0.2"/>
  <cols>
    <col min="4" max="4" width="18.1640625" bestFit="1" customWidth="1"/>
    <col min="7" max="7" width="10.83203125" style="4"/>
    <col min="8" max="8" width="13.6640625" bestFit="1" customWidth="1"/>
    <col min="9" max="9" width="14" bestFit="1" customWidth="1"/>
  </cols>
  <sheetData>
    <row r="2" spans="2:23" x14ac:dyDescent="0.2">
      <c r="B2" s="1"/>
    </row>
    <row r="3" spans="2:23" x14ac:dyDescent="0.2">
      <c r="B3" s="36" t="s">
        <v>1</v>
      </c>
      <c r="C3" s="37" t="s">
        <v>0</v>
      </c>
      <c r="D3" s="38" t="s">
        <v>6</v>
      </c>
      <c r="E3" s="44" t="s">
        <v>3</v>
      </c>
      <c r="F3" s="45" t="s">
        <v>4</v>
      </c>
      <c r="G3" s="46" t="s">
        <v>5</v>
      </c>
      <c r="H3" s="30" t="s">
        <v>29</v>
      </c>
      <c r="I3" s="31" t="s">
        <v>2</v>
      </c>
      <c r="J3" s="47" t="s">
        <v>28</v>
      </c>
    </row>
    <row r="4" spans="2:23" x14ac:dyDescent="0.2">
      <c r="B4" s="39">
        <v>43086</v>
      </c>
      <c r="C4" s="40">
        <v>1</v>
      </c>
      <c r="D4" s="40" t="s">
        <v>7</v>
      </c>
      <c r="E4" s="48">
        <v>10</v>
      </c>
      <c r="F4" s="48">
        <v>10</v>
      </c>
      <c r="G4" s="49">
        <f>F4/E4</f>
        <v>1</v>
      </c>
      <c r="H4" s="50">
        <v>1</v>
      </c>
      <c r="I4" s="51">
        <v>5.6944444444444443E-2</v>
      </c>
      <c r="J4" s="52">
        <v>3</v>
      </c>
    </row>
    <row r="5" spans="2:23" x14ac:dyDescent="0.2">
      <c r="B5" s="39">
        <v>43087</v>
      </c>
      <c r="C5" s="40">
        <v>2</v>
      </c>
      <c r="D5" s="40" t="s">
        <v>7</v>
      </c>
      <c r="E5" s="48">
        <v>10</v>
      </c>
      <c r="F5" s="48">
        <v>7</v>
      </c>
      <c r="G5" s="49">
        <f t="shared" ref="G5:G26" si="0">F5/E5</f>
        <v>0.7</v>
      </c>
      <c r="H5" s="50">
        <v>0.5</v>
      </c>
      <c r="I5" s="51">
        <v>7.1527777777777787E-2</v>
      </c>
      <c r="J5" s="52">
        <v>3</v>
      </c>
    </row>
    <row r="6" spans="2:23" x14ac:dyDescent="0.2">
      <c r="B6" s="39">
        <v>43089</v>
      </c>
      <c r="C6" s="40">
        <v>3</v>
      </c>
      <c r="D6" s="40" t="s">
        <v>7</v>
      </c>
      <c r="E6" s="48">
        <v>10</v>
      </c>
      <c r="F6" s="48">
        <v>8</v>
      </c>
      <c r="G6" s="49">
        <f t="shared" si="0"/>
        <v>0.8</v>
      </c>
      <c r="H6" s="50">
        <v>0.5</v>
      </c>
      <c r="I6" s="51">
        <v>5.9027777777777783E-2</v>
      </c>
      <c r="J6" s="52">
        <v>2</v>
      </c>
    </row>
    <row r="7" spans="2:23" x14ac:dyDescent="0.2">
      <c r="B7" s="39">
        <v>43092</v>
      </c>
      <c r="C7" s="40">
        <v>4</v>
      </c>
      <c r="D7" s="40" t="s">
        <v>7</v>
      </c>
      <c r="E7" s="48">
        <v>10</v>
      </c>
      <c r="F7" s="48">
        <v>7</v>
      </c>
      <c r="G7" s="49">
        <f t="shared" si="0"/>
        <v>0.7</v>
      </c>
      <c r="H7" s="50">
        <v>0.8</v>
      </c>
      <c r="I7" s="51">
        <v>7.5694444444444439E-2</v>
      </c>
      <c r="J7" s="52">
        <v>3</v>
      </c>
    </row>
    <row r="8" spans="2:23" x14ac:dyDescent="0.2">
      <c r="B8" s="39">
        <v>43093</v>
      </c>
      <c r="C8" s="40">
        <v>5</v>
      </c>
      <c r="D8" s="40" t="s">
        <v>7</v>
      </c>
      <c r="E8" s="48">
        <v>10</v>
      </c>
      <c r="F8" s="48">
        <v>6</v>
      </c>
      <c r="G8" s="49">
        <f t="shared" si="0"/>
        <v>0.6</v>
      </c>
      <c r="H8" s="50">
        <v>0.7</v>
      </c>
      <c r="I8" s="51">
        <v>8.2638888888888887E-2</v>
      </c>
      <c r="J8" s="52">
        <v>6</v>
      </c>
      <c r="V8" s="68"/>
    </row>
    <row r="9" spans="2:23" x14ac:dyDescent="0.2">
      <c r="B9" s="39">
        <v>43096</v>
      </c>
      <c r="C9" s="40">
        <v>6</v>
      </c>
      <c r="D9" s="40" t="s">
        <v>7</v>
      </c>
      <c r="E9" s="48">
        <v>10</v>
      </c>
      <c r="F9" s="48">
        <v>9</v>
      </c>
      <c r="G9" s="49">
        <f t="shared" si="0"/>
        <v>0.9</v>
      </c>
      <c r="H9" s="50">
        <v>0.5</v>
      </c>
      <c r="I9" s="51">
        <v>6.8749999999999992E-2</v>
      </c>
      <c r="J9" s="52">
        <v>5</v>
      </c>
      <c r="Q9" s="2"/>
      <c r="V9" s="68"/>
      <c r="W9" s="3"/>
    </row>
    <row r="10" spans="2:23" x14ac:dyDescent="0.2">
      <c r="B10" s="39">
        <v>43098</v>
      </c>
      <c r="C10" s="40">
        <v>7</v>
      </c>
      <c r="D10" s="40" t="s">
        <v>7</v>
      </c>
      <c r="E10" s="48">
        <v>10</v>
      </c>
      <c r="F10" s="48">
        <v>10</v>
      </c>
      <c r="G10" s="49">
        <f t="shared" si="0"/>
        <v>1</v>
      </c>
      <c r="H10" s="50">
        <v>0.5</v>
      </c>
      <c r="I10" s="51">
        <v>5.0694444444444452E-2</v>
      </c>
      <c r="J10" s="52">
        <v>3</v>
      </c>
      <c r="Q10" s="2"/>
      <c r="V10" s="68"/>
      <c r="W10" s="3"/>
    </row>
    <row r="11" spans="2:23" x14ac:dyDescent="0.2">
      <c r="B11" s="39">
        <v>43100</v>
      </c>
      <c r="C11" s="40">
        <v>8</v>
      </c>
      <c r="D11" s="40" t="s">
        <v>7</v>
      </c>
      <c r="E11" s="48">
        <v>10</v>
      </c>
      <c r="F11" s="48">
        <v>10</v>
      </c>
      <c r="G11" s="49">
        <f t="shared" si="0"/>
        <v>1</v>
      </c>
      <c r="H11" s="50">
        <v>0.84615384615384615</v>
      </c>
      <c r="I11" s="51">
        <v>7.4305555555555555E-2</v>
      </c>
      <c r="J11" s="52">
        <v>3</v>
      </c>
      <c r="Q11" s="2"/>
      <c r="V11" s="68"/>
      <c r="W11" s="3"/>
    </row>
    <row r="12" spans="2:23" x14ac:dyDescent="0.2">
      <c r="B12" s="39">
        <v>43103</v>
      </c>
      <c r="C12" s="40">
        <v>9</v>
      </c>
      <c r="D12" s="40" t="s">
        <v>7</v>
      </c>
      <c r="E12" s="48">
        <v>10</v>
      </c>
      <c r="F12" s="48">
        <v>8</v>
      </c>
      <c r="G12" s="49">
        <f t="shared" si="0"/>
        <v>0.8</v>
      </c>
      <c r="H12" s="50">
        <v>0.77777777777777779</v>
      </c>
      <c r="I12" s="51">
        <v>7.2222222222222229E-2</v>
      </c>
      <c r="J12" s="52">
        <v>6</v>
      </c>
      <c r="Q12" s="2"/>
      <c r="V12" s="68"/>
      <c r="W12" s="3"/>
    </row>
    <row r="13" spans="2:23" x14ac:dyDescent="0.2">
      <c r="B13" s="39">
        <v>43110</v>
      </c>
      <c r="C13" s="40">
        <v>10</v>
      </c>
      <c r="D13" s="40" t="s">
        <v>12</v>
      </c>
      <c r="E13" s="48">
        <v>10</v>
      </c>
      <c r="F13" s="48">
        <v>9</v>
      </c>
      <c r="G13" s="49">
        <f t="shared" si="0"/>
        <v>0.9</v>
      </c>
      <c r="H13" s="50">
        <f t="shared" ref="H13:H26" si="1">(E13-J13)/E13</f>
        <v>0.9</v>
      </c>
      <c r="I13" s="51">
        <v>7.9861111111111105E-2</v>
      </c>
      <c r="J13" s="52">
        <v>1</v>
      </c>
      <c r="Q13" s="2"/>
      <c r="V13" s="68"/>
      <c r="W13" s="3"/>
    </row>
    <row r="14" spans="2:23" x14ac:dyDescent="0.2">
      <c r="B14" s="39">
        <v>43115</v>
      </c>
      <c r="C14" s="40">
        <v>11</v>
      </c>
      <c r="D14" s="93" t="s">
        <v>48</v>
      </c>
      <c r="E14" s="48">
        <v>10</v>
      </c>
      <c r="F14" s="48">
        <v>8</v>
      </c>
      <c r="G14" s="49">
        <f t="shared" si="0"/>
        <v>0.8</v>
      </c>
      <c r="H14" s="50">
        <f t="shared" si="1"/>
        <v>0.7</v>
      </c>
      <c r="I14" s="51">
        <v>6.3888888888888884E-2</v>
      </c>
      <c r="J14" s="52">
        <v>3</v>
      </c>
      <c r="Q14" s="2"/>
      <c r="V14" s="68"/>
      <c r="W14" s="3"/>
    </row>
    <row r="15" spans="2:23" x14ac:dyDescent="0.2">
      <c r="B15" s="39">
        <v>43117</v>
      </c>
      <c r="C15" s="40">
        <v>12</v>
      </c>
      <c r="D15" s="93" t="s">
        <v>48</v>
      </c>
      <c r="E15" s="48">
        <v>10</v>
      </c>
      <c r="F15" s="48">
        <v>9</v>
      </c>
      <c r="G15" s="49">
        <f t="shared" si="0"/>
        <v>0.9</v>
      </c>
      <c r="H15" s="50">
        <f t="shared" si="1"/>
        <v>0.7</v>
      </c>
      <c r="I15" s="51">
        <v>5.0694444444444452E-2</v>
      </c>
      <c r="J15" s="52">
        <v>3</v>
      </c>
      <c r="Q15" s="2"/>
      <c r="V15" s="68"/>
      <c r="W15" s="3"/>
    </row>
    <row r="16" spans="2:23" x14ac:dyDescent="0.2">
      <c r="B16" s="39">
        <v>43119</v>
      </c>
      <c r="C16" s="40">
        <v>13</v>
      </c>
      <c r="D16" s="93" t="s">
        <v>48</v>
      </c>
      <c r="E16" s="48">
        <v>10</v>
      </c>
      <c r="F16" s="48">
        <v>9</v>
      </c>
      <c r="G16" s="49">
        <f t="shared" si="0"/>
        <v>0.9</v>
      </c>
      <c r="H16" s="50">
        <f t="shared" si="1"/>
        <v>0.8</v>
      </c>
      <c r="I16" s="51">
        <v>5.8333333333333327E-2</v>
      </c>
      <c r="J16" s="52">
        <v>2</v>
      </c>
      <c r="Q16" s="2"/>
      <c r="V16" s="68"/>
      <c r="W16" s="3"/>
    </row>
    <row r="17" spans="2:23" x14ac:dyDescent="0.2">
      <c r="B17" s="39">
        <v>43136</v>
      </c>
      <c r="C17" s="40">
        <v>14</v>
      </c>
      <c r="D17" s="93" t="s">
        <v>48</v>
      </c>
      <c r="E17" s="48">
        <v>14</v>
      </c>
      <c r="F17" s="48">
        <v>13</v>
      </c>
      <c r="G17" s="49">
        <f t="shared" si="0"/>
        <v>0.9285714285714286</v>
      </c>
      <c r="H17" s="50">
        <f t="shared" si="1"/>
        <v>0.8571428571428571</v>
      </c>
      <c r="I17" s="51">
        <v>8.7500000000000008E-2</v>
      </c>
      <c r="J17" s="52">
        <v>2</v>
      </c>
      <c r="Q17" s="2"/>
      <c r="V17" s="68"/>
      <c r="W17" s="3"/>
    </row>
    <row r="18" spans="2:23" x14ac:dyDescent="0.2">
      <c r="B18" s="39">
        <v>43148</v>
      </c>
      <c r="C18" s="40">
        <v>15</v>
      </c>
      <c r="D18" s="93" t="s">
        <v>48</v>
      </c>
      <c r="E18" s="48">
        <v>10</v>
      </c>
      <c r="F18" s="48">
        <v>10</v>
      </c>
      <c r="G18" s="49">
        <f t="shared" si="0"/>
        <v>1</v>
      </c>
      <c r="H18" s="50">
        <f t="shared" si="1"/>
        <v>0.7</v>
      </c>
      <c r="I18" s="51">
        <v>6.25E-2</v>
      </c>
      <c r="J18" s="52">
        <v>3</v>
      </c>
    </row>
    <row r="19" spans="2:23" x14ac:dyDescent="0.2">
      <c r="B19" s="39">
        <v>43162</v>
      </c>
      <c r="C19" s="40">
        <v>16</v>
      </c>
      <c r="D19" s="93" t="s">
        <v>12</v>
      </c>
      <c r="E19" s="48">
        <v>10</v>
      </c>
      <c r="F19" s="48">
        <v>10</v>
      </c>
      <c r="G19" s="49">
        <f t="shared" si="0"/>
        <v>1</v>
      </c>
      <c r="H19" s="50">
        <f t="shared" si="1"/>
        <v>0.7</v>
      </c>
      <c r="I19" s="51">
        <v>8.2638888888888887E-2</v>
      </c>
      <c r="J19" s="52">
        <v>3</v>
      </c>
    </row>
    <row r="20" spans="2:23" x14ac:dyDescent="0.2">
      <c r="B20" s="39">
        <v>43165</v>
      </c>
      <c r="C20" s="40">
        <v>17</v>
      </c>
      <c r="D20" s="93" t="s">
        <v>12</v>
      </c>
      <c r="E20" s="48">
        <v>10</v>
      </c>
      <c r="F20" s="48">
        <v>8</v>
      </c>
      <c r="G20" s="49">
        <f t="shared" si="0"/>
        <v>0.8</v>
      </c>
      <c r="H20" s="50">
        <f t="shared" si="1"/>
        <v>0.6</v>
      </c>
      <c r="I20" s="51">
        <v>8.9583333333333334E-2</v>
      </c>
      <c r="J20" s="52">
        <v>4</v>
      </c>
    </row>
    <row r="21" spans="2:23" x14ac:dyDescent="0.2">
      <c r="B21" s="39">
        <v>43169</v>
      </c>
      <c r="C21" s="40">
        <v>18</v>
      </c>
      <c r="D21" s="93" t="s">
        <v>12</v>
      </c>
      <c r="E21" s="48">
        <v>10</v>
      </c>
      <c r="F21" s="48">
        <v>9</v>
      </c>
      <c r="G21" s="49">
        <f t="shared" si="0"/>
        <v>0.9</v>
      </c>
      <c r="H21" s="50">
        <f t="shared" si="1"/>
        <v>0.5</v>
      </c>
      <c r="I21" s="51">
        <v>7.9861111111111105E-2</v>
      </c>
      <c r="J21" s="52">
        <v>5</v>
      </c>
    </row>
    <row r="22" spans="2:23" x14ac:dyDescent="0.2">
      <c r="B22" s="39">
        <v>43176</v>
      </c>
      <c r="C22" s="40">
        <v>19</v>
      </c>
      <c r="D22" s="93" t="s">
        <v>12</v>
      </c>
      <c r="E22" s="48">
        <v>14</v>
      </c>
      <c r="F22" s="48">
        <v>14</v>
      </c>
      <c r="G22" s="49">
        <f t="shared" si="0"/>
        <v>1</v>
      </c>
      <c r="H22" s="50">
        <f t="shared" si="1"/>
        <v>0.5714285714285714</v>
      </c>
      <c r="I22" s="51">
        <v>6.805555555555555E-2</v>
      </c>
      <c r="J22" s="52">
        <v>6</v>
      </c>
    </row>
    <row r="23" spans="2:23" x14ac:dyDescent="0.2">
      <c r="B23" s="39">
        <v>43186</v>
      </c>
      <c r="C23" s="40">
        <v>20</v>
      </c>
      <c r="D23" s="93" t="s">
        <v>12</v>
      </c>
      <c r="E23" s="48">
        <v>10</v>
      </c>
      <c r="F23" s="48">
        <v>9</v>
      </c>
      <c r="G23" s="49">
        <f t="shared" si="0"/>
        <v>0.9</v>
      </c>
      <c r="H23" s="50">
        <f t="shared" si="1"/>
        <v>0.7</v>
      </c>
      <c r="I23" s="51">
        <v>9.0972222222222218E-2</v>
      </c>
      <c r="J23" s="52">
        <v>3</v>
      </c>
    </row>
    <row r="24" spans="2:23" x14ac:dyDescent="0.2">
      <c r="B24" s="39">
        <v>43192</v>
      </c>
      <c r="C24" s="40">
        <v>21</v>
      </c>
      <c r="D24" s="93" t="s">
        <v>12</v>
      </c>
      <c r="E24" s="48">
        <v>10</v>
      </c>
      <c r="F24" s="48">
        <v>8</v>
      </c>
      <c r="G24" s="49">
        <f t="shared" si="0"/>
        <v>0.8</v>
      </c>
      <c r="H24" s="50">
        <f t="shared" si="1"/>
        <v>0.6</v>
      </c>
      <c r="I24" s="51">
        <v>6.1111111111111116E-2</v>
      </c>
      <c r="J24" s="52">
        <v>4</v>
      </c>
    </row>
    <row r="25" spans="2:23" x14ac:dyDescent="0.2">
      <c r="B25" s="39">
        <v>43197</v>
      </c>
      <c r="C25" s="40">
        <v>22</v>
      </c>
      <c r="D25" s="93" t="s">
        <v>12</v>
      </c>
      <c r="E25" s="48">
        <v>13</v>
      </c>
      <c r="F25" s="48">
        <v>13</v>
      </c>
      <c r="G25" s="49">
        <f t="shared" si="0"/>
        <v>1</v>
      </c>
      <c r="H25" s="50">
        <f t="shared" si="1"/>
        <v>0.76923076923076927</v>
      </c>
      <c r="I25" s="51">
        <v>9.3055555555555558E-2</v>
      </c>
      <c r="J25" s="52">
        <v>3</v>
      </c>
    </row>
    <row r="26" spans="2:23" x14ac:dyDescent="0.2">
      <c r="B26" s="39">
        <v>43200</v>
      </c>
      <c r="C26" s="40">
        <v>23</v>
      </c>
      <c r="D26" s="93" t="s">
        <v>12</v>
      </c>
      <c r="E26" s="48">
        <v>10</v>
      </c>
      <c r="F26" s="48">
        <v>10</v>
      </c>
      <c r="G26" s="49">
        <f t="shared" si="0"/>
        <v>1</v>
      </c>
      <c r="H26" s="50">
        <f t="shared" si="1"/>
        <v>1</v>
      </c>
      <c r="I26" s="51">
        <v>7.6388888888888895E-2</v>
      </c>
      <c r="J26" s="52">
        <v>0</v>
      </c>
    </row>
    <row r="27" spans="2:23" x14ac:dyDescent="0.2">
      <c r="B27" s="39"/>
      <c r="C27" s="40"/>
      <c r="D27" s="93"/>
      <c r="E27" s="48"/>
      <c r="F27" s="48"/>
      <c r="G27" s="49"/>
      <c r="H27" s="50"/>
      <c r="I27" s="51"/>
      <c r="J27" s="52"/>
    </row>
    <row r="28" spans="2:23" x14ac:dyDescent="0.2">
      <c r="B28" s="39"/>
      <c r="C28" s="40"/>
      <c r="D28" s="93"/>
      <c r="E28" s="48"/>
      <c r="F28" s="48"/>
      <c r="G28" s="49"/>
      <c r="H28" s="50"/>
      <c r="I28" s="51"/>
      <c r="J28" s="52"/>
    </row>
    <row r="29" spans="2:23" x14ac:dyDescent="0.2">
      <c r="B29" s="39"/>
      <c r="C29" s="40"/>
      <c r="D29" s="93"/>
      <c r="E29" s="48"/>
      <c r="F29" s="48"/>
      <c r="G29" s="49"/>
      <c r="H29" s="50"/>
      <c r="I29" s="51"/>
      <c r="J29" s="52"/>
    </row>
    <row r="30" spans="2:23" x14ac:dyDescent="0.2">
      <c r="B30" s="39"/>
      <c r="C30" s="40"/>
      <c r="D30" s="93"/>
      <c r="E30" s="48"/>
      <c r="F30" s="48"/>
      <c r="G30" s="49"/>
      <c r="H30" s="50"/>
      <c r="I30" s="51"/>
      <c r="J30" s="52"/>
    </row>
    <row r="31" spans="2:23" x14ac:dyDescent="0.2">
      <c r="B31" s="39"/>
      <c r="C31" s="40"/>
      <c r="D31" s="93"/>
      <c r="E31" s="48"/>
      <c r="F31" s="48"/>
      <c r="G31" s="49"/>
      <c r="H31" s="50"/>
      <c r="I31" s="51"/>
      <c r="J31" s="52"/>
    </row>
    <row r="32" spans="2:23" x14ac:dyDescent="0.2">
      <c r="B32" s="39"/>
      <c r="C32" s="40"/>
      <c r="D32" s="93"/>
      <c r="E32" s="48"/>
      <c r="F32" s="48"/>
      <c r="G32" s="49"/>
      <c r="H32" s="50"/>
      <c r="I32" s="51"/>
      <c r="J32" s="52"/>
    </row>
    <row r="33" spans="2:10" x14ac:dyDescent="0.2">
      <c r="B33" s="39"/>
      <c r="C33" s="40"/>
      <c r="D33" s="93"/>
      <c r="E33" s="48"/>
      <c r="F33" s="48"/>
      <c r="G33" s="49"/>
      <c r="H33" s="50"/>
      <c r="I33" s="51"/>
      <c r="J33" s="52"/>
    </row>
    <row r="34" spans="2:10" x14ac:dyDescent="0.2">
      <c r="B34" s="39"/>
      <c r="C34" s="40"/>
      <c r="D34" s="93"/>
      <c r="E34" s="48"/>
      <c r="F34" s="48"/>
      <c r="G34" s="49"/>
      <c r="H34" s="50"/>
      <c r="I34" s="51"/>
      <c r="J34" s="52"/>
    </row>
    <row r="35" spans="2:10" x14ac:dyDescent="0.2">
      <c r="B35" s="39"/>
      <c r="C35" s="40"/>
      <c r="D35" s="93"/>
      <c r="E35" s="48"/>
      <c r="F35" s="48"/>
      <c r="G35" s="49"/>
      <c r="H35" s="50"/>
      <c r="I35" s="51"/>
      <c r="J35" s="52"/>
    </row>
    <row r="36" spans="2:10" x14ac:dyDescent="0.2">
      <c r="B36" s="39"/>
      <c r="C36" s="40"/>
      <c r="D36" s="93"/>
      <c r="E36" s="48"/>
      <c r="F36" s="48"/>
      <c r="G36" s="49"/>
      <c r="H36" s="50"/>
      <c r="I36" s="51"/>
      <c r="J36" s="52"/>
    </row>
    <row r="37" spans="2:10" x14ac:dyDescent="0.2">
      <c r="B37" s="39"/>
      <c r="C37" s="40"/>
      <c r="D37" s="93"/>
      <c r="E37" s="48"/>
      <c r="F37" s="48"/>
      <c r="G37" s="49"/>
      <c r="H37" s="50"/>
      <c r="I37" s="51"/>
      <c r="J37" s="52"/>
    </row>
    <row r="38" spans="2:10" x14ac:dyDescent="0.2">
      <c r="B38" s="39"/>
      <c r="C38" s="40"/>
      <c r="D38" s="93"/>
      <c r="E38" s="48"/>
      <c r="F38" s="48"/>
      <c r="G38" s="49"/>
      <c r="H38" s="50"/>
      <c r="I38" s="51"/>
      <c r="J38" s="52"/>
    </row>
    <row r="39" spans="2:10" x14ac:dyDescent="0.2">
      <c r="B39" s="39"/>
      <c r="C39" s="40"/>
      <c r="D39" s="93"/>
      <c r="E39" s="48"/>
      <c r="F39" s="48"/>
      <c r="G39" s="49"/>
      <c r="H39" s="50"/>
      <c r="I39" s="51"/>
      <c r="J39" s="52"/>
    </row>
    <row r="40" spans="2:10" x14ac:dyDescent="0.2">
      <c r="B40" s="39"/>
      <c r="C40" s="40"/>
      <c r="D40" s="93"/>
      <c r="E40" s="48"/>
      <c r="F40" s="48"/>
      <c r="G40" s="49"/>
      <c r="H40" s="50"/>
      <c r="I40" s="51"/>
      <c r="J40" s="52"/>
    </row>
    <row r="41" spans="2:10" x14ac:dyDescent="0.2">
      <c r="B41" s="39"/>
      <c r="C41" s="40"/>
      <c r="D41" s="93"/>
      <c r="E41" s="48"/>
      <c r="F41" s="48"/>
      <c r="G41" s="49"/>
      <c r="H41" s="50"/>
      <c r="I41" s="51"/>
      <c r="J41" s="52"/>
    </row>
    <row r="42" spans="2:10" x14ac:dyDescent="0.2">
      <c r="B42" s="39"/>
      <c r="C42" s="40"/>
      <c r="D42" s="93"/>
      <c r="E42" s="48"/>
      <c r="F42" s="48"/>
      <c r="G42" s="49"/>
      <c r="H42" s="50"/>
      <c r="I42" s="51"/>
      <c r="J42" s="52"/>
    </row>
    <row r="43" spans="2:10" x14ac:dyDescent="0.2">
      <c r="B43" s="39"/>
      <c r="C43" s="40"/>
      <c r="D43" s="93"/>
      <c r="E43" s="48"/>
      <c r="F43" s="48"/>
      <c r="G43" s="49"/>
      <c r="H43" s="50"/>
      <c r="I43" s="51"/>
      <c r="J43" s="52"/>
    </row>
    <row r="44" spans="2:10" x14ac:dyDescent="0.2">
      <c r="B44" s="53" t="s">
        <v>30</v>
      </c>
      <c r="C44" s="54"/>
      <c r="D44" s="54"/>
      <c r="E44" s="54"/>
      <c r="F44" s="54"/>
      <c r="G44" s="55">
        <f>AVERAGE(G4:G43)</f>
        <v>0.88385093167701878</v>
      </c>
      <c r="H44" s="55">
        <f>AVERAGE(H4:H43)</f>
        <v>0.70529277485799224</v>
      </c>
      <c r="I44" s="56">
        <f>AVERAGE(I4:I43)</f>
        <v>7.2010869565217392E-2</v>
      </c>
      <c r="J44" s="57"/>
    </row>
    <row r="45" spans="2:10" x14ac:dyDescent="0.2">
      <c r="B45" s="58" t="s">
        <v>31</v>
      </c>
      <c r="C45" s="59"/>
      <c r="D45" s="59"/>
      <c r="E45" s="59"/>
      <c r="F45" s="59"/>
      <c r="G45" s="60">
        <f>MAX(G4:G43)</f>
        <v>1</v>
      </c>
      <c r="H45" s="60">
        <f>MAX(H4:H43)</f>
        <v>1</v>
      </c>
      <c r="I45" s="61">
        <f>MAX(I4:I43)</f>
        <v>9.3055555555555558E-2</v>
      </c>
      <c r="J45" s="62"/>
    </row>
    <row r="46" spans="2:10" x14ac:dyDescent="0.2">
      <c r="B46" s="63" t="s">
        <v>32</v>
      </c>
      <c r="C46" s="64"/>
      <c r="D46" s="64"/>
      <c r="E46" s="64"/>
      <c r="F46" s="64"/>
      <c r="G46" s="65">
        <f>MIN(G4:G43)</f>
        <v>0.6</v>
      </c>
      <c r="H46" s="65">
        <f>MIN(H4:H43)</f>
        <v>0.5</v>
      </c>
      <c r="I46" s="66">
        <f>MIN(I4:I43)</f>
        <v>5.0694444444444452E-2</v>
      </c>
      <c r="J46" s="6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46"/>
  <sheetViews>
    <sheetView workbookViewId="0">
      <selection activeCell="I4" sqref="I4:I10"/>
    </sheetView>
  </sheetViews>
  <sheetFormatPr baseColWidth="10" defaultRowHeight="16" x14ac:dyDescent="0.2"/>
  <cols>
    <col min="4" max="4" width="18.1640625" bestFit="1" customWidth="1"/>
    <col min="7" max="7" width="10.83203125" style="4"/>
    <col min="8" max="8" width="13.6640625" bestFit="1" customWidth="1"/>
    <col min="9" max="9" width="14" bestFit="1" customWidth="1"/>
  </cols>
  <sheetData>
    <row r="2" spans="2:10" x14ac:dyDescent="0.2">
      <c r="B2" s="1"/>
    </row>
    <row r="3" spans="2:10" x14ac:dyDescent="0.2">
      <c r="B3" s="36" t="s">
        <v>1</v>
      </c>
      <c r="C3" s="37" t="s">
        <v>0</v>
      </c>
      <c r="D3" s="38" t="s">
        <v>6</v>
      </c>
      <c r="E3" s="44" t="s">
        <v>3</v>
      </c>
      <c r="F3" s="45" t="s">
        <v>4</v>
      </c>
      <c r="G3" s="46" t="s">
        <v>5</v>
      </c>
      <c r="H3" s="30" t="s">
        <v>29</v>
      </c>
      <c r="I3" s="31" t="s">
        <v>2</v>
      </c>
      <c r="J3" s="47" t="s">
        <v>28</v>
      </c>
    </row>
    <row r="4" spans="2:10" x14ac:dyDescent="0.2">
      <c r="B4" s="39">
        <v>43080</v>
      </c>
      <c r="C4" s="40">
        <v>1</v>
      </c>
      <c r="D4" s="40" t="s">
        <v>7</v>
      </c>
      <c r="E4" s="48">
        <v>10</v>
      </c>
      <c r="F4" s="48">
        <v>8</v>
      </c>
      <c r="G4" s="49">
        <f>F4/E4</f>
        <v>0.8</v>
      </c>
      <c r="H4" s="50">
        <v>1</v>
      </c>
      <c r="I4" s="51">
        <v>9.8611111111111108E-2</v>
      </c>
      <c r="J4" s="52"/>
    </row>
    <row r="5" spans="2:10" x14ac:dyDescent="0.2">
      <c r="B5" s="39">
        <v>43081</v>
      </c>
      <c r="C5" s="40">
        <v>2</v>
      </c>
      <c r="D5" s="40" t="s">
        <v>7</v>
      </c>
      <c r="E5" s="48">
        <v>10</v>
      </c>
      <c r="F5" s="48">
        <v>9</v>
      </c>
      <c r="G5" s="49">
        <f t="shared" ref="G5:G17" si="0">F5/E5</f>
        <v>0.9</v>
      </c>
      <c r="H5" s="50">
        <v>0.5</v>
      </c>
      <c r="I5" s="51">
        <v>8.6805555555555566E-2</v>
      </c>
      <c r="J5" s="52"/>
    </row>
    <row r="6" spans="2:10" x14ac:dyDescent="0.2">
      <c r="B6" s="39">
        <v>43084</v>
      </c>
      <c r="C6" s="40">
        <v>3</v>
      </c>
      <c r="D6" s="40" t="s">
        <v>7</v>
      </c>
      <c r="E6" s="48">
        <v>10</v>
      </c>
      <c r="F6" s="48">
        <v>9</v>
      </c>
      <c r="G6" s="49">
        <f t="shared" si="0"/>
        <v>0.9</v>
      </c>
      <c r="H6" s="50">
        <v>0.5</v>
      </c>
      <c r="I6" s="51">
        <v>8.7500000000000008E-2</v>
      </c>
      <c r="J6" s="52"/>
    </row>
    <row r="7" spans="2:10" x14ac:dyDescent="0.2">
      <c r="B7" s="39">
        <v>43086</v>
      </c>
      <c r="C7" s="40">
        <v>4</v>
      </c>
      <c r="D7" s="40" t="s">
        <v>7</v>
      </c>
      <c r="E7" s="48">
        <v>10</v>
      </c>
      <c r="F7" s="48">
        <v>8</v>
      </c>
      <c r="G7" s="49">
        <f t="shared" si="0"/>
        <v>0.8</v>
      </c>
      <c r="H7" s="50">
        <v>0.8</v>
      </c>
      <c r="I7" s="51">
        <v>0.1013888888888889</v>
      </c>
      <c r="J7" s="52"/>
    </row>
    <row r="8" spans="2:10" x14ac:dyDescent="0.2">
      <c r="B8" s="39">
        <v>43087</v>
      </c>
      <c r="C8" s="40">
        <v>5</v>
      </c>
      <c r="D8" s="40" t="s">
        <v>7</v>
      </c>
      <c r="E8" s="48">
        <v>10</v>
      </c>
      <c r="F8" s="48">
        <v>6</v>
      </c>
      <c r="G8" s="49">
        <f t="shared" si="0"/>
        <v>0.6</v>
      </c>
      <c r="H8" s="50">
        <v>0.7</v>
      </c>
      <c r="I8" s="51">
        <v>9.0277777777777776E-2</v>
      </c>
      <c r="J8" s="52"/>
    </row>
    <row r="9" spans="2:10" x14ac:dyDescent="0.2">
      <c r="B9" s="39">
        <v>43089</v>
      </c>
      <c r="C9" s="40">
        <v>6</v>
      </c>
      <c r="D9" s="40" t="s">
        <v>7</v>
      </c>
      <c r="E9" s="48">
        <v>10</v>
      </c>
      <c r="F9" s="48">
        <v>7</v>
      </c>
      <c r="G9" s="49">
        <f t="shared" si="0"/>
        <v>0.7</v>
      </c>
      <c r="H9" s="50">
        <v>0.5</v>
      </c>
      <c r="I9" s="51">
        <v>0.10208333333333335</v>
      </c>
      <c r="J9" s="52"/>
    </row>
    <row r="10" spans="2:10" x14ac:dyDescent="0.2">
      <c r="B10" s="39">
        <v>43092</v>
      </c>
      <c r="C10" s="40">
        <v>7</v>
      </c>
      <c r="D10" s="40" t="s">
        <v>7</v>
      </c>
      <c r="E10" s="48">
        <v>10</v>
      </c>
      <c r="F10" s="48">
        <v>10</v>
      </c>
      <c r="G10" s="49">
        <f t="shared" si="0"/>
        <v>1</v>
      </c>
      <c r="H10" s="50">
        <v>0.5</v>
      </c>
      <c r="I10" s="51">
        <v>8.8888888888888892E-2</v>
      </c>
      <c r="J10" s="52"/>
    </row>
    <row r="11" spans="2:10" x14ac:dyDescent="0.2">
      <c r="B11" s="39">
        <v>43100</v>
      </c>
      <c r="C11" s="40">
        <v>8</v>
      </c>
      <c r="D11" s="40" t="s">
        <v>12</v>
      </c>
      <c r="E11" s="48">
        <v>13</v>
      </c>
      <c r="F11" s="48">
        <v>9</v>
      </c>
      <c r="G11" s="49">
        <f t="shared" si="0"/>
        <v>0.69230769230769229</v>
      </c>
      <c r="H11" s="50">
        <v>0.84615384615384615</v>
      </c>
      <c r="I11" s="51">
        <v>9.5833333333333326E-2</v>
      </c>
      <c r="J11" s="52"/>
    </row>
    <row r="12" spans="2:10" x14ac:dyDescent="0.2">
      <c r="B12" s="39">
        <v>43101</v>
      </c>
      <c r="C12" s="40">
        <v>9</v>
      </c>
      <c r="D12" s="40" t="s">
        <v>12</v>
      </c>
      <c r="E12" s="48">
        <v>9</v>
      </c>
      <c r="F12" s="48">
        <v>5</v>
      </c>
      <c r="G12" s="49">
        <f t="shared" si="0"/>
        <v>0.55555555555555558</v>
      </c>
      <c r="H12" s="50">
        <v>0.77777777777777779</v>
      </c>
      <c r="I12" s="51">
        <v>0.10486111111111111</v>
      </c>
      <c r="J12" s="52"/>
    </row>
    <row r="13" spans="2:10" x14ac:dyDescent="0.2">
      <c r="B13" s="39">
        <v>75976</v>
      </c>
      <c r="C13" s="40">
        <v>10</v>
      </c>
      <c r="D13" s="40" t="s">
        <v>12</v>
      </c>
      <c r="E13" s="48">
        <v>10</v>
      </c>
      <c r="F13" s="48">
        <v>7</v>
      </c>
      <c r="G13" s="49">
        <f t="shared" si="0"/>
        <v>0.7</v>
      </c>
      <c r="H13" s="50">
        <v>0.8</v>
      </c>
      <c r="I13" s="51">
        <v>0.10416666666666667</v>
      </c>
      <c r="J13" s="52"/>
    </row>
    <row r="14" spans="2:10" x14ac:dyDescent="0.2">
      <c r="B14" s="39">
        <v>43108</v>
      </c>
      <c r="C14" s="40">
        <v>11</v>
      </c>
      <c r="D14" s="40" t="s">
        <v>12</v>
      </c>
      <c r="E14" s="48">
        <v>10</v>
      </c>
      <c r="F14" s="48">
        <v>10</v>
      </c>
      <c r="G14" s="49">
        <f t="shared" si="0"/>
        <v>1</v>
      </c>
      <c r="H14" s="50">
        <f t="shared" ref="H14:H17" si="1">(E14-J14)/E14</f>
        <v>0.6</v>
      </c>
      <c r="I14" s="51">
        <v>9.7222222222222224E-2</v>
      </c>
      <c r="J14" s="52">
        <v>4</v>
      </c>
    </row>
    <row r="15" spans="2:10" x14ac:dyDescent="0.2">
      <c r="B15" s="39">
        <v>43110</v>
      </c>
      <c r="C15" s="40">
        <v>12</v>
      </c>
      <c r="D15" s="40" t="s">
        <v>12</v>
      </c>
      <c r="E15" s="48">
        <v>10</v>
      </c>
      <c r="F15" s="48">
        <v>10</v>
      </c>
      <c r="G15" s="49">
        <f t="shared" si="0"/>
        <v>1</v>
      </c>
      <c r="H15" s="50">
        <f t="shared" si="1"/>
        <v>0.7</v>
      </c>
      <c r="I15" s="51">
        <v>8.7500000000000008E-2</v>
      </c>
      <c r="J15" s="52">
        <v>3</v>
      </c>
    </row>
    <row r="16" spans="2:10" x14ac:dyDescent="0.2">
      <c r="B16" s="39">
        <v>43112</v>
      </c>
      <c r="C16" s="40">
        <v>13</v>
      </c>
      <c r="D16" s="40" t="s">
        <v>12</v>
      </c>
      <c r="E16" s="48">
        <v>10</v>
      </c>
      <c r="F16" s="48">
        <v>7</v>
      </c>
      <c r="G16" s="49">
        <f t="shared" si="0"/>
        <v>0.7</v>
      </c>
      <c r="H16" s="50">
        <f t="shared" si="1"/>
        <v>0.5</v>
      </c>
      <c r="I16" s="51">
        <v>9.5833333333333326E-2</v>
      </c>
      <c r="J16" s="52">
        <v>5</v>
      </c>
    </row>
    <row r="17" spans="2:10" x14ac:dyDescent="0.2">
      <c r="B17" s="39">
        <v>43117</v>
      </c>
      <c r="C17" s="40">
        <v>14</v>
      </c>
      <c r="D17" s="93" t="s">
        <v>48</v>
      </c>
      <c r="E17" s="48">
        <v>10</v>
      </c>
      <c r="F17" s="48">
        <v>9</v>
      </c>
      <c r="G17" s="49">
        <f t="shared" si="0"/>
        <v>0.9</v>
      </c>
      <c r="H17" s="50">
        <f t="shared" si="1"/>
        <v>0.7</v>
      </c>
      <c r="I17" s="51">
        <v>9.3055555555555558E-2</v>
      </c>
      <c r="J17" s="52">
        <v>3</v>
      </c>
    </row>
    <row r="18" spans="2:10" x14ac:dyDescent="0.2">
      <c r="B18" s="39">
        <v>43122</v>
      </c>
      <c r="C18" s="40">
        <v>15</v>
      </c>
      <c r="D18" s="93" t="s">
        <v>48</v>
      </c>
      <c r="E18" s="48">
        <v>10</v>
      </c>
      <c r="F18" s="48">
        <v>9</v>
      </c>
      <c r="G18" s="49">
        <f t="shared" ref="G18:G32" si="2">F18/E18</f>
        <v>0.9</v>
      </c>
      <c r="H18" s="50">
        <f t="shared" ref="H18:H32" si="3">(E18-J18)/E18</f>
        <v>0.7</v>
      </c>
      <c r="I18" s="51">
        <v>8.0555555555555561E-2</v>
      </c>
      <c r="J18" s="52">
        <v>3</v>
      </c>
    </row>
    <row r="19" spans="2:10" x14ac:dyDescent="0.2">
      <c r="B19" s="39">
        <v>43129</v>
      </c>
      <c r="C19" s="40">
        <v>16</v>
      </c>
      <c r="D19" s="93" t="s">
        <v>48</v>
      </c>
      <c r="E19" s="48">
        <v>10</v>
      </c>
      <c r="F19" s="48">
        <v>10</v>
      </c>
      <c r="G19" s="49">
        <f t="shared" si="2"/>
        <v>1</v>
      </c>
      <c r="H19" s="50">
        <f t="shared" si="3"/>
        <v>0.7</v>
      </c>
      <c r="I19" s="51">
        <v>9.0972222222222218E-2</v>
      </c>
      <c r="J19" s="52">
        <v>3</v>
      </c>
    </row>
    <row r="20" spans="2:10" x14ac:dyDescent="0.2">
      <c r="B20" s="39">
        <v>76007</v>
      </c>
      <c r="C20" s="40">
        <v>17</v>
      </c>
      <c r="D20" s="93" t="s">
        <v>48</v>
      </c>
      <c r="E20" s="48">
        <v>10</v>
      </c>
      <c r="F20" s="48">
        <v>7</v>
      </c>
      <c r="G20" s="49">
        <f t="shared" si="2"/>
        <v>0.7</v>
      </c>
      <c r="H20" s="50">
        <f t="shared" si="3"/>
        <v>0.7</v>
      </c>
      <c r="I20" s="51">
        <v>9.5138888888888884E-2</v>
      </c>
      <c r="J20" s="52">
        <v>3</v>
      </c>
    </row>
    <row r="21" spans="2:10" x14ac:dyDescent="0.2">
      <c r="B21" s="39">
        <v>43138</v>
      </c>
      <c r="C21" s="40">
        <v>18</v>
      </c>
      <c r="D21" s="40" t="s">
        <v>14</v>
      </c>
      <c r="E21" s="48">
        <v>10</v>
      </c>
      <c r="F21" s="48">
        <v>8</v>
      </c>
      <c r="G21" s="49">
        <f t="shared" si="2"/>
        <v>0.8</v>
      </c>
      <c r="H21" s="50">
        <f t="shared" si="3"/>
        <v>0.8</v>
      </c>
      <c r="I21" s="51">
        <v>9.375E-2</v>
      </c>
      <c r="J21" s="52">
        <v>2</v>
      </c>
    </row>
    <row r="22" spans="2:10" x14ac:dyDescent="0.2">
      <c r="B22" s="39">
        <v>43148</v>
      </c>
      <c r="C22" s="40">
        <v>19</v>
      </c>
      <c r="D22" s="93" t="s">
        <v>48</v>
      </c>
      <c r="E22" s="48">
        <v>10</v>
      </c>
      <c r="F22" s="48">
        <v>9</v>
      </c>
      <c r="G22" s="49">
        <f t="shared" si="2"/>
        <v>0.9</v>
      </c>
      <c r="H22" s="50">
        <f t="shared" si="3"/>
        <v>0.7</v>
      </c>
      <c r="I22" s="51">
        <v>9.0277777777777776E-2</v>
      </c>
      <c r="J22" s="52">
        <v>3</v>
      </c>
    </row>
    <row r="23" spans="2:10" x14ac:dyDescent="0.2">
      <c r="B23" s="39">
        <v>43162</v>
      </c>
      <c r="C23" s="40">
        <v>20</v>
      </c>
      <c r="D23" s="93" t="s">
        <v>12</v>
      </c>
      <c r="E23" s="48">
        <v>10</v>
      </c>
      <c r="F23" s="48">
        <v>7</v>
      </c>
      <c r="G23" s="49">
        <f t="shared" si="2"/>
        <v>0.7</v>
      </c>
      <c r="H23" s="50">
        <f t="shared" si="3"/>
        <v>0.6</v>
      </c>
      <c r="I23" s="51">
        <v>9.2361111111111116E-2</v>
      </c>
      <c r="J23" s="52">
        <v>4</v>
      </c>
    </row>
    <row r="24" spans="2:10" x14ac:dyDescent="0.2">
      <c r="B24" s="39">
        <v>43165</v>
      </c>
      <c r="C24" s="40">
        <v>21</v>
      </c>
      <c r="D24" s="40" t="s">
        <v>14</v>
      </c>
      <c r="E24" s="48">
        <v>10</v>
      </c>
      <c r="F24" s="48">
        <v>10</v>
      </c>
      <c r="G24" s="49">
        <f t="shared" si="2"/>
        <v>1</v>
      </c>
      <c r="H24" s="50">
        <f t="shared" si="3"/>
        <v>1</v>
      </c>
      <c r="I24" s="51">
        <v>9.8611111111111108E-2</v>
      </c>
      <c r="J24" s="52">
        <v>0</v>
      </c>
    </row>
    <row r="25" spans="2:10" x14ac:dyDescent="0.2">
      <c r="B25" s="39">
        <v>43169</v>
      </c>
      <c r="C25" s="40">
        <v>22</v>
      </c>
      <c r="D25" s="93" t="s">
        <v>12</v>
      </c>
      <c r="E25" s="48">
        <v>10</v>
      </c>
      <c r="F25" s="48">
        <v>9</v>
      </c>
      <c r="G25" s="49">
        <f t="shared" si="2"/>
        <v>0.9</v>
      </c>
      <c r="H25" s="50">
        <f t="shared" si="3"/>
        <v>0.5</v>
      </c>
      <c r="I25" s="51">
        <v>0.10069444444444443</v>
      </c>
      <c r="J25" s="52">
        <v>5</v>
      </c>
    </row>
    <row r="26" spans="2:10" x14ac:dyDescent="0.2">
      <c r="B26" s="39">
        <v>43176</v>
      </c>
      <c r="C26" s="40">
        <v>23</v>
      </c>
      <c r="D26" s="40" t="s">
        <v>12</v>
      </c>
      <c r="E26" s="48">
        <v>8</v>
      </c>
      <c r="F26" s="48">
        <v>7</v>
      </c>
      <c r="G26" s="49">
        <f t="shared" si="2"/>
        <v>0.875</v>
      </c>
      <c r="H26" s="50">
        <f t="shared" si="3"/>
        <v>0.375</v>
      </c>
      <c r="I26" s="51">
        <v>9.7222222222222224E-2</v>
      </c>
      <c r="J26" s="52">
        <v>5</v>
      </c>
    </row>
    <row r="27" spans="2:10" x14ac:dyDescent="0.2">
      <c r="B27" s="39">
        <v>43186</v>
      </c>
      <c r="C27" s="40">
        <v>24</v>
      </c>
      <c r="D27" s="40" t="s">
        <v>12</v>
      </c>
      <c r="E27" s="48">
        <v>15</v>
      </c>
      <c r="F27" s="48">
        <v>13</v>
      </c>
      <c r="G27" s="49">
        <f t="shared" si="2"/>
        <v>0.8666666666666667</v>
      </c>
      <c r="H27" s="50">
        <f t="shared" si="3"/>
        <v>0.46666666666666667</v>
      </c>
      <c r="I27" s="51">
        <v>9.9999999999999992E-2</v>
      </c>
      <c r="J27" s="52">
        <v>8</v>
      </c>
    </row>
    <row r="28" spans="2:10" x14ac:dyDescent="0.2">
      <c r="B28" s="39">
        <v>43191</v>
      </c>
      <c r="C28" s="40">
        <v>25</v>
      </c>
      <c r="D28" s="40" t="s">
        <v>48</v>
      </c>
      <c r="E28" s="48">
        <v>13</v>
      </c>
      <c r="F28" s="48">
        <v>10</v>
      </c>
      <c r="G28" s="49">
        <f t="shared" si="2"/>
        <v>0.76923076923076927</v>
      </c>
      <c r="H28" s="50">
        <f t="shared" si="3"/>
        <v>0.76923076923076927</v>
      </c>
      <c r="I28" s="51">
        <v>0.10416666666666667</v>
      </c>
      <c r="J28" s="52">
        <v>3</v>
      </c>
    </row>
    <row r="29" spans="2:10" x14ac:dyDescent="0.2">
      <c r="B29" s="39">
        <v>43192</v>
      </c>
      <c r="C29" s="40">
        <v>26</v>
      </c>
      <c r="D29" s="40" t="s">
        <v>14</v>
      </c>
      <c r="E29" s="48">
        <v>10</v>
      </c>
      <c r="F29" s="48">
        <v>9</v>
      </c>
      <c r="G29" s="49">
        <f t="shared" si="2"/>
        <v>0.9</v>
      </c>
      <c r="H29" s="50">
        <f t="shared" si="3"/>
        <v>1</v>
      </c>
      <c r="I29" s="51">
        <v>9.8611111111111108E-2</v>
      </c>
      <c r="J29" s="52">
        <v>0</v>
      </c>
    </row>
    <row r="30" spans="2:10" x14ac:dyDescent="0.2">
      <c r="B30" s="39">
        <v>43194</v>
      </c>
      <c r="C30" s="40">
        <v>27</v>
      </c>
      <c r="D30" s="40" t="s">
        <v>14</v>
      </c>
      <c r="E30" s="48">
        <v>10</v>
      </c>
      <c r="F30" s="48">
        <v>10</v>
      </c>
      <c r="G30" s="49">
        <f t="shared" si="2"/>
        <v>1</v>
      </c>
      <c r="H30" s="50">
        <f t="shared" si="3"/>
        <v>1</v>
      </c>
      <c r="I30" s="51">
        <v>0.10833333333333334</v>
      </c>
      <c r="J30" s="52">
        <v>0</v>
      </c>
    </row>
    <row r="31" spans="2:10" x14ac:dyDescent="0.2">
      <c r="B31" s="39">
        <v>43197</v>
      </c>
      <c r="C31" s="40">
        <v>28</v>
      </c>
      <c r="D31" s="40" t="s">
        <v>12</v>
      </c>
      <c r="E31" s="48">
        <v>11</v>
      </c>
      <c r="F31" s="48">
        <v>10</v>
      </c>
      <c r="G31" s="49">
        <f t="shared" si="2"/>
        <v>0.90909090909090906</v>
      </c>
      <c r="H31" s="50">
        <f t="shared" si="3"/>
        <v>0.27272727272727271</v>
      </c>
      <c r="I31" s="51">
        <v>9.5833333333333326E-2</v>
      </c>
      <c r="J31" s="52">
        <v>8</v>
      </c>
    </row>
    <row r="32" spans="2:10" x14ac:dyDescent="0.2">
      <c r="B32" s="39">
        <v>43198</v>
      </c>
      <c r="C32" s="40">
        <v>29</v>
      </c>
      <c r="D32" s="40" t="s">
        <v>48</v>
      </c>
      <c r="E32" s="48">
        <v>12</v>
      </c>
      <c r="F32" s="48">
        <v>10</v>
      </c>
      <c r="G32" s="49">
        <f t="shared" si="2"/>
        <v>0.83333333333333337</v>
      </c>
      <c r="H32" s="50">
        <f t="shared" si="3"/>
        <v>0.66666666666666663</v>
      </c>
      <c r="I32" s="51">
        <v>8.8888888888888892E-2</v>
      </c>
      <c r="J32" s="52">
        <v>4</v>
      </c>
    </row>
    <row r="33" spans="2:10" x14ac:dyDescent="0.2">
      <c r="B33" s="39"/>
      <c r="C33" s="40"/>
      <c r="D33" s="40"/>
      <c r="E33" s="48"/>
      <c r="F33" s="48"/>
      <c r="G33" s="49"/>
      <c r="H33" s="50"/>
      <c r="I33" s="51"/>
      <c r="J33" s="52"/>
    </row>
    <row r="34" spans="2:10" x14ac:dyDescent="0.2">
      <c r="B34" s="39"/>
      <c r="C34" s="40"/>
      <c r="D34" s="40"/>
      <c r="E34" s="48"/>
      <c r="F34" s="48"/>
      <c r="G34" s="49"/>
      <c r="H34" s="50"/>
      <c r="I34" s="51"/>
      <c r="J34" s="52"/>
    </row>
    <row r="35" spans="2:10" x14ac:dyDescent="0.2">
      <c r="B35" s="39"/>
      <c r="C35" s="40"/>
      <c r="D35" s="40"/>
      <c r="E35" s="48"/>
      <c r="F35" s="48"/>
      <c r="G35" s="49"/>
      <c r="H35" s="50"/>
      <c r="I35" s="51"/>
      <c r="J35" s="52"/>
    </row>
    <row r="36" spans="2:10" x14ac:dyDescent="0.2">
      <c r="B36" s="39"/>
      <c r="C36" s="40"/>
      <c r="D36" s="40"/>
      <c r="E36" s="48"/>
      <c r="F36" s="48"/>
      <c r="G36" s="49"/>
      <c r="H36" s="50"/>
      <c r="I36" s="51"/>
      <c r="J36" s="52"/>
    </row>
    <row r="37" spans="2:10" x14ac:dyDescent="0.2">
      <c r="B37" s="39"/>
      <c r="C37" s="40"/>
      <c r="D37" s="40"/>
      <c r="E37" s="48"/>
      <c r="F37" s="48"/>
      <c r="G37" s="49"/>
      <c r="H37" s="50"/>
      <c r="I37" s="51"/>
      <c r="J37" s="52"/>
    </row>
    <row r="38" spans="2:10" x14ac:dyDescent="0.2">
      <c r="B38" s="39"/>
      <c r="C38" s="40"/>
      <c r="D38" s="40"/>
      <c r="E38" s="48"/>
      <c r="F38" s="48"/>
      <c r="G38" s="49"/>
      <c r="H38" s="50"/>
      <c r="I38" s="51"/>
      <c r="J38" s="52"/>
    </row>
    <row r="39" spans="2:10" x14ac:dyDescent="0.2">
      <c r="B39" s="39"/>
      <c r="C39" s="40"/>
      <c r="D39" s="40"/>
      <c r="E39" s="48"/>
      <c r="F39" s="48"/>
      <c r="G39" s="49"/>
      <c r="H39" s="50"/>
      <c r="I39" s="51"/>
      <c r="J39" s="52"/>
    </row>
    <row r="40" spans="2:10" x14ac:dyDescent="0.2">
      <c r="B40" s="39"/>
      <c r="C40" s="40"/>
      <c r="D40" s="40"/>
      <c r="E40" s="48"/>
      <c r="F40" s="48"/>
      <c r="G40" s="49"/>
      <c r="H40" s="50"/>
      <c r="I40" s="51"/>
      <c r="J40" s="52"/>
    </row>
    <row r="41" spans="2:10" x14ac:dyDescent="0.2">
      <c r="B41" s="39"/>
      <c r="C41" s="40"/>
      <c r="D41" s="40"/>
      <c r="E41" s="48"/>
      <c r="F41" s="48"/>
      <c r="G41" s="49"/>
      <c r="H41" s="50"/>
      <c r="I41" s="51"/>
      <c r="J41" s="52"/>
    </row>
    <row r="42" spans="2:10" x14ac:dyDescent="0.2">
      <c r="B42" s="39"/>
      <c r="C42" s="40"/>
      <c r="D42" s="40"/>
      <c r="E42" s="48"/>
      <c r="F42" s="48"/>
      <c r="G42" s="49"/>
      <c r="H42" s="50"/>
      <c r="I42" s="51"/>
      <c r="J42" s="52"/>
    </row>
    <row r="43" spans="2:10" x14ac:dyDescent="0.2">
      <c r="B43" s="39"/>
      <c r="C43" s="40"/>
      <c r="D43" s="40"/>
      <c r="E43" s="48"/>
      <c r="F43" s="48"/>
      <c r="G43" s="49"/>
      <c r="H43" s="50"/>
      <c r="I43" s="51"/>
      <c r="J43" s="52"/>
    </row>
    <row r="44" spans="2:10" x14ac:dyDescent="0.2">
      <c r="B44" s="53" t="s">
        <v>30</v>
      </c>
      <c r="C44" s="54"/>
      <c r="D44" s="54"/>
      <c r="E44" s="54"/>
      <c r="F44" s="54"/>
      <c r="G44" s="55">
        <f>AVERAGE(G4:G43)</f>
        <v>0.83797189400637684</v>
      </c>
      <c r="H44" s="55">
        <f>AVERAGE(H4:H43)</f>
        <v>0.67842148273182756</v>
      </c>
      <c r="I44" s="56">
        <f>AVERAGE(I4:I43)</f>
        <v>9.5498084291187738E-2</v>
      </c>
      <c r="J44" s="57"/>
    </row>
    <row r="45" spans="2:10" x14ac:dyDescent="0.2">
      <c r="B45" s="58" t="s">
        <v>31</v>
      </c>
      <c r="C45" s="59"/>
      <c r="D45" s="59"/>
      <c r="E45" s="59"/>
      <c r="F45" s="59"/>
      <c r="G45" s="60">
        <f>MAX(G4:G43)</f>
        <v>1</v>
      </c>
      <c r="H45" s="60">
        <f>MAX(H4:H43)</f>
        <v>1</v>
      </c>
      <c r="I45" s="61">
        <f>MAX(I4:I43)</f>
        <v>0.10833333333333334</v>
      </c>
      <c r="J45" s="62"/>
    </row>
    <row r="46" spans="2:10" x14ac:dyDescent="0.2">
      <c r="B46" s="63" t="s">
        <v>32</v>
      </c>
      <c r="C46" s="64"/>
      <c r="D46" s="64"/>
      <c r="E46" s="64"/>
      <c r="F46" s="64"/>
      <c r="G46" s="65">
        <f>MIN(G4:G43)</f>
        <v>0.55555555555555558</v>
      </c>
      <c r="H46" s="65">
        <f>MIN(H4:H43)</f>
        <v>0.27272727272727271</v>
      </c>
      <c r="I46" s="66">
        <f>MIN(I4:I43)</f>
        <v>8.0555555555555561E-2</v>
      </c>
      <c r="J46" s="6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46"/>
  <sheetViews>
    <sheetView topLeftCell="A2" workbookViewId="0">
      <selection activeCell="K28" sqref="K28"/>
    </sheetView>
  </sheetViews>
  <sheetFormatPr baseColWidth="10" defaultRowHeight="16" x14ac:dyDescent="0.2"/>
  <cols>
    <col min="4" max="4" width="18.1640625" bestFit="1" customWidth="1"/>
    <col min="5" max="5" width="19.5" bestFit="1" customWidth="1"/>
    <col min="8" max="8" width="10.83203125" style="4"/>
    <col min="9" max="9" width="13.6640625" bestFit="1" customWidth="1"/>
    <col min="10" max="10" width="14" bestFit="1" customWidth="1"/>
  </cols>
  <sheetData>
    <row r="2" spans="2:24" x14ac:dyDescent="0.2">
      <c r="B2" s="1"/>
    </row>
    <row r="3" spans="2:24" x14ac:dyDescent="0.2">
      <c r="B3" s="36" t="s">
        <v>1</v>
      </c>
      <c r="C3" s="37" t="s">
        <v>0</v>
      </c>
      <c r="D3" s="38" t="s">
        <v>6</v>
      </c>
      <c r="E3" s="44" t="s">
        <v>8</v>
      </c>
      <c r="F3" s="45" t="s">
        <v>3</v>
      </c>
      <c r="G3" s="45" t="s">
        <v>4</v>
      </c>
      <c r="H3" s="46" t="s">
        <v>5</v>
      </c>
      <c r="I3" s="30" t="s">
        <v>29</v>
      </c>
      <c r="J3" s="31" t="s">
        <v>2</v>
      </c>
      <c r="K3" s="47" t="s">
        <v>28</v>
      </c>
    </row>
    <row r="4" spans="2:24" x14ac:dyDescent="0.2">
      <c r="B4" s="39">
        <v>43096</v>
      </c>
      <c r="C4" s="40">
        <v>1</v>
      </c>
      <c r="D4" s="40" t="s">
        <v>7</v>
      </c>
      <c r="E4" s="48" t="s">
        <v>9</v>
      </c>
      <c r="F4" s="48">
        <v>10</v>
      </c>
      <c r="G4" s="48">
        <v>7</v>
      </c>
      <c r="H4" s="49">
        <f t="shared" ref="H4:H28" si="0">G4/F4</f>
        <v>0.7</v>
      </c>
      <c r="I4" s="50">
        <v>1</v>
      </c>
      <c r="J4" s="51">
        <v>8.6111111111111124E-2</v>
      </c>
      <c r="K4" s="52">
        <v>4</v>
      </c>
    </row>
    <row r="5" spans="2:24" x14ac:dyDescent="0.2">
      <c r="B5" s="39">
        <v>43098</v>
      </c>
      <c r="C5" s="40">
        <v>2</v>
      </c>
      <c r="D5" s="40" t="s">
        <v>7</v>
      </c>
      <c r="E5" s="48" t="s">
        <v>10</v>
      </c>
      <c r="F5" s="48">
        <v>10</v>
      </c>
      <c r="G5" s="48">
        <v>9</v>
      </c>
      <c r="H5" s="49">
        <f t="shared" si="0"/>
        <v>0.9</v>
      </c>
      <c r="I5" s="50">
        <v>0.5</v>
      </c>
      <c r="J5" s="51">
        <v>9.7222222222222224E-2</v>
      </c>
      <c r="K5" s="52">
        <v>0</v>
      </c>
    </row>
    <row r="6" spans="2:24" x14ac:dyDescent="0.2">
      <c r="B6" s="39">
        <v>43099</v>
      </c>
      <c r="C6" s="40">
        <v>3</v>
      </c>
      <c r="D6" s="40" t="s">
        <v>7</v>
      </c>
      <c r="E6" s="48" t="s">
        <v>11</v>
      </c>
      <c r="F6" s="48">
        <v>9</v>
      </c>
      <c r="G6" s="48">
        <v>6</v>
      </c>
      <c r="H6" s="49">
        <f t="shared" si="0"/>
        <v>0.66666666666666663</v>
      </c>
      <c r="I6" s="50">
        <v>0.5</v>
      </c>
      <c r="J6" s="51">
        <v>0.10277777777777779</v>
      </c>
      <c r="K6" s="52">
        <v>0</v>
      </c>
    </row>
    <row r="7" spans="2:24" x14ac:dyDescent="0.2">
      <c r="B7" s="39">
        <v>43101</v>
      </c>
      <c r="C7" s="40">
        <v>4</v>
      </c>
      <c r="D7" s="40" t="s">
        <v>7</v>
      </c>
      <c r="E7" s="48" t="s">
        <v>13</v>
      </c>
      <c r="F7" s="48">
        <v>7</v>
      </c>
      <c r="G7" s="48">
        <v>6</v>
      </c>
      <c r="H7" s="49">
        <f t="shared" si="0"/>
        <v>0.8571428571428571</v>
      </c>
      <c r="I7" s="50">
        <v>0.8</v>
      </c>
      <c r="J7" s="51">
        <v>6.9444444444444434E-2</v>
      </c>
      <c r="K7" s="52">
        <v>0</v>
      </c>
    </row>
    <row r="8" spans="2:24" x14ac:dyDescent="0.2">
      <c r="B8" s="39">
        <v>43105</v>
      </c>
      <c r="C8" s="40">
        <v>5</v>
      </c>
      <c r="D8" s="40" t="s">
        <v>7</v>
      </c>
      <c r="E8" s="48" t="s">
        <v>16</v>
      </c>
      <c r="F8" s="48">
        <v>9</v>
      </c>
      <c r="G8" s="48">
        <v>5</v>
      </c>
      <c r="H8" s="49">
        <f t="shared" si="0"/>
        <v>0.55555555555555558</v>
      </c>
      <c r="I8" s="50">
        <v>0.7</v>
      </c>
      <c r="J8" s="51">
        <v>8.5416666666666655E-2</v>
      </c>
      <c r="K8" s="52">
        <v>0</v>
      </c>
      <c r="W8" s="68"/>
    </row>
    <row r="9" spans="2:24" x14ac:dyDescent="0.2">
      <c r="B9" s="39">
        <v>43108</v>
      </c>
      <c r="C9" s="40">
        <v>6</v>
      </c>
      <c r="D9" s="40" t="s">
        <v>7</v>
      </c>
      <c r="E9" s="48" t="s">
        <v>46</v>
      </c>
      <c r="F9" s="48">
        <v>10</v>
      </c>
      <c r="G9" s="48">
        <v>8</v>
      </c>
      <c r="H9" s="49">
        <f t="shared" si="0"/>
        <v>0.8</v>
      </c>
      <c r="I9" s="50">
        <f t="shared" ref="I9:I21" si="1">(F9-K9)/F9</f>
        <v>0.6</v>
      </c>
      <c r="J9" s="51">
        <v>8.0555555555555561E-2</v>
      </c>
      <c r="K9" s="52">
        <v>4</v>
      </c>
      <c r="R9" s="2"/>
      <c r="W9" s="68"/>
      <c r="X9" s="3"/>
    </row>
    <row r="10" spans="2:24" x14ac:dyDescent="0.2">
      <c r="B10" s="39">
        <v>43110</v>
      </c>
      <c r="C10" s="40">
        <v>7</v>
      </c>
      <c r="D10" s="40" t="s">
        <v>7</v>
      </c>
      <c r="E10" s="48" t="s">
        <v>47</v>
      </c>
      <c r="F10" s="48">
        <v>6</v>
      </c>
      <c r="G10" s="48">
        <v>4</v>
      </c>
      <c r="H10" s="49">
        <f t="shared" si="0"/>
        <v>0.66666666666666663</v>
      </c>
      <c r="I10" s="50">
        <f t="shared" si="1"/>
        <v>0</v>
      </c>
      <c r="J10" s="51">
        <v>9.7916666666666666E-2</v>
      </c>
      <c r="K10" s="52">
        <v>6</v>
      </c>
      <c r="R10" s="2"/>
      <c r="W10" s="68"/>
      <c r="X10" s="3"/>
    </row>
    <row r="11" spans="2:24" x14ac:dyDescent="0.2">
      <c r="B11" s="39">
        <v>43112</v>
      </c>
      <c r="C11" s="40">
        <v>8</v>
      </c>
      <c r="D11" s="40" t="s">
        <v>12</v>
      </c>
      <c r="E11" s="48">
        <v>3</v>
      </c>
      <c r="F11" s="48">
        <v>9</v>
      </c>
      <c r="G11" s="48">
        <v>7</v>
      </c>
      <c r="H11" s="49">
        <f t="shared" si="0"/>
        <v>0.77777777777777779</v>
      </c>
      <c r="I11" s="50">
        <f t="shared" si="1"/>
        <v>0.88888888888888884</v>
      </c>
      <c r="J11" s="51">
        <v>0.1277777777777778</v>
      </c>
      <c r="K11" s="52">
        <v>1</v>
      </c>
      <c r="R11" s="2"/>
      <c r="W11" s="68"/>
      <c r="X11" s="3"/>
    </row>
    <row r="12" spans="2:24" x14ac:dyDescent="0.2">
      <c r="B12" s="39">
        <v>43115</v>
      </c>
      <c r="C12" s="40">
        <v>9</v>
      </c>
      <c r="D12" s="40" t="s">
        <v>12</v>
      </c>
      <c r="E12" s="48">
        <v>3</v>
      </c>
      <c r="F12" s="48">
        <v>10</v>
      </c>
      <c r="G12" s="48">
        <v>10</v>
      </c>
      <c r="H12" s="49">
        <f t="shared" si="0"/>
        <v>1</v>
      </c>
      <c r="I12" s="50">
        <f t="shared" si="1"/>
        <v>0.7</v>
      </c>
      <c r="J12" s="51">
        <v>9.5833333333333326E-2</v>
      </c>
      <c r="K12" s="52">
        <v>3</v>
      </c>
      <c r="R12" s="2"/>
      <c r="W12" s="68"/>
      <c r="X12" s="3"/>
    </row>
    <row r="13" spans="2:24" x14ac:dyDescent="0.2">
      <c r="B13" s="39">
        <v>43119</v>
      </c>
      <c r="C13" s="40">
        <v>10</v>
      </c>
      <c r="D13" s="40" t="s">
        <v>12</v>
      </c>
      <c r="E13" s="48">
        <v>3</v>
      </c>
      <c r="F13" s="48">
        <v>10</v>
      </c>
      <c r="G13" s="48">
        <v>7</v>
      </c>
      <c r="H13" s="49">
        <f t="shared" si="0"/>
        <v>0.7</v>
      </c>
      <c r="I13" s="50">
        <f t="shared" si="1"/>
        <v>0.6</v>
      </c>
      <c r="J13" s="51">
        <v>9.930555555555555E-2</v>
      </c>
      <c r="K13" s="52">
        <v>4</v>
      </c>
      <c r="R13" s="2"/>
      <c r="W13" s="68"/>
      <c r="X13" s="3"/>
    </row>
    <row r="14" spans="2:24" x14ac:dyDescent="0.2">
      <c r="B14" s="39">
        <v>43121</v>
      </c>
      <c r="C14" s="40">
        <v>11</v>
      </c>
      <c r="D14" s="40" t="s">
        <v>12</v>
      </c>
      <c r="E14" s="48">
        <v>3</v>
      </c>
      <c r="F14" s="48">
        <v>12</v>
      </c>
      <c r="G14" s="48">
        <v>10</v>
      </c>
      <c r="H14" s="49">
        <f t="shared" si="0"/>
        <v>0.83333333333333337</v>
      </c>
      <c r="I14" s="50">
        <f t="shared" si="1"/>
        <v>0.75</v>
      </c>
      <c r="J14" s="51">
        <v>0.10208333333333335</v>
      </c>
      <c r="K14" s="52">
        <v>3</v>
      </c>
      <c r="R14" s="2"/>
      <c r="W14" s="68"/>
      <c r="X14" s="3"/>
    </row>
    <row r="15" spans="2:24" x14ac:dyDescent="0.2">
      <c r="B15" s="39">
        <v>43129</v>
      </c>
      <c r="C15" s="40">
        <v>12</v>
      </c>
      <c r="D15" s="40" t="s">
        <v>7</v>
      </c>
      <c r="E15" s="48" t="s">
        <v>50</v>
      </c>
      <c r="F15" s="48">
        <v>18</v>
      </c>
      <c r="G15" s="48">
        <v>17</v>
      </c>
      <c r="H15" s="49">
        <f t="shared" si="0"/>
        <v>0.94444444444444442</v>
      </c>
      <c r="I15" s="50">
        <f t="shared" si="1"/>
        <v>0</v>
      </c>
      <c r="J15" s="51">
        <v>7.2222222222222229E-2</v>
      </c>
      <c r="K15" s="52">
        <v>18</v>
      </c>
      <c r="R15" s="2"/>
      <c r="W15" s="68"/>
      <c r="X15" s="3"/>
    </row>
    <row r="16" spans="2:24" x14ac:dyDescent="0.2">
      <c r="B16" s="39">
        <v>43135</v>
      </c>
      <c r="C16" s="40">
        <v>13</v>
      </c>
      <c r="D16" s="93" t="s">
        <v>48</v>
      </c>
      <c r="E16" s="48">
        <v>3</v>
      </c>
      <c r="F16" s="48">
        <v>15</v>
      </c>
      <c r="G16" s="48">
        <v>10</v>
      </c>
      <c r="H16" s="49">
        <f t="shared" si="0"/>
        <v>0.66666666666666663</v>
      </c>
      <c r="I16" s="50">
        <f t="shared" si="1"/>
        <v>0.8666666666666667</v>
      </c>
      <c r="J16" s="51">
        <v>9.930555555555555E-2</v>
      </c>
      <c r="K16" s="52">
        <v>2</v>
      </c>
      <c r="R16" s="2"/>
      <c r="W16" s="68"/>
      <c r="X16" s="3"/>
    </row>
    <row r="17" spans="2:24" x14ac:dyDescent="0.2">
      <c r="B17" s="39">
        <v>43138</v>
      </c>
      <c r="C17" s="40">
        <v>14</v>
      </c>
      <c r="D17" s="93" t="s">
        <v>48</v>
      </c>
      <c r="E17" s="48">
        <v>3</v>
      </c>
      <c r="F17" s="48">
        <v>15</v>
      </c>
      <c r="G17" s="48">
        <v>15</v>
      </c>
      <c r="H17" s="49">
        <f t="shared" si="0"/>
        <v>1</v>
      </c>
      <c r="I17" s="50">
        <f t="shared" si="1"/>
        <v>0.4</v>
      </c>
      <c r="J17" s="51">
        <v>8.7500000000000008E-2</v>
      </c>
      <c r="K17" s="52">
        <v>9</v>
      </c>
      <c r="R17" s="2"/>
      <c r="W17" s="68"/>
      <c r="X17" s="3"/>
    </row>
    <row r="18" spans="2:24" x14ac:dyDescent="0.2">
      <c r="B18" s="39">
        <v>43140</v>
      </c>
      <c r="C18" s="40">
        <v>15</v>
      </c>
      <c r="D18" s="93" t="s">
        <v>48</v>
      </c>
      <c r="E18" s="48">
        <v>3</v>
      </c>
      <c r="F18" s="48">
        <v>16</v>
      </c>
      <c r="G18" s="48">
        <v>12</v>
      </c>
      <c r="H18" s="49">
        <f t="shared" si="0"/>
        <v>0.75</v>
      </c>
      <c r="I18" s="50">
        <f t="shared" si="1"/>
        <v>0.8125</v>
      </c>
      <c r="J18" s="51">
        <v>9.2361111111111116E-2</v>
      </c>
      <c r="K18" s="52">
        <v>3</v>
      </c>
    </row>
    <row r="19" spans="2:24" x14ac:dyDescent="0.2">
      <c r="B19" s="39">
        <v>43148</v>
      </c>
      <c r="C19" s="40">
        <v>16</v>
      </c>
      <c r="D19" s="93" t="s">
        <v>48</v>
      </c>
      <c r="E19" s="48">
        <v>2</v>
      </c>
      <c r="F19" s="48">
        <v>9</v>
      </c>
      <c r="G19" s="48">
        <v>7</v>
      </c>
      <c r="H19" s="49">
        <f t="shared" si="0"/>
        <v>0.77777777777777779</v>
      </c>
      <c r="I19" s="50">
        <f t="shared" si="1"/>
        <v>0.88888888888888884</v>
      </c>
      <c r="J19" s="51">
        <v>8.4027777777777771E-2</v>
      </c>
      <c r="K19" s="52">
        <v>1</v>
      </c>
    </row>
    <row r="20" spans="2:24" x14ac:dyDescent="0.2">
      <c r="B20" s="39">
        <v>43152</v>
      </c>
      <c r="C20" s="40">
        <v>17</v>
      </c>
      <c r="D20" s="93" t="s">
        <v>48</v>
      </c>
      <c r="E20" s="48">
        <v>2</v>
      </c>
      <c r="F20" s="48">
        <v>9</v>
      </c>
      <c r="G20" s="48">
        <v>8</v>
      </c>
      <c r="H20" s="49">
        <f t="shared" si="0"/>
        <v>0.88888888888888884</v>
      </c>
      <c r="I20" s="50">
        <f t="shared" si="1"/>
        <v>0.22222222222222221</v>
      </c>
      <c r="J20" s="51">
        <v>8.7500000000000008E-2</v>
      </c>
      <c r="K20" s="52">
        <v>7</v>
      </c>
    </row>
    <row r="21" spans="2:24" x14ac:dyDescent="0.2">
      <c r="B21" s="39">
        <v>43166</v>
      </c>
      <c r="C21" s="40">
        <v>18</v>
      </c>
      <c r="D21" s="40" t="s">
        <v>107</v>
      </c>
      <c r="E21" s="48">
        <v>10</v>
      </c>
      <c r="F21" s="48">
        <v>10</v>
      </c>
      <c r="G21" s="48">
        <v>10</v>
      </c>
      <c r="H21" s="49">
        <f t="shared" si="0"/>
        <v>1</v>
      </c>
      <c r="I21" s="50">
        <f t="shared" si="1"/>
        <v>1</v>
      </c>
      <c r="J21" s="51">
        <v>9.8611111111111108E-2</v>
      </c>
      <c r="K21" s="52">
        <v>0</v>
      </c>
    </row>
    <row r="22" spans="2:24" x14ac:dyDescent="0.2">
      <c r="B22" s="39">
        <v>43168</v>
      </c>
      <c r="C22" s="40">
        <v>19</v>
      </c>
      <c r="D22" s="40" t="s">
        <v>107</v>
      </c>
      <c r="E22" s="48">
        <v>3</v>
      </c>
      <c r="F22" s="48">
        <v>10</v>
      </c>
      <c r="G22" s="48">
        <v>6</v>
      </c>
      <c r="H22" s="49">
        <f t="shared" si="0"/>
        <v>0.6</v>
      </c>
      <c r="I22" s="50">
        <f t="shared" ref="I22:I28" si="2">(F22-K22)/F22</f>
        <v>1</v>
      </c>
      <c r="J22" s="51">
        <v>0.12430555555555556</v>
      </c>
      <c r="K22" s="52">
        <v>0</v>
      </c>
      <c r="V22" s="68"/>
    </row>
    <row r="23" spans="2:24" x14ac:dyDescent="0.2">
      <c r="B23" s="39">
        <v>43169</v>
      </c>
      <c r="C23" s="40">
        <v>20</v>
      </c>
      <c r="D23" s="40" t="s">
        <v>12</v>
      </c>
      <c r="E23" s="48">
        <v>2</v>
      </c>
      <c r="F23" s="48">
        <v>7</v>
      </c>
      <c r="G23" s="48">
        <v>5</v>
      </c>
      <c r="H23" s="49">
        <f t="shared" si="0"/>
        <v>0.7142857142857143</v>
      </c>
      <c r="I23" s="50">
        <f t="shared" si="2"/>
        <v>0.8571428571428571</v>
      </c>
      <c r="J23" s="51">
        <v>9.4444444444444442E-2</v>
      </c>
      <c r="K23" s="52">
        <v>1</v>
      </c>
      <c r="P23" s="2"/>
      <c r="V23" s="68"/>
      <c r="W23" s="3"/>
    </row>
    <row r="24" spans="2:24" x14ac:dyDescent="0.2">
      <c r="B24" s="39">
        <v>43176</v>
      </c>
      <c r="C24" s="40">
        <v>21</v>
      </c>
      <c r="D24" s="40" t="s">
        <v>12</v>
      </c>
      <c r="E24" s="48" t="s">
        <v>50</v>
      </c>
      <c r="F24" s="48">
        <v>10</v>
      </c>
      <c r="G24" s="48">
        <v>10</v>
      </c>
      <c r="H24" s="49">
        <f t="shared" si="0"/>
        <v>1</v>
      </c>
      <c r="I24" s="50">
        <f t="shared" si="2"/>
        <v>1</v>
      </c>
      <c r="J24" s="51">
        <v>9.0277777777777776E-2</v>
      </c>
      <c r="K24" s="52">
        <v>0</v>
      </c>
      <c r="P24" s="2"/>
      <c r="V24" s="68"/>
      <c r="W24" s="3"/>
    </row>
    <row r="25" spans="2:24" x14ac:dyDescent="0.2">
      <c r="B25" s="39">
        <v>43180</v>
      </c>
      <c r="C25" s="40">
        <v>22</v>
      </c>
      <c r="D25" s="40" t="s">
        <v>107</v>
      </c>
      <c r="E25" s="48">
        <v>2</v>
      </c>
      <c r="F25" s="48">
        <v>10</v>
      </c>
      <c r="G25" s="48">
        <v>10</v>
      </c>
      <c r="H25" s="49">
        <f t="shared" si="0"/>
        <v>1</v>
      </c>
      <c r="I25" s="50">
        <f t="shared" si="2"/>
        <v>1</v>
      </c>
      <c r="J25" s="51">
        <v>8.819444444444445E-2</v>
      </c>
      <c r="K25" s="52">
        <v>0</v>
      </c>
      <c r="P25" s="2"/>
      <c r="V25" s="68"/>
      <c r="W25" s="3"/>
    </row>
    <row r="26" spans="2:24" x14ac:dyDescent="0.2">
      <c r="B26" s="39">
        <v>43186</v>
      </c>
      <c r="C26" s="40">
        <v>23</v>
      </c>
      <c r="D26" s="40" t="s">
        <v>12</v>
      </c>
      <c r="E26" s="48">
        <v>4</v>
      </c>
      <c r="F26" s="48">
        <v>16</v>
      </c>
      <c r="G26" s="48">
        <v>12</v>
      </c>
      <c r="H26" s="49">
        <f t="shared" si="0"/>
        <v>0.75</v>
      </c>
      <c r="I26" s="50">
        <f t="shared" si="2"/>
        <v>0.6875</v>
      </c>
      <c r="J26" s="51">
        <v>0.10347222222222223</v>
      </c>
      <c r="K26" s="52">
        <v>5</v>
      </c>
      <c r="P26" s="2"/>
      <c r="V26" s="68"/>
      <c r="W26" s="3"/>
    </row>
    <row r="27" spans="2:24" x14ac:dyDescent="0.2">
      <c r="B27" s="39">
        <v>43191</v>
      </c>
      <c r="C27" s="40">
        <v>24</v>
      </c>
      <c r="D27" s="40" t="s">
        <v>48</v>
      </c>
      <c r="E27" s="48">
        <v>2</v>
      </c>
      <c r="F27" s="48">
        <v>11</v>
      </c>
      <c r="G27" s="48">
        <v>6</v>
      </c>
      <c r="H27" s="49">
        <f t="shared" si="0"/>
        <v>0.54545454545454541</v>
      </c>
      <c r="I27" s="50">
        <f t="shared" si="2"/>
        <v>0.72727272727272729</v>
      </c>
      <c r="J27" s="51">
        <v>0.10069444444444443</v>
      </c>
      <c r="K27" s="52">
        <v>3</v>
      </c>
      <c r="P27" s="2"/>
      <c r="V27" s="68"/>
      <c r="W27" s="3"/>
    </row>
    <row r="28" spans="2:24" x14ac:dyDescent="0.2">
      <c r="B28" s="39">
        <v>43192</v>
      </c>
      <c r="C28" s="40">
        <v>25</v>
      </c>
      <c r="D28" s="40" t="s">
        <v>107</v>
      </c>
      <c r="E28" s="48">
        <v>3</v>
      </c>
      <c r="F28" s="48">
        <v>14</v>
      </c>
      <c r="G28" s="48">
        <v>9</v>
      </c>
      <c r="H28" s="49">
        <f t="shared" si="0"/>
        <v>0.6428571428571429</v>
      </c>
      <c r="I28" s="50">
        <f t="shared" si="2"/>
        <v>1</v>
      </c>
      <c r="J28" s="51">
        <v>0.10069444444444443</v>
      </c>
      <c r="K28" s="52">
        <v>0</v>
      </c>
    </row>
    <row r="29" spans="2:24" x14ac:dyDescent="0.2">
      <c r="B29" s="39"/>
      <c r="C29" s="40"/>
      <c r="D29" s="40"/>
      <c r="E29" s="48"/>
      <c r="F29" s="48"/>
      <c r="G29" s="48"/>
      <c r="H29" s="49"/>
      <c r="I29" s="50"/>
      <c r="J29" s="51"/>
      <c r="K29" s="52"/>
    </row>
    <row r="30" spans="2:24" x14ac:dyDescent="0.2">
      <c r="B30" s="39"/>
      <c r="C30" s="40"/>
      <c r="D30" s="40"/>
      <c r="E30" s="48"/>
      <c r="F30" s="48"/>
      <c r="G30" s="48"/>
      <c r="H30" s="49"/>
      <c r="I30" s="50"/>
      <c r="J30" s="51"/>
      <c r="K30" s="52"/>
    </row>
    <row r="31" spans="2:24" x14ac:dyDescent="0.2">
      <c r="B31" s="39"/>
      <c r="C31" s="40"/>
      <c r="D31" s="40"/>
      <c r="E31" s="48"/>
      <c r="F31" s="48"/>
      <c r="G31" s="48"/>
      <c r="H31" s="49"/>
      <c r="I31" s="50"/>
      <c r="J31" s="51"/>
      <c r="K31" s="52"/>
    </row>
    <row r="32" spans="2:24" x14ac:dyDescent="0.2">
      <c r="B32" s="39"/>
      <c r="C32" s="40"/>
      <c r="D32" s="40"/>
      <c r="E32" s="48"/>
      <c r="F32" s="48"/>
      <c r="G32" s="48"/>
      <c r="H32" s="49"/>
      <c r="I32" s="50"/>
      <c r="J32" s="51"/>
      <c r="K32" s="52"/>
    </row>
    <row r="33" spans="2:11" x14ac:dyDescent="0.2">
      <c r="B33" s="39"/>
      <c r="C33" s="40"/>
      <c r="D33" s="40"/>
      <c r="E33" s="48"/>
      <c r="F33" s="48"/>
      <c r="G33" s="48"/>
      <c r="H33" s="49"/>
      <c r="I33" s="50"/>
      <c r="J33" s="51"/>
      <c r="K33" s="52"/>
    </row>
    <row r="34" spans="2:11" x14ac:dyDescent="0.2">
      <c r="B34" s="39"/>
      <c r="C34" s="40"/>
      <c r="D34" s="40"/>
      <c r="E34" s="48"/>
      <c r="F34" s="48"/>
      <c r="G34" s="48"/>
      <c r="H34" s="49"/>
      <c r="I34" s="50"/>
      <c r="J34" s="51"/>
      <c r="K34" s="52"/>
    </row>
    <row r="35" spans="2:11" x14ac:dyDescent="0.2">
      <c r="B35" s="39"/>
      <c r="C35" s="40"/>
      <c r="D35" s="40"/>
      <c r="E35" s="48"/>
      <c r="F35" s="48"/>
      <c r="G35" s="48"/>
      <c r="H35" s="49"/>
      <c r="I35" s="50"/>
      <c r="J35" s="51"/>
      <c r="K35" s="52"/>
    </row>
    <row r="36" spans="2:11" x14ac:dyDescent="0.2">
      <c r="B36" s="39"/>
      <c r="C36" s="40"/>
      <c r="D36" s="40"/>
      <c r="E36" s="48"/>
      <c r="F36" s="48"/>
      <c r="G36" s="48"/>
      <c r="H36" s="49"/>
      <c r="I36" s="50"/>
      <c r="J36" s="51"/>
      <c r="K36" s="52"/>
    </row>
    <row r="37" spans="2:11" x14ac:dyDescent="0.2">
      <c r="B37" s="39"/>
      <c r="C37" s="40"/>
      <c r="D37" s="40"/>
      <c r="E37" s="48"/>
      <c r="F37" s="48"/>
      <c r="G37" s="48"/>
      <c r="H37" s="49"/>
      <c r="I37" s="50"/>
      <c r="J37" s="51"/>
      <c r="K37" s="52"/>
    </row>
    <row r="38" spans="2:11" x14ac:dyDescent="0.2">
      <c r="B38" s="39"/>
      <c r="C38" s="40"/>
      <c r="D38" s="40"/>
      <c r="E38" s="48"/>
      <c r="F38" s="48"/>
      <c r="G38" s="48"/>
      <c r="H38" s="49"/>
      <c r="I38" s="50"/>
      <c r="J38" s="51"/>
      <c r="K38" s="52"/>
    </row>
    <row r="39" spans="2:11" x14ac:dyDescent="0.2">
      <c r="B39" s="39"/>
      <c r="C39" s="40"/>
      <c r="D39" s="40"/>
      <c r="E39" s="48"/>
      <c r="F39" s="48"/>
      <c r="G39" s="48"/>
      <c r="H39" s="49"/>
      <c r="I39" s="50"/>
      <c r="J39" s="51"/>
      <c r="K39" s="52"/>
    </row>
    <row r="40" spans="2:11" x14ac:dyDescent="0.2">
      <c r="B40" s="39"/>
      <c r="C40" s="40"/>
      <c r="D40" s="40"/>
      <c r="E40" s="48"/>
      <c r="F40" s="48"/>
      <c r="G40" s="48"/>
      <c r="H40" s="49"/>
      <c r="I40" s="50"/>
      <c r="J40" s="51"/>
      <c r="K40" s="52"/>
    </row>
    <row r="41" spans="2:11" x14ac:dyDescent="0.2">
      <c r="B41" s="39"/>
      <c r="C41" s="40"/>
      <c r="D41" s="40"/>
      <c r="E41" s="48"/>
      <c r="F41" s="48"/>
      <c r="G41" s="48"/>
      <c r="H41" s="49"/>
      <c r="I41" s="50"/>
      <c r="J41" s="51"/>
      <c r="K41" s="52"/>
    </row>
    <row r="42" spans="2:11" x14ac:dyDescent="0.2">
      <c r="B42" s="39"/>
      <c r="C42" s="40"/>
      <c r="D42" s="40"/>
      <c r="E42" s="48"/>
      <c r="F42" s="48"/>
      <c r="G42" s="48"/>
      <c r="H42" s="49"/>
      <c r="I42" s="50"/>
      <c r="J42" s="51"/>
      <c r="K42" s="52"/>
    </row>
    <row r="43" spans="2:11" x14ac:dyDescent="0.2">
      <c r="B43" s="39"/>
      <c r="C43" s="40"/>
      <c r="D43" s="40"/>
      <c r="E43" s="48"/>
      <c r="F43" s="48"/>
      <c r="G43" s="48"/>
      <c r="H43" s="49"/>
      <c r="I43" s="50"/>
      <c r="J43" s="51"/>
      <c r="K43" s="52"/>
    </row>
    <row r="44" spans="2:11" x14ac:dyDescent="0.2">
      <c r="B44" s="53" t="s">
        <v>30</v>
      </c>
      <c r="C44" s="54"/>
      <c r="D44" s="54"/>
      <c r="E44" s="54"/>
      <c r="F44" s="54"/>
      <c r="G44" s="54"/>
      <c r="H44" s="55">
        <f>AVERAGE(H4:H43)</f>
        <v>0.78950072150072159</v>
      </c>
      <c r="I44" s="55">
        <f>AVERAGE(I4:I43)</f>
        <v>0.70004329004329013</v>
      </c>
      <c r="J44" s="56">
        <f>AVERAGE(J4:J43)</f>
        <v>9.4722222222222249E-2</v>
      </c>
      <c r="K44" s="57"/>
    </row>
    <row r="45" spans="2:11" x14ac:dyDescent="0.2">
      <c r="B45" s="58" t="s">
        <v>31</v>
      </c>
      <c r="C45" s="59"/>
      <c r="D45" s="59"/>
      <c r="E45" s="59"/>
      <c r="F45" s="59"/>
      <c r="G45" s="59"/>
      <c r="H45" s="60">
        <f>MAX(H4:H43)</f>
        <v>1</v>
      </c>
      <c r="I45" s="60">
        <f>MAX(I4:I43)</f>
        <v>1</v>
      </c>
      <c r="J45" s="61">
        <f>MAX(J4:J43)</f>
        <v>0.1277777777777778</v>
      </c>
      <c r="K45" s="62"/>
    </row>
    <row r="46" spans="2:11" x14ac:dyDescent="0.2">
      <c r="B46" s="63" t="s">
        <v>32</v>
      </c>
      <c r="C46" s="64"/>
      <c r="D46" s="64"/>
      <c r="E46" s="64"/>
      <c r="F46" s="64"/>
      <c r="G46" s="64"/>
      <c r="H46" s="65">
        <f>MIN(H4:H43)</f>
        <v>0.54545454545454541</v>
      </c>
      <c r="I46" s="65">
        <f>MIN(I4:I43)</f>
        <v>0</v>
      </c>
      <c r="J46" s="66">
        <f>MIN(J4:J43)</f>
        <v>6.9444444444444434E-2</v>
      </c>
      <c r="K46" s="6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46"/>
  <sheetViews>
    <sheetView topLeftCell="A2" workbookViewId="0">
      <selection activeCell="B22" sqref="B22"/>
    </sheetView>
  </sheetViews>
  <sheetFormatPr baseColWidth="10" defaultRowHeight="16" x14ac:dyDescent="0.2"/>
  <cols>
    <col min="4" max="4" width="18.1640625" bestFit="1" customWidth="1"/>
    <col min="7" max="7" width="10.83203125" style="4"/>
    <col min="8" max="8" width="13.6640625" bestFit="1" customWidth="1"/>
    <col min="9" max="9" width="18.5" bestFit="1" customWidth="1"/>
    <col min="10" max="10" width="20.33203125" bestFit="1" customWidth="1"/>
  </cols>
  <sheetData>
    <row r="2" spans="2:24" x14ac:dyDescent="0.2">
      <c r="B2" s="1"/>
    </row>
    <row r="3" spans="2:24" x14ac:dyDescent="0.2">
      <c r="B3" s="36" t="s">
        <v>1</v>
      </c>
      <c r="C3" s="37" t="s">
        <v>0</v>
      </c>
      <c r="D3" s="38" t="s">
        <v>6</v>
      </c>
      <c r="E3" s="44" t="s">
        <v>3</v>
      </c>
      <c r="F3" s="45" t="s">
        <v>4</v>
      </c>
      <c r="G3" s="46" t="s">
        <v>5</v>
      </c>
      <c r="H3" s="30" t="s">
        <v>34</v>
      </c>
      <c r="I3" s="77" t="s">
        <v>35</v>
      </c>
      <c r="J3" s="77" t="s">
        <v>36</v>
      </c>
      <c r="K3" s="47" t="s">
        <v>37</v>
      </c>
    </row>
    <row r="4" spans="2:24" x14ac:dyDescent="0.2">
      <c r="B4" s="39">
        <v>43102</v>
      </c>
      <c r="C4" s="40">
        <v>1</v>
      </c>
      <c r="D4" s="40" t="s">
        <v>14</v>
      </c>
      <c r="E4" s="48">
        <v>42</v>
      </c>
      <c r="F4" s="48">
        <v>35</v>
      </c>
      <c r="G4" s="49">
        <f>F4/E4</f>
        <v>0.83333333333333337</v>
      </c>
      <c r="H4" s="50">
        <v>0.54761904761904767</v>
      </c>
      <c r="I4" s="51">
        <v>9.375E-2</v>
      </c>
      <c r="J4" s="51">
        <v>8.6111111111111124E-2</v>
      </c>
      <c r="K4" s="52"/>
    </row>
    <row r="5" spans="2:24" x14ac:dyDescent="0.2">
      <c r="B5" s="39">
        <v>43104</v>
      </c>
      <c r="C5" s="40">
        <v>2</v>
      </c>
      <c r="D5" s="40" t="s">
        <v>33</v>
      </c>
      <c r="E5" s="48">
        <v>20</v>
      </c>
      <c r="F5" s="48">
        <v>16</v>
      </c>
      <c r="G5" s="49">
        <f t="shared" ref="G5:G22" si="0">F5/E5</f>
        <v>0.8</v>
      </c>
      <c r="H5" s="50">
        <v>0.6</v>
      </c>
      <c r="I5" s="51">
        <v>0.10694444444444444</v>
      </c>
      <c r="J5" s="51">
        <v>8.9583333333333334E-2</v>
      </c>
      <c r="K5" s="52"/>
    </row>
    <row r="6" spans="2:24" x14ac:dyDescent="0.2">
      <c r="B6" s="39">
        <v>43116</v>
      </c>
      <c r="C6" s="40">
        <v>3</v>
      </c>
      <c r="D6" s="40" t="s">
        <v>14</v>
      </c>
      <c r="E6" s="48">
        <v>30</v>
      </c>
      <c r="F6" s="48">
        <v>24</v>
      </c>
      <c r="G6" s="49">
        <f t="shared" si="0"/>
        <v>0.8</v>
      </c>
      <c r="H6" s="50">
        <f t="shared" ref="H6:H22" si="1">K6/E6</f>
        <v>0.4</v>
      </c>
      <c r="I6" s="51">
        <v>0.11388888888888889</v>
      </c>
      <c r="J6" s="51">
        <v>9.2361111111111116E-2</v>
      </c>
      <c r="K6" s="52">
        <v>12</v>
      </c>
    </row>
    <row r="7" spans="2:24" x14ac:dyDescent="0.2">
      <c r="B7" s="39">
        <v>43118</v>
      </c>
      <c r="C7" s="40">
        <v>4</v>
      </c>
      <c r="D7" s="40" t="s">
        <v>33</v>
      </c>
      <c r="E7" s="48">
        <v>27</v>
      </c>
      <c r="F7" s="48">
        <v>24</v>
      </c>
      <c r="G7" s="49">
        <f t="shared" si="0"/>
        <v>0.88888888888888884</v>
      </c>
      <c r="H7" s="50">
        <f t="shared" si="1"/>
        <v>0.40740740740740738</v>
      </c>
      <c r="I7" s="51">
        <v>0.12916666666666668</v>
      </c>
      <c r="J7" s="51">
        <v>9.375E-2</v>
      </c>
      <c r="K7" s="52">
        <v>11</v>
      </c>
    </row>
    <row r="8" spans="2:24" x14ac:dyDescent="0.2">
      <c r="B8" s="39">
        <v>43125</v>
      </c>
      <c r="C8" s="40">
        <v>5</v>
      </c>
      <c r="D8" s="40" t="s">
        <v>14</v>
      </c>
      <c r="E8" s="48">
        <v>30</v>
      </c>
      <c r="F8" s="48">
        <v>27</v>
      </c>
      <c r="G8" s="49">
        <f t="shared" si="0"/>
        <v>0.9</v>
      </c>
      <c r="H8" s="50">
        <f t="shared" si="1"/>
        <v>0.43333333333333335</v>
      </c>
      <c r="I8" s="51">
        <v>9.8611111111111108E-2</v>
      </c>
      <c r="J8" s="51">
        <v>8.4722222222222213E-2</v>
      </c>
      <c r="K8" s="52">
        <v>13</v>
      </c>
      <c r="T8" s="68"/>
    </row>
    <row r="9" spans="2:24" x14ac:dyDescent="0.2">
      <c r="B9" s="39">
        <v>43130</v>
      </c>
      <c r="C9" s="40">
        <v>6</v>
      </c>
      <c r="D9" s="40" t="s">
        <v>33</v>
      </c>
      <c r="E9" s="48">
        <v>20</v>
      </c>
      <c r="F9" s="48">
        <v>16</v>
      </c>
      <c r="G9" s="49">
        <f t="shared" si="0"/>
        <v>0.8</v>
      </c>
      <c r="H9" s="50">
        <f t="shared" si="1"/>
        <v>0.4</v>
      </c>
      <c r="I9" s="51">
        <v>8.9583333333333334E-2</v>
      </c>
      <c r="J9" s="51">
        <v>6.805555555555555E-2</v>
      </c>
      <c r="K9" s="52">
        <v>8</v>
      </c>
      <c r="O9" s="2"/>
      <c r="T9" s="68"/>
      <c r="U9" s="3"/>
      <c r="V9" s="3"/>
      <c r="W9" s="68"/>
      <c r="X9" s="3"/>
    </row>
    <row r="10" spans="2:24" x14ac:dyDescent="0.2">
      <c r="B10" s="39">
        <v>43132</v>
      </c>
      <c r="C10" s="40">
        <v>7</v>
      </c>
      <c r="D10" s="40" t="s">
        <v>51</v>
      </c>
      <c r="E10" s="48">
        <v>20</v>
      </c>
      <c r="F10" s="48">
        <v>14</v>
      </c>
      <c r="G10" s="49">
        <f t="shared" si="0"/>
        <v>0.7</v>
      </c>
      <c r="H10" s="50">
        <f t="shared" si="1"/>
        <v>0.5</v>
      </c>
      <c r="I10" s="51">
        <v>7.3611111111111113E-2</v>
      </c>
      <c r="J10" s="51">
        <v>7.5694444444444439E-2</v>
      </c>
      <c r="K10" s="52">
        <v>10</v>
      </c>
      <c r="O10" s="2"/>
      <c r="T10" s="68"/>
      <c r="U10" s="3"/>
      <c r="V10" s="3"/>
      <c r="W10" s="68"/>
      <c r="X10" s="3"/>
    </row>
    <row r="11" spans="2:24" x14ac:dyDescent="0.2">
      <c r="B11" s="39">
        <v>43134</v>
      </c>
      <c r="C11" s="40">
        <v>8</v>
      </c>
      <c r="D11" s="40" t="s">
        <v>52</v>
      </c>
      <c r="E11" s="48">
        <v>30</v>
      </c>
      <c r="F11" s="48">
        <v>25</v>
      </c>
      <c r="G11" s="49">
        <f t="shared" si="0"/>
        <v>0.83333333333333337</v>
      </c>
      <c r="H11" s="50">
        <f t="shared" si="1"/>
        <v>0.4</v>
      </c>
      <c r="I11" s="51">
        <v>9.930555555555555E-2</v>
      </c>
      <c r="J11" s="51">
        <v>8.3333333333333329E-2</v>
      </c>
      <c r="K11" s="52">
        <v>12</v>
      </c>
      <c r="R11" s="2"/>
      <c r="W11" s="68"/>
      <c r="X11" s="3"/>
    </row>
    <row r="12" spans="2:24" x14ac:dyDescent="0.2">
      <c r="B12" s="39">
        <v>43135</v>
      </c>
      <c r="C12" s="40">
        <v>9</v>
      </c>
      <c r="D12" s="40" t="s">
        <v>33</v>
      </c>
      <c r="E12" s="48">
        <v>20</v>
      </c>
      <c r="F12" s="48">
        <v>16</v>
      </c>
      <c r="G12" s="49">
        <f t="shared" si="0"/>
        <v>0.8</v>
      </c>
      <c r="H12" s="50">
        <f t="shared" si="1"/>
        <v>0.3</v>
      </c>
      <c r="I12" s="51">
        <v>8.1250000000000003E-2</v>
      </c>
      <c r="J12" s="51">
        <v>6.3888888888888884E-2</v>
      </c>
      <c r="K12" s="52">
        <v>6</v>
      </c>
      <c r="R12" s="2"/>
      <c r="W12" s="68"/>
      <c r="X12" s="3"/>
    </row>
    <row r="13" spans="2:24" x14ac:dyDescent="0.2">
      <c r="B13" s="39">
        <v>43137</v>
      </c>
      <c r="C13" s="40">
        <v>10</v>
      </c>
      <c r="D13" s="40" t="s">
        <v>52</v>
      </c>
      <c r="E13" s="48">
        <v>30</v>
      </c>
      <c r="F13" s="48">
        <v>22</v>
      </c>
      <c r="G13" s="49">
        <f t="shared" si="0"/>
        <v>0.73333333333333328</v>
      </c>
      <c r="H13" s="50">
        <f t="shared" si="1"/>
        <v>0.4</v>
      </c>
      <c r="I13" s="51">
        <v>8.5416666666666655E-2</v>
      </c>
      <c r="J13" s="51">
        <v>6.6666666666666666E-2</v>
      </c>
      <c r="K13" s="52">
        <v>12</v>
      </c>
      <c r="R13" s="2"/>
      <c r="W13" s="68"/>
      <c r="X13" s="3"/>
    </row>
    <row r="14" spans="2:24" x14ac:dyDescent="0.2">
      <c r="B14" s="39">
        <v>43139</v>
      </c>
      <c r="C14" s="40">
        <v>11</v>
      </c>
      <c r="D14" s="40" t="s">
        <v>33</v>
      </c>
      <c r="E14" s="48">
        <v>40</v>
      </c>
      <c r="F14" s="48">
        <v>31</v>
      </c>
      <c r="G14" s="49">
        <f t="shared" si="0"/>
        <v>0.77500000000000002</v>
      </c>
      <c r="H14" s="50">
        <f t="shared" si="1"/>
        <v>0.32500000000000001</v>
      </c>
      <c r="I14" s="51">
        <v>9.8611111111111108E-2</v>
      </c>
      <c r="J14" s="51">
        <v>8.1250000000000003E-2</v>
      </c>
      <c r="K14" s="52">
        <v>13</v>
      </c>
      <c r="R14" s="2"/>
      <c r="W14" s="68"/>
      <c r="X14" s="3"/>
    </row>
    <row r="15" spans="2:24" x14ac:dyDescent="0.2">
      <c r="B15" s="39">
        <v>43147</v>
      </c>
      <c r="C15" s="40">
        <v>12</v>
      </c>
      <c r="D15" s="40" t="s">
        <v>48</v>
      </c>
      <c r="E15" s="48">
        <v>30</v>
      </c>
      <c r="F15" s="48">
        <v>26</v>
      </c>
      <c r="G15" s="49">
        <f t="shared" si="0"/>
        <v>0.8666666666666667</v>
      </c>
      <c r="H15" s="50">
        <f t="shared" si="1"/>
        <v>0.33333333333333331</v>
      </c>
      <c r="I15" s="51">
        <v>9.0972222222222218E-2</v>
      </c>
      <c r="J15" s="51">
        <v>7.4305555555555555E-2</v>
      </c>
      <c r="K15" s="52">
        <v>10</v>
      </c>
      <c r="R15" s="2"/>
      <c r="W15" s="68"/>
      <c r="X15" s="3"/>
    </row>
    <row r="16" spans="2:24" x14ac:dyDescent="0.2">
      <c r="B16" s="39">
        <v>43167</v>
      </c>
      <c r="C16" s="40">
        <v>13</v>
      </c>
      <c r="D16" s="40" t="s">
        <v>52</v>
      </c>
      <c r="E16" s="48">
        <v>40</v>
      </c>
      <c r="F16" s="48">
        <v>35</v>
      </c>
      <c r="G16" s="49">
        <f t="shared" si="0"/>
        <v>0.875</v>
      </c>
      <c r="H16" s="50">
        <f t="shared" si="1"/>
        <v>0.67500000000000004</v>
      </c>
      <c r="I16" s="51">
        <v>0.10069444444444443</v>
      </c>
      <c r="J16" s="51">
        <v>9.375E-2</v>
      </c>
      <c r="K16" s="52">
        <v>27</v>
      </c>
      <c r="R16" s="2"/>
      <c r="W16" s="68"/>
      <c r="X16" s="3"/>
    </row>
    <row r="17" spans="2:24" x14ac:dyDescent="0.2">
      <c r="B17" s="39">
        <v>43172</v>
      </c>
      <c r="C17" s="40">
        <v>14</v>
      </c>
      <c r="D17" s="40" t="s">
        <v>52</v>
      </c>
      <c r="E17" s="48">
        <v>14</v>
      </c>
      <c r="F17" s="48">
        <v>13</v>
      </c>
      <c r="G17" s="49">
        <f t="shared" si="0"/>
        <v>0.9285714285714286</v>
      </c>
      <c r="H17" s="50">
        <f t="shared" si="1"/>
        <v>0.5</v>
      </c>
      <c r="I17" s="51">
        <v>0.11180555555555556</v>
      </c>
      <c r="J17" s="51">
        <v>9.5138888888888884E-2</v>
      </c>
      <c r="K17" s="52">
        <v>7</v>
      </c>
      <c r="R17" s="2"/>
      <c r="W17" s="68"/>
      <c r="X17" s="3"/>
    </row>
    <row r="18" spans="2:24" x14ac:dyDescent="0.2">
      <c r="B18" s="39">
        <v>43176</v>
      </c>
      <c r="C18" s="40">
        <v>15</v>
      </c>
      <c r="D18" s="40" t="s">
        <v>33</v>
      </c>
      <c r="E18" s="48">
        <v>20</v>
      </c>
      <c r="F18" s="48">
        <v>19</v>
      </c>
      <c r="G18" s="49">
        <f t="shared" si="0"/>
        <v>0.95</v>
      </c>
      <c r="H18" s="50">
        <f t="shared" si="1"/>
        <v>0.55000000000000004</v>
      </c>
      <c r="I18" s="51">
        <v>8.1944444444444445E-2</v>
      </c>
      <c r="J18" s="51">
        <v>8.1250000000000003E-2</v>
      </c>
      <c r="K18" s="52">
        <v>11</v>
      </c>
    </row>
    <row r="19" spans="2:24" x14ac:dyDescent="0.2">
      <c r="B19" s="39">
        <v>43186</v>
      </c>
      <c r="C19" s="40">
        <v>16</v>
      </c>
      <c r="D19" s="40" t="s">
        <v>33</v>
      </c>
      <c r="E19" s="48">
        <v>40</v>
      </c>
      <c r="F19" s="48">
        <v>34</v>
      </c>
      <c r="G19" s="49">
        <f t="shared" si="0"/>
        <v>0.85</v>
      </c>
      <c r="H19" s="50">
        <f t="shared" si="1"/>
        <v>0.55000000000000004</v>
      </c>
      <c r="I19" s="51">
        <v>9.5833333333333326E-2</v>
      </c>
      <c r="J19" s="51">
        <v>8.9583333333333334E-2</v>
      </c>
      <c r="K19" s="52">
        <v>22</v>
      </c>
    </row>
    <row r="20" spans="2:24" x14ac:dyDescent="0.2">
      <c r="B20" s="39">
        <v>43162</v>
      </c>
      <c r="C20" s="40">
        <v>17</v>
      </c>
      <c r="D20" s="40" t="s">
        <v>33</v>
      </c>
      <c r="E20" s="48">
        <v>29</v>
      </c>
      <c r="F20" s="48">
        <v>22</v>
      </c>
      <c r="G20" s="49">
        <f t="shared" si="0"/>
        <v>0.75862068965517238</v>
      </c>
      <c r="H20" s="50">
        <f t="shared" si="1"/>
        <v>0.65517241379310343</v>
      </c>
      <c r="I20" s="51">
        <v>0.10486111111111111</v>
      </c>
      <c r="J20" s="51">
        <v>9.7222222222222224E-2</v>
      </c>
      <c r="K20" s="52">
        <v>19</v>
      </c>
    </row>
    <row r="21" spans="2:24" x14ac:dyDescent="0.2">
      <c r="B21" s="39">
        <v>43197</v>
      </c>
      <c r="C21" s="40">
        <v>18</v>
      </c>
      <c r="D21" s="40" t="s">
        <v>48</v>
      </c>
      <c r="E21" s="48">
        <v>37</v>
      </c>
      <c r="F21" s="48">
        <v>26</v>
      </c>
      <c r="G21" s="49">
        <f t="shared" si="0"/>
        <v>0.70270270270270274</v>
      </c>
      <c r="H21" s="50">
        <f t="shared" si="1"/>
        <v>0.51351351351351349</v>
      </c>
      <c r="I21" s="51">
        <v>9.5138888888888884E-2</v>
      </c>
      <c r="J21" s="51">
        <v>8.5416666666666655E-2</v>
      </c>
      <c r="K21" s="52">
        <v>19</v>
      </c>
    </row>
    <row r="22" spans="2:24" x14ac:dyDescent="0.2">
      <c r="B22" s="39">
        <v>43200</v>
      </c>
      <c r="C22" s="40">
        <v>19</v>
      </c>
      <c r="D22" s="40" t="s">
        <v>48</v>
      </c>
      <c r="E22" s="48">
        <v>31</v>
      </c>
      <c r="F22" s="48">
        <v>25</v>
      </c>
      <c r="G22" s="49">
        <f t="shared" si="0"/>
        <v>0.80645161290322576</v>
      </c>
      <c r="H22" s="50">
        <f t="shared" si="1"/>
        <v>0.61290322580645162</v>
      </c>
      <c r="I22" s="51">
        <v>9.9999999999999992E-2</v>
      </c>
      <c r="J22" s="51">
        <v>9.2361111111111116E-2</v>
      </c>
      <c r="K22" s="52">
        <v>19</v>
      </c>
    </row>
    <row r="23" spans="2:24" x14ac:dyDescent="0.2">
      <c r="B23" s="39"/>
      <c r="C23" s="40"/>
      <c r="D23" s="40"/>
      <c r="E23" s="48"/>
      <c r="F23" s="48"/>
      <c r="G23" s="49"/>
      <c r="H23" s="50"/>
      <c r="I23" s="51"/>
      <c r="J23" s="51"/>
      <c r="K23" s="52"/>
    </row>
    <row r="24" spans="2:24" x14ac:dyDescent="0.2">
      <c r="B24" s="39"/>
      <c r="C24" s="40"/>
      <c r="D24" s="40"/>
      <c r="E24" s="48"/>
      <c r="F24" s="48"/>
      <c r="G24" s="49"/>
      <c r="H24" s="50"/>
      <c r="I24" s="51"/>
      <c r="J24" s="51"/>
      <c r="K24" s="52"/>
    </row>
    <row r="25" spans="2:24" x14ac:dyDescent="0.2">
      <c r="B25" s="39"/>
      <c r="C25" s="40"/>
      <c r="D25" s="40"/>
      <c r="E25" s="48"/>
      <c r="F25" s="48"/>
      <c r="G25" s="49"/>
      <c r="H25" s="50"/>
      <c r="I25" s="51"/>
      <c r="J25" s="51"/>
      <c r="K25" s="52"/>
    </row>
    <row r="26" spans="2:24" x14ac:dyDescent="0.2">
      <c r="B26" s="39"/>
      <c r="C26" s="40"/>
      <c r="D26" s="40"/>
      <c r="E26" s="48"/>
      <c r="F26" s="48"/>
      <c r="G26" s="49"/>
      <c r="H26" s="50"/>
      <c r="I26" s="51"/>
      <c r="J26" s="51"/>
      <c r="K26" s="52"/>
    </row>
    <row r="27" spans="2:24" x14ac:dyDescent="0.2">
      <c r="B27" s="39"/>
      <c r="C27" s="40"/>
      <c r="D27" s="40"/>
      <c r="E27" s="48"/>
      <c r="F27" s="48"/>
      <c r="G27" s="49"/>
      <c r="H27" s="50"/>
      <c r="I27" s="51"/>
      <c r="J27" s="51"/>
      <c r="K27" s="52"/>
    </row>
    <row r="28" spans="2:24" x14ac:dyDescent="0.2">
      <c r="B28" s="39"/>
      <c r="C28" s="40"/>
      <c r="D28" s="40"/>
      <c r="E28" s="48"/>
      <c r="F28" s="48"/>
      <c r="G28" s="49"/>
      <c r="H28" s="50"/>
      <c r="I28" s="51"/>
      <c r="J28" s="51"/>
      <c r="K28" s="52"/>
    </row>
    <row r="29" spans="2:24" x14ac:dyDescent="0.2">
      <c r="B29" s="39"/>
      <c r="C29" s="40"/>
      <c r="D29" s="40"/>
      <c r="E29" s="48"/>
      <c r="F29" s="48"/>
      <c r="G29" s="49"/>
      <c r="H29" s="50"/>
      <c r="I29" s="51"/>
      <c r="J29" s="51"/>
      <c r="K29" s="52"/>
    </row>
    <row r="30" spans="2:24" x14ac:dyDescent="0.2">
      <c r="B30" s="39"/>
      <c r="C30" s="40"/>
      <c r="D30" s="40"/>
      <c r="E30" s="48"/>
      <c r="F30" s="48"/>
      <c r="G30" s="49"/>
      <c r="H30" s="50"/>
      <c r="I30" s="51"/>
      <c r="J30" s="51"/>
      <c r="K30" s="52"/>
    </row>
    <row r="31" spans="2:24" x14ac:dyDescent="0.2">
      <c r="B31" s="39"/>
      <c r="C31" s="40"/>
      <c r="D31" s="40"/>
      <c r="E31" s="48"/>
      <c r="F31" s="48"/>
      <c r="G31" s="49"/>
      <c r="H31" s="50"/>
      <c r="I31" s="51"/>
      <c r="J31" s="51"/>
      <c r="K31" s="52"/>
    </row>
    <row r="32" spans="2:24" x14ac:dyDescent="0.2">
      <c r="B32" s="39"/>
      <c r="C32" s="40"/>
      <c r="D32" s="40"/>
      <c r="E32" s="48"/>
      <c r="F32" s="48"/>
      <c r="G32" s="49"/>
      <c r="H32" s="50"/>
      <c r="I32" s="51"/>
      <c r="J32" s="51"/>
      <c r="K32" s="52"/>
    </row>
    <row r="33" spans="2:11" x14ac:dyDescent="0.2">
      <c r="B33" s="39"/>
      <c r="C33" s="40"/>
      <c r="D33" s="40"/>
      <c r="E33" s="48"/>
      <c r="F33" s="48"/>
      <c r="G33" s="49"/>
      <c r="H33" s="50"/>
      <c r="I33" s="51"/>
      <c r="J33" s="51"/>
      <c r="K33" s="52"/>
    </row>
    <row r="34" spans="2:11" x14ac:dyDescent="0.2">
      <c r="B34" s="39"/>
      <c r="C34" s="40"/>
      <c r="D34" s="40"/>
      <c r="E34" s="48"/>
      <c r="F34" s="48"/>
      <c r="G34" s="49"/>
      <c r="H34" s="50"/>
      <c r="I34" s="51"/>
      <c r="J34" s="51"/>
      <c r="K34" s="52"/>
    </row>
    <row r="35" spans="2:11" x14ac:dyDescent="0.2">
      <c r="B35" s="39"/>
      <c r="C35" s="40"/>
      <c r="D35" s="40"/>
      <c r="E35" s="48"/>
      <c r="F35" s="48"/>
      <c r="G35" s="49"/>
      <c r="H35" s="50"/>
      <c r="I35" s="51"/>
      <c r="J35" s="51"/>
      <c r="K35" s="52"/>
    </row>
    <row r="36" spans="2:11" x14ac:dyDescent="0.2">
      <c r="B36" s="39"/>
      <c r="C36" s="40"/>
      <c r="D36" s="40"/>
      <c r="E36" s="48"/>
      <c r="F36" s="48"/>
      <c r="G36" s="49"/>
      <c r="H36" s="50"/>
      <c r="I36" s="51"/>
      <c r="J36" s="51"/>
      <c r="K36" s="52"/>
    </row>
    <row r="37" spans="2:11" x14ac:dyDescent="0.2">
      <c r="B37" s="39"/>
      <c r="C37" s="40"/>
      <c r="D37" s="40"/>
      <c r="E37" s="48"/>
      <c r="F37" s="48"/>
      <c r="G37" s="49"/>
      <c r="H37" s="50"/>
      <c r="I37" s="51"/>
      <c r="J37" s="51"/>
      <c r="K37" s="52"/>
    </row>
    <row r="38" spans="2:11" x14ac:dyDescent="0.2">
      <c r="B38" s="39"/>
      <c r="C38" s="40"/>
      <c r="D38" s="40"/>
      <c r="E38" s="48"/>
      <c r="F38" s="48"/>
      <c r="G38" s="49"/>
      <c r="H38" s="50"/>
      <c r="I38" s="51"/>
      <c r="J38" s="51"/>
      <c r="K38" s="52"/>
    </row>
    <row r="39" spans="2:11" x14ac:dyDescent="0.2">
      <c r="B39" s="39"/>
      <c r="C39" s="40"/>
      <c r="D39" s="40"/>
      <c r="E39" s="48"/>
      <c r="F39" s="48"/>
      <c r="G39" s="49"/>
      <c r="H39" s="50"/>
      <c r="I39" s="51"/>
      <c r="J39" s="51"/>
      <c r="K39" s="52"/>
    </row>
    <row r="40" spans="2:11" x14ac:dyDescent="0.2">
      <c r="B40" s="39"/>
      <c r="C40" s="40"/>
      <c r="D40" s="40"/>
      <c r="E40" s="48"/>
      <c r="F40" s="48"/>
      <c r="G40" s="49"/>
      <c r="H40" s="50"/>
      <c r="I40" s="51"/>
      <c r="J40" s="51"/>
      <c r="K40" s="52"/>
    </row>
    <row r="41" spans="2:11" x14ac:dyDescent="0.2">
      <c r="B41" s="39"/>
      <c r="C41" s="40"/>
      <c r="D41" s="40"/>
      <c r="E41" s="48"/>
      <c r="F41" s="48"/>
      <c r="G41" s="49"/>
      <c r="H41" s="50"/>
      <c r="I41" s="51"/>
      <c r="J41" s="51"/>
      <c r="K41" s="52"/>
    </row>
    <row r="42" spans="2:11" x14ac:dyDescent="0.2">
      <c r="B42" s="39"/>
      <c r="C42" s="40"/>
      <c r="D42" s="40"/>
      <c r="E42" s="48"/>
      <c r="F42" s="48"/>
      <c r="G42" s="49"/>
      <c r="H42" s="50"/>
      <c r="I42" s="51"/>
      <c r="J42" s="51"/>
      <c r="K42" s="52"/>
    </row>
    <row r="43" spans="2:11" x14ac:dyDescent="0.2">
      <c r="B43" s="39"/>
      <c r="C43" s="40"/>
      <c r="D43" s="40"/>
      <c r="E43" s="48"/>
      <c r="F43" s="48"/>
      <c r="G43" s="49"/>
      <c r="H43" s="50"/>
      <c r="I43" s="51"/>
      <c r="J43" s="51"/>
      <c r="K43" s="52"/>
    </row>
    <row r="44" spans="2:11" x14ac:dyDescent="0.2">
      <c r="B44" s="53" t="s">
        <v>30</v>
      </c>
      <c r="C44" s="54"/>
      <c r="D44" s="54"/>
      <c r="E44" s="54"/>
      <c r="F44" s="54"/>
      <c r="G44" s="55">
        <f>AVERAGE(G4:G43)</f>
        <v>0.82115273628358343</v>
      </c>
      <c r="H44" s="55">
        <f>AVERAGE(H4:H43)</f>
        <v>0.47912011972664159</v>
      </c>
      <c r="I44" s="56">
        <f>AVERAGE(I4:I43)</f>
        <v>9.744152046783626E-2</v>
      </c>
      <c r="J44" s="56">
        <f>AVERAGE(J4:J43)</f>
        <v>8.3918128654970767E-2</v>
      </c>
      <c r="K44" s="57"/>
    </row>
    <row r="45" spans="2:11" x14ac:dyDescent="0.2">
      <c r="B45" s="58" t="s">
        <v>31</v>
      </c>
      <c r="C45" s="59"/>
      <c r="D45" s="59"/>
      <c r="E45" s="59"/>
      <c r="F45" s="59"/>
      <c r="G45" s="60">
        <f>MAX(G4:G43)</f>
        <v>0.95</v>
      </c>
      <c r="H45" s="60">
        <f>MAX(H4:H43)</f>
        <v>0.67500000000000004</v>
      </c>
      <c r="I45" s="61">
        <f>MAX(I4:I43)</f>
        <v>0.12916666666666668</v>
      </c>
      <c r="J45" s="61">
        <f>MAX(J4:J43)</f>
        <v>9.7222222222222224E-2</v>
      </c>
      <c r="K45" s="62"/>
    </row>
    <row r="46" spans="2:11" x14ac:dyDescent="0.2">
      <c r="B46" s="63" t="s">
        <v>32</v>
      </c>
      <c r="C46" s="64"/>
      <c r="D46" s="64"/>
      <c r="E46" s="64"/>
      <c r="F46" s="64"/>
      <c r="G46" s="65">
        <f>MIN(G4:G43)</f>
        <v>0.7</v>
      </c>
      <c r="H46" s="65">
        <f>MIN(H4:H43)</f>
        <v>0.3</v>
      </c>
      <c r="I46" s="66">
        <f>MIN(I4:I43)</f>
        <v>7.3611111111111113E-2</v>
      </c>
      <c r="J46" s="66">
        <f>MIN(J4:J43)</f>
        <v>6.3888888888888884E-2</v>
      </c>
      <c r="K46" s="6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58"/>
  <sheetViews>
    <sheetView topLeftCell="E1" zoomScale="90" workbookViewId="0">
      <selection activeCell="N11" sqref="N2:N11"/>
    </sheetView>
  </sheetViews>
  <sheetFormatPr baseColWidth="10" defaultRowHeight="16" x14ac:dyDescent="0.2"/>
  <sheetData>
    <row r="2" spans="2:30" ht="19" x14ac:dyDescent="0.2">
      <c r="B2" s="84"/>
      <c r="C2" s="95"/>
      <c r="D2" s="87"/>
      <c r="E2" s="84"/>
      <c r="F2" s="84"/>
      <c r="H2" s="88">
        <v>1</v>
      </c>
      <c r="I2" s="88" t="s">
        <v>17</v>
      </c>
      <c r="J2" s="88" t="s">
        <v>132</v>
      </c>
      <c r="K2" s="88" t="s">
        <v>133</v>
      </c>
      <c r="L2" s="89" t="s">
        <v>130</v>
      </c>
      <c r="M2" s="88" t="s">
        <v>140</v>
      </c>
      <c r="N2" s="94">
        <v>8.3333333333333329E-2</v>
      </c>
      <c r="U2" s="88"/>
      <c r="V2" s="90"/>
      <c r="X2" s="88"/>
      <c r="Y2" s="88"/>
      <c r="Z2" s="88"/>
      <c r="AA2" s="88"/>
      <c r="AB2" s="89"/>
      <c r="AC2" s="88"/>
      <c r="AD2" s="90"/>
    </row>
    <row r="3" spans="2:30" ht="19" x14ac:dyDescent="0.2">
      <c r="C3" s="86"/>
      <c r="D3" s="84"/>
      <c r="E3" s="84"/>
      <c r="F3" s="84"/>
      <c r="H3" s="88">
        <v>2</v>
      </c>
      <c r="I3" s="88" t="s">
        <v>17</v>
      </c>
      <c r="J3" s="88" t="s">
        <v>129</v>
      </c>
      <c r="K3" s="88" t="s">
        <v>131</v>
      </c>
      <c r="L3" s="89" t="s">
        <v>130</v>
      </c>
      <c r="M3" s="88" t="s">
        <v>141</v>
      </c>
      <c r="N3" s="94">
        <v>4.5833333333333337E-2</v>
      </c>
      <c r="O3" s="3"/>
      <c r="U3" s="84"/>
      <c r="V3" s="85"/>
      <c r="X3" s="84"/>
      <c r="Y3" s="86"/>
      <c r="Z3" s="87"/>
      <c r="AA3" s="84"/>
      <c r="AB3" s="84"/>
      <c r="AC3" s="85"/>
      <c r="AD3" s="90"/>
    </row>
    <row r="4" spans="2:30" ht="19" x14ac:dyDescent="0.2">
      <c r="C4" s="86"/>
      <c r="D4" s="84"/>
      <c r="E4" s="84"/>
      <c r="F4" s="84"/>
      <c r="H4" s="88">
        <v>3</v>
      </c>
      <c r="I4" s="88" t="s">
        <v>17</v>
      </c>
      <c r="J4" s="88" t="s">
        <v>132</v>
      </c>
      <c r="K4" s="88" t="s">
        <v>131</v>
      </c>
      <c r="L4" s="89" t="s">
        <v>130</v>
      </c>
      <c r="M4" s="88" t="s">
        <v>142</v>
      </c>
      <c r="N4" s="94">
        <v>7.4305555555555555E-2</v>
      </c>
      <c r="O4" s="3"/>
      <c r="U4" s="84"/>
      <c r="V4" s="85"/>
      <c r="X4" s="84"/>
      <c r="Y4" s="86"/>
      <c r="Z4" s="87"/>
      <c r="AA4" s="84"/>
      <c r="AB4" s="84"/>
      <c r="AC4" s="85"/>
      <c r="AD4" s="90"/>
    </row>
    <row r="5" spans="2:30" ht="19" x14ac:dyDescent="0.2">
      <c r="C5" s="86"/>
      <c r="D5" s="84"/>
      <c r="E5" s="84"/>
      <c r="F5" s="84"/>
      <c r="H5" s="88">
        <v>4</v>
      </c>
      <c r="I5" s="88" t="s">
        <v>17</v>
      </c>
      <c r="J5" s="88" t="s">
        <v>132</v>
      </c>
      <c r="K5" s="88" t="s">
        <v>134</v>
      </c>
      <c r="L5" s="89" t="s">
        <v>130</v>
      </c>
      <c r="M5" s="88" t="s">
        <v>143</v>
      </c>
      <c r="N5" s="94">
        <v>9.8611111111111108E-2</v>
      </c>
      <c r="O5" s="3"/>
      <c r="U5" s="84"/>
      <c r="V5" s="85"/>
      <c r="X5" s="84"/>
      <c r="Y5" s="86"/>
      <c r="Z5" s="87"/>
      <c r="AA5" s="84"/>
      <c r="AB5" s="84"/>
      <c r="AC5" s="85"/>
      <c r="AD5" s="90"/>
    </row>
    <row r="6" spans="2:30" ht="19" x14ac:dyDescent="0.2">
      <c r="C6" s="86"/>
      <c r="D6" s="84"/>
      <c r="E6" s="84"/>
      <c r="F6" s="84"/>
      <c r="H6" s="88">
        <v>5</v>
      </c>
      <c r="I6" s="88" t="s">
        <v>17</v>
      </c>
      <c r="J6" s="88" t="s">
        <v>132</v>
      </c>
      <c r="K6" s="88" t="s">
        <v>144</v>
      </c>
      <c r="L6" s="89" t="s">
        <v>130</v>
      </c>
      <c r="M6" s="88" t="s">
        <v>137</v>
      </c>
      <c r="N6" s="94">
        <v>7.2222222222222229E-2</v>
      </c>
      <c r="O6" s="3"/>
      <c r="U6" s="84"/>
      <c r="V6" s="85"/>
      <c r="X6" s="84"/>
      <c r="Y6" s="86"/>
      <c r="Z6" s="87"/>
      <c r="AA6" s="84"/>
      <c r="AB6" s="84"/>
      <c r="AC6" s="85"/>
      <c r="AD6" s="90"/>
    </row>
    <row r="7" spans="2:30" ht="19" x14ac:dyDescent="0.2">
      <c r="C7" s="86"/>
      <c r="D7" s="84"/>
      <c r="E7" s="84"/>
      <c r="F7" s="84"/>
      <c r="H7" s="88">
        <v>6</v>
      </c>
      <c r="I7" s="88" t="s">
        <v>17</v>
      </c>
      <c r="J7" s="88" t="s">
        <v>132</v>
      </c>
      <c r="K7" s="88" t="s">
        <v>133</v>
      </c>
      <c r="L7" s="89" t="s">
        <v>130</v>
      </c>
      <c r="M7" s="88" t="s">
        <v>136</v>
      </c>
      <c r="N7" s="94">
        <v>9.5833333333333326E-2</v>
      </c>
      <c r="O7" s="3"/>
      <c r="U7" s="84"/>
      <c r="V7" s="85"/>
      <c r="X7" s="84"/>
      <c r="Y7" s="86"/>
      <c r="Z7" s="87"/>
      <c r="AA7" s="84"/>
      <c r="AB7" s="84"/>
      <c r="AC7" s="85"/>
      <c r="AD7" s="90"/>
    </row>
    <row r="8" spans="2:30" ht="19" x14ac:dyDescent="0.2">
      <c r="C8" s="86"/>
      <c r="D8" s="84"/>
      <c r="E8" s="84"/>
      <c r="F8" s="84"/>
      <c r="H8" s="88">
        <v>7</v>
      </c>
      <c r="I8" s="88" t="s">
        <v>17</v>
      </c>
      <c r="J8" s="88" t="s">
        <v>132</v>
      </c>
      <c r="K8" s="88" t="s">
        <v>135</v>
      </c>
      <c r="L8" s="89" t="s">
        <v>130</v>
      </c>
      <c r="M8" s="88" t="s">
        <v>145</v>
      </c>
      <c r="N8" s="94">
        <v>4.3750000000000004E-2</v>
      </c>
      <c r="O8" s="3"/>
      <c r="U8" s="84"/>
      <c r="V8" s="85"/>
      <c r="X8" s="84"/>
      <c r="Y8" s="86"/>
      <c r="Z8" s="87"/>
      <c r="AA8" s="84"/>
      <c r="AB8" s="84"/>
      <c r="AC8" s="85"/>
      <c r="AD8" s="90"/>
    </row>
    <row r="9" spans="2:30" ht="19" x14ac:dyDescent="0.2">
      <c r="C9" s="86"/>
      <c r="D9" s="84"/>
      <c r="E9" s="84"/>
      <c r="F9" s="84"/>
      <c r="H9" s="88">
        <v>8</v>
      </c>
      <c r="I9" s="88" t="s">
        <v>17</v>
      </c>
      <c r="J9" s="88" t="s">
        <v>132</v>
      </c>
      <c r="K9" s="88" t="s">
        <v>133</v>
      </c>
      <c r="L9" s="89" t="s">
        <v>130</v>
      </c>
      <c r="M9" s="88" t="s">
        <v>146</v>
      </c>
      <c r="N9" s="94">
        <v>8.5416666666666655E-2</v>
      </c>
      <c r="O9" s="3"/>
      <c r="U9" s="84"/>
      <c r="V9" s="85"/>
      <c r="X9" s="84"/>
      <c r="Y9" s="86"/>
      <c r="Z9" s="87"/>
      <c r="AA9" s="84"/>
      <c r="AB9" s="84"/>
      <c r="AC9" s="85"/>
      <c r="AD9" s="90"/>
    </row>
    <row r="10" spans="2:30" ht="19" x14ac:dyDescent="0.2">
      <c r="C10" s="86"/>
      <c r="D10" s="84"/>
      <c r="E10" s="84"/>
      <c r="F10" s="84"/>
      <c r="H10" s="88">
        <v>9</v>
      </c>
      <c r="I10" s="88" t="s">
        <v>17</v>
      </c>
      <c r="J10" s="88" t="s">
        <v>129</v>
      </c>
      <c r="K10" s="88" t="s">
        <v>144</v>
      </c>
      <c r="L10" s="89" t="s">
        <v>130</v>
      </c>
      <c r="M10" s="88" t="s">
        <v>147</v>
      </c>
      <c r="N10" s="94">
        <v>6.1111111111111116E-2</v>
      </c>
      <c r="O10" s="3"/>
      <c r="U10" s="84"/>
      <c r="V10" s="85"/>
      <c r="X10" s="84"/>
      <c r="Y10" s="86"/>
      <c r="Z10" s="87"/>
      <c r="AA10" s="84"/>
      <c r="AB10" s="84"/>
      <c r="AC10" s="85"/>
    </row>
    <row r="11" spans="2:30" ht="19" x14ac:dyDescent="0.2">
      <c r="C11" s="86"/>
      <c r="D11" s="84"/>
      <c r="E11" s="84"/>
      <c r="F11" s="84"/>
      <c r="H11" s="88">
        <v>10</v>
      </c>
      <c r="I11" s="88" t="s">
        <v>17</v>
      </c>
      <c r="J11" s="88" t="s">
        <v>132</v>
      </c>
      <c r="K11" s="88" t="s">
        <v>134</v>
      </c>
      <c r="L11" s="89" t="s">
        <v>130</v>
      </c>
      <c r="M11" s="88" t="s">
        <v>148</v>
      </c>
      <c r="N11" s="94">
        <v>0.10069444444444443</v>
      </c>
      <c r="O11" s="3"/>
      <c r="U11" s="84"/>
      <c r="V11" s="85"/>
      <c r="X11" s="84"/>
      <c r="Y11" s="86"/>
      <c r="Z11" s="87"/>
      <c r="AA11" s="84"/>
      <c r="AB11" s="84"/>
      <c r="AC11" s="85"/>
    </row>
    <row r="12" spans="2:30" ht="19" x14ac:dyDescent="0.2">
      <c r="C12" s="86"/>
      <c r="D12" s="84"/>
      <c r="E12" s="84"/>
      <c r="F12" s="84"/>
      <c r="J12" s="3"/>
      <c r="O12" s="3"/>
      <c r="U12" s="84"/>
      <c r="V12" s="85"/>
      <c r="X12" s="84"/>
      <c r="Y12" s="86"/>
      <c r="Z12" s="87"/>
      <c r="AA12" s="84"/>
      <c r="AB12" s="84"/>
      <c r="AC12" s="85"/>
    </row>
    <row r="13" spans="2:30" ht="19" x14ac:dyDescent="0.2">
      <c r="B13" s="84"/>
      <c r="C13" s="95"/>
      <c r="D13" s="87"/>
      <c r="F13" s="86"/>
      <c r="J13" s="3"/>
      <c r="O13" s="3"/>
      <c r="U13" s="88"/>
      <c r="V13" s="90"/>
      <c r="X13" s="84"/>
      <c r="Y13" s="86"/>
      <c r="Z13" s="87"/>
      <c r="AA13" s="84"/>
      <c r="AB13" s="84"/>
      <c r="AC13" s="85"/>
    </row>
    <row r="14" spans="2:30" ht="19" x14ac:dyDescent="0.2">
      <c r="B14" s="84"/>
      <c r="C14" s="95"/>
      <c r="D14" s="87"/>
      <c r="E14" s="84"/>
      <c r="F14" s="84"/>
      <c r="J14" s="3"/>
      <c r="O14" s="3"/>
      <c r="U14" s="88"/>
      <c r="V14" s="90"/>
      <c r="X14" s="84"/>
      <c r="Y14" s="86"/>
      <c r="Z14" s="87"/>
      <c r="AA14" s="84"/>
      <c r="AB14" s="84"/>
      <c r="AC14" s="85"/>
    </row>
    <row r="15" spans="2:30" ht="19" x14ac:dyDescent="0.2">
      <c r="B15" s="84"/>
      <c r="C15" s="95"/>
      <c r="D15" s="87"/>
      <c r="E15" s="84"/>
      <c r="F15" s="84"/>
      <c r="J15" s="3"/>
      <c r="U15" s="88"/>
      <c r="V15" s="90"/>
      <c r="X15" s="84"/>
      <c r="Y15" s="86"/>
      <c r="Z15" s="87"/>
      <c r="AA15" s="84"/>
      <c r="AB15" s="84"/>
      <c r="AC15" s="85"/>
    </row>
    <row r="16" spans="2:30" ht="19" x14ac:dyDescent="0.2">
      <c r="B16" s="84"/>
      <c r="C16" s="86"/>
      <c r="D16" s="87"/>
      <c r="E16" s="84"/>
      <c r="F16" s="84"/>
      <c r="J16" s="3"/>
      <c r="U16" s="88"/>
      <c r="V16" s="90"/>
      <c r="X16" s="84"/>
      <c r="Y16" s="86"/>
      <c r="Z16" s="87"/>
      <c r="AA16" s="84"/>
      <c r="AB16" s="84"/>
      <c r="AC16" s="85"/>
    </row>
    <row r="17" spans="2:22" ht="19" x14ac:dyDescent="0.2">
      <c r="B17" s="84"/>
      <c r="C17" s="86"/>
      <c r="D17" s="87"/>
      <c r="E17" s="84"/>
      <c r="F17" s="84"/>
      <c r="J17" s="3"/>
      <c r="U17" s="88"/>
      <c r="V17" s="90"/>
    </row>
    <row r="18" spans="2:22" ht="19" x14ac:dyDescent="0.2">
      <c r="B18" s="84"/>
      <c r="C18" s="86"/>
      <c r="D18" s="87"/>
      <c r="E18" s="84"/>
      <c r="F18" s="84"/>
      <c r="J18" s="3"/>
      <c r="U18" s="88"/>
      <c r="V18" s="90"/>
    </row>
    <row r="19" spans="2:22" ht="19" x14ac:dyDescent="0.2">
      <c r="B19" s="84"/>
      <c r="C19" s="86"/>
      <c r="D19" s="87"/>
      <c r="E19" s="84"/>
      <c r="F19" s="84"/>
      <c r="J19" s="3"/>
      <c r="U19" s="88"/>
      <c r="V19" s="90"/>
    </row>
    <row r="20" spans="2:22" ht="19" x14ac:dyDescent="0.2">
      <c r="B20" s="84"/>
      <c r="C20" s="86"/>
      <c r="D20" s="87"/>
      <c r="E20" s="84"/>
      <c r="F20" s="84"/>
      <c r="J20" s="3"/>
      <c r="U20" s="88"/>
      <c r="V20" s="90"/>
    </row>
    <row r="21" spans="2:22" ht="19" x14ac:dyDescent="0.2">
      <c r="B21" s="84"/>
      <c r="C21" s="86"/>
      <c r="D21" s="87"/>
      <c r="E21" s="84"/>
      <c r="F21" s="84"/>
      <c r="J21" s="3"/>
      <c r="U21" s="88"/>
      <c r="V21" s="90"/>
    </row>
    <row r="22" spans="2:22" ht="19" x14ac:dyDescent="0.2">
      <c r="C22" s="88"/>
      <c r="D22" s="88"/>
      <c r="E22" s="84"/>
      <c r="F22" s="86"/>
      <c r="J22" s="3"/>
      <c r="U22" s="88"/>
      <c r="V22" s="90"/>
    </row>
    <row r="23" spans="2:22" ht="19" x14ac:dyDescent="0.2">
      <c r="C23" s="88"/>
      <c r="D23" s="88"/>
      <c r="E23" s="84"/>
      <c r="F23" s="86"/>
      <c r="J23" s="3"/>
      <c r="U23" s="88"/>
      <c r="V23" s="90"/>
    </row>
    <row r="24" spans="2:22" ht="19" x14ac:dyDescent="0.2">
      <c r="C24" s="88"/>
      <c r="D24" s="88"/>
      <c r="E24" s="84"/>
      <c r="F24" s="86"/>
      <c r="J24" s="3"/>
      <c r="U24" s="88"/>
      <c r="V24" s="90"/>
    </row>
    <row r="25" spans="2:22" ht="19" x14ac:dyDescent="0.2">
      <c r="C25" s="88"/>
      <c r="D25" s="88"/>
      <c r="E25" s="84"/>
      <c r="F25" s="86"/>
      <c r="J25" s="3"/>
      <c r="U25" s="85"/>
      <c r="V25" s="3"/>
    </row>
    <row r="26" spans="2:22" ht="19" x14ac:dyDescent="0.2">
      <c r="C26" s="88"/>
      <c r="D26" s="88"/>
      <c r="E26" s="84"/>
      <c r="F26" s="86"/>
      <c r="J26" s="3"/>
      <c r="U26" s="85"/>
      <c r="V26" s="3"/>
    </row>
    <row r="27" spans="2:22" ht="19" x14ac:dyDescent="0.2">
      <c r="C27" s="88"/>
      <c r="D27" s="88"/>
      <c r="E27" s="84"/>
      <c r="F27" s="86"/>
      <c r="J27" s="3"/>
      <c r="U27" s="85"/>
      <c r="V27" s="3"/>
    </row>
    <row r="28" spans="2:22" ht="19" x14ac:dyDescent="0.2">
      <c r="C28" s="88"/>
      <c r="D28" s="88"/>
      <c r="E28" s="84"/>
      <c r="F28" s="86"/>
      <c r="J28" s="3"/>
      <c r="U28" s="85"/>
      <c r="V28" s="3"/>
    </row>
    <row r="29" spans="2:22" ht="19" x14ac:dyDescent="0.2">
      <c r="C29" s="88"/>
      <c r="D29" s="88"/>
      <c r="E29" s="84"/>
      <c r="F29" s="86"/>
      <c r="J29" s="3"/>
      <c r="U29" s="85"/>
    </row>
    <row r="30" spans="2:22" ht="19" x14ac:dyDescent="0.2">
      <c r="C30" s="88"/>
      <c r="D30" s="88"/>
      <c r="E30" s="84"/>
      <c r="F30" s="86"/>
      <c r="J30" s="3"/>
      <c r="U30" s="85"/>
    </row>
    <row r="31" spans="2:22" ht="19" x14ac:dyDescent="0.2">
      <c r="C31" s="88"/>
      <c r="D31" s="88"/>
      <c r="E31" s="84"/>
      <c r="F31" s="86"/>
      <c r="J31" s="3"/>
      <c r="U31" s="85"/>
    </row>
    <row r="32" spans="2:22" ht="17" x14ac:dyDescent="0.2">
      <c r="C32" s="88"/>
      <c r="D32" s="88"/>
      <c r="E32" s="88"/>
      <c r="F32" s="88"/>
      <c r="J32" s="3"/>
    </row>
    <row r="33" spans="3:16" ht="17" x14ac:dyDescent="0.2">
      <c r="C33" s="88"/>
      <c r="D33" s="88"/>
      <c r="E33" s="88"/>
      <c r="F33" s="88"/>
    </row>
    <row r="34" spans="3:16" ht="17" x14ac:dyDescent="0.2">
      <c r="C34" s="88"/>
      <c r="D34" s="88"/>
      <c r="E34" s="88"/>
      <c r="F34" s="88"/>
    </row>
    <row r="35" spans="3:16" ht="17" x14ac:dyDescent="0.2">
      <c r="C35" s="88"/>
      <c r="D35" s="88"/>
      <c r="E35" s="88"/>
      <c r="F35" s="88"/>
    </row>
    <row r="36" spans="3:16" ht="17" x14ac:dyDescent="0.2">
      <c r="C36" s="88"/>
      <c r="D36" s="88"/>
      <c r="E36" s="88"/>
      <c r="F36" s="88"/>
    </row>
    <row r="37" spans="3:16" ht="17" x14ac:dyDescent="0.2">
      <c r="C37" s="88"/>
      <c r="D37" s="88"/>
      <c r="E37" s="88"/>
      <c r="F37" s="88"/>
    </row>
    <row r="39" spans="3:16" ht="18" x14ac:dyDescent="0.2">
      <c r="I39" s="84"/>
      <c r="J39" s="84"/>
      <c r="K39" s="84"/>
      <c r="L39" s="85"/>
      <c r="M39" s="94"/>
      <c r="N39" s="89"/>
      <c r="O39" s="88"/>
      <c r="P39" s="94"/>
    </row>
    <row r="40" spans="3:16" ht="18" x14ac:dyDescent="0.2">
      <c r="I40" s="84"/>
      <c r="J40" s="84"/>
      <c r="K40" s="84"/>
      <c r="L40" s="85"/>
      <c r="M40" s="94"/>
    </row>
    <row r="41" spans="3:16" ht="18" x14ac:dyDescent="0.2">
      <c r="I41" s="84"/>
      <c r="J41" s="84"/>
      <c r="K41" s="84"/>
      <c r="L41" s="85"/>
      <c r="M41" s="94"/>
    </row>
    <row r="42" spans="3:16" ht="17" x14ac:dyDescent="0.2">
      <c r="G42" s="88"/>
      <c r="H42" s="88"/>
      <c r="I42" s="88"/>
      <c r="J42" s="88"/>
      <c r="K42" s="125"/>
      <c r="L42" s="88"/>
      <c r="M42" s="94"/>
    </row>
    <row r="43" spans="3:16" ht="19" x14ac:dyDescent="0.2">
      <c r="H43" s="86"/>
    </row>
    <row r="44" spans="3:16" ht="19" x14ac:dyDescent="0.2">
      <c r="G44" s="84"/>
      <c r="H44" s="86"/>
      <c r="I44" s="87"/>
      <c r="J44" s="84"/>
      <c r="K44" s="84"/>
      <c r="L44" s="85"/>
    </row>
    <row r="45" spans="3:16" ht="19" x14ac:dyDescent="0.2">
      <c r="G45" s="84"/>
      <c r="H45" s="86"/>
      <c r="I45" s="87"/>
      <c r="J45" s="84"/>
      <c r="K45" s="84"/>
      <c r="L45" s="85"/>
    </row>
    <row r="46" spans="3:16" ht="19" x14ac:dyDescent="0.2">
      <c r="G46" s="84"/>
      <c r="H46" s="86"/>
      <c r="I46" s="87"/>
      <c r="J46" s="84"/>
      <c r="K46" s="84"/>
      <c r="L46" s="85"/>
    </row>
    <row r="47" spans="3:16" ht="19" x14ac:dyDescent="0.2">
      <c r="G47" s="84"/>
      <c r="H47" s="86"/>
      <c r="I47" s="87"/>
      <c r="J47" s="84"/>
      <c r="K47" s="84"/>
      <c r="L47" s="85"/>
    </row>
    <row r="48" spans="3:16" ht="19" x14ac:dyDescent="0.2">
      <c r="G48" s="84"/>
      <c r="H48" s="86"/>
      <c r="I48" s="87"/>
      <c r="J48" s="84"/>
      <c r="K48" s="84"/>
      <c r="L48" s="85"/>
    </row>
    <row r="49" spans="7:12" ht="19" x14ac:dyDescent="0.2">
      <c r="G49" s="84"/>
      <c r="H49" s="86"/>
      <c r="I49" s="87"/>
      <c r="J49" s="84"/>
      <c r="K49" s="84"/>
      <c r="L49" s="85"/>
    </row>
    <row r="50" spans="7:12" ht="19" x14ac:dyDescent="0.2">
      <c r="G50" s="84"/>
      <c r="H50" s="86"/>
      <c r="I50" s="87"/>
      <c r="J50" s="84"/>
      <c r="K50" s="84"/>
      <c r="L50" s="85"/>
    </row>
    <row r="51" spans="7:12" ht="19" x14ac:dyDescent="0.2">
      <c r="G51" s="84"/>
      <c r="H51" s="86"/>
      <c r="I51" s="87"/>
      <c r="J51" s="84"/>
      <c r="K51" s="84"/>
      <c r="L51" s="85"/>
    </row>
    <row r="52" spans="7:12" ht="19" x14ac:dyDescent="0.2">
      <c r="G52" s="84"/>
      <c r="H52" s="86"/>
      <c r="I52" s="87"/>
      <c r="J52" s="84"/>
      <c r="K52" s="84"/>
      <c r="L52" s="85"/>
    </row>
    <row r="53" spans="7:12" ht="19" x14ac:dyDescent="0.2">
      <c r="G53" s="84"/>
      <c r="H53" s="86"/>
      <c r="I53" s="87"/>
      <c r="J53" s="84"/>
      <c r="K53" s="84"/>
      <c r="L53" s="85"/>
    </row>
    <row r="54" spans="7:12" ht="19" x14ac:dyDescent="0.2">
      <c r="G54" s="84"/>
      <c r="H54" s="86"/>
      <c r="I54" s="87"/>
      <c r="J54" s="84"/>
      <c r="K54" s="84"/>
      <c r="L54" s="85"/>
    </row>
    <row r="55" spans="7:12" ht="19" x14ac:dyDescent="0.2">
      <c r="G55" s="84"/>
      <c r="H55" s="86"/>
      <c r="I55" s="87"/>
      <c r="J55" s="84"/>
      <c r="K55" s="84"/>
      <c r="L55" s="85"/>
    </row>
    <row r="56" spans="7:12" ht="19" x14ac:dyDescent="0.2">
      <c r="G56" s="84"/>
      <c r="H56" s="86"/>
      <c r="I56" s="87"/>
      <c r="J56" s="84"/>
      <c r="K56" s="84"/>
      <c r="L56" s="85"/>
    </row>
    <row r="57" spans="7:12" ht="19" x14ac:dyDescent="0.2">
      <c r="G57" s="84"/>
      <c r="H57" s="86"/>
      <c r="I57" s="87"/>
      <c r="J57" s="84"/>
      <c r="K57" s="84"/>
      <c r="L57" s="85"/>
    </row>
    <row r="58" spans="7:12" ht="19" x14ac:dyDescent="0.2">
      <c r="G58" s="84"/>
      <c r="H58" s="86"/>
      <c r="I58" s="87"/>
      <c r="J58" s="84"/>
      <c r="K58" s="84"/>
      <c r="L58" s="85"/>
    </row>
  </sheetData>
  <sortState ref="H2:J32">
    <sortCondition ref="I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L56"/>
  <sheetViews>
    <sheetView workbookViewId="0">
      <selection activeCell="A19" sqref="A19"/>
    </sheetView>
  </sheetViews>
  <sheetFormatPr baseColWidth="10" defaultRowHeight="16" x14ac:dyDescent="0.2"/>
  <cols>
    <col min="4" max="4" width="12" bestFit="1" customWidth="1"/>
    <col min="5" max="5" width="13" bestFit="1" customWidth="1"/>
    <col min="6" max="7" width="19.1640625" bestFit="1" customWidth="1"/>
    <col min="8" max="9" width="13" customWidth="1"/>
    <col min="12" max="12" width="11.6640625" bestFit="1" customWidth="1"/>
    <col min="13" max="13" width="14" bestFit="1" customWidth="1"/>
    <col min="16" max="16" width="11.6640625" bestFit="1" customWidth="1"/>
    <col min="17" max="17" width="14" bestFit="1" customWidth="1"/>
    <col min="19" max="19" width="13.83203125" bestFit="1" customWidth="1"/>
    <col min="20" max="20" width="11.6640625" bestFit="1" customWidth="1"/>
    <col min="21" max="21" width="14" bestFit="1" customWidth="1"/>
  </cols>
  <sheetData>
    <row r="1" spans="2:25" x14ac:dyDescent="0.2">
      <c r="B1" s="148" t="s">
        <v>26</v>
      </c>
      <c r="C1" s="149"/>
      <c r="D1" s="149"/>
      <c r="E1" s="149"/>
      <c r="F1" s="149"/>
      <c r="G1" s="149"/>
      <c r="H1" s="149"/>
      <c r="I1" s="150"/>
      <c r="J1" s="139" t="s">
        <v>21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1"/>
    </row>
    <row r="2" spans="2:25" x14ac:dyDescent="0.2">
      <c r="B2" s="41"/>
      <c r="C2" s="42"/>
      <c r="D2" s="42"/>
      <c r="E2" s="42"/>
      <c r="F2" s="42"/>
      <c r="G2" s="43"/>
      <c r="H2" s="142" t="s">
        <v>18</v>
      </c>
      <c r="I2" s="143"/>
      <c r="J2" s="144" t="s">
        <v>17</v>
      </c>
      <c r="K2" s="145"/>
      <c r="L2" s="145"/>
      <c r="M2" s="145"/>
      <c r="N2" s="145" t="s">
        <v>15</v>
      </c>
      <c r="O2" s="145"/>
      <c r="P2" s="145"/>
      <c r="Q2" s="145"/>
      <c r="R2" s="146" t="s">
        <v>25</v>
      </c>
      <c r="S2" s="146"/>
      <c r="T2" s="146"/>
      <c r="U2" s="147"/>
    </row>
    <row r="3" spans="2:25" x14ac:dyDescent="0.2">
      <c r="B3" s="36" t="s">
        <v>1</v>
      </c>
      <c r="C3" s="37" t="s">
        <v>0</v>
      </c>
      <c r="D3" s="38" t="s">
        <v>6</v>
      </c>
      <c r="E3" s="32" t="s">
        <v>3</v>
      </c>
      <c r="F3" s="81" t="s">
        <v>38</v>
      </c>
      <c r="G3" s="33" t="s">
        <v>44</v>
      </c>
      <c r="H3" s="30" t="s">
        <v>19</v>
      </c>
      <c r="I3" s="31" t="s">
        <v>20</v>
      </c>
      <c r="J3" s="10" t="s">
        <v>23</v>
      </c>
      <c r="K3" s="11" t="s">
        <v>22</v>
      </c>
      <c r="L3" s="11" t="s">
        <v>24</v>
      </c>
      <c r="M3" s="12" t="s">
        <v>2</v>
      </c>
      <c r="N3" s="13" t="s">
        <v>23</v>
      </c>
      <c r="O3" s="14" t="s">
        <v>22</v>
      </c>
      <c r="P3" s="14" t="s">
        <v>24</v>
      </c>
      <c r="Q3" s="15" t="s">
        <v>2</v>
      </c>
      <c r="R3" s="22" t="s">
        <v>23</v>
      </c>
      <c r="S3" s="23" t="s">
        <v>22</v>
      </c>
      <c r="T3" s="23" t="s">
        <v>24</v>
      </c>
      <c r="U3" s="24" t="s">
        <v>2</v>
      </c>
      <c r="W3" s="138" t="s">
        <v>27</v>
      </c>
      <c r="X3" s="138"/>
      <c r="Y3" s="138"/>
    </row>
    <row r="4" spans="2:25" x14ac:dyDescent="0.2">
      <c r="B4" s="39">
        <v>43106</v>
      </c>
      <c r="C4" s="40">
        <v>1</v>
      </c>
      <c r="D4" s="40" t="s">
        <v>12</v>
      </c>
      <c r="E4" s="34">
        <v>36</v>
      </c>
      <c r="F4" s="83">
        <f>K4+O4+S4</f>
        <v>4</v>
      </c>
      <c r="G4" s="82">
        <f t="shared" ref="G4" si="0">(E4-F4)/E4</f>
        <v>0.88888888888888884</v>
      </c>
      <c r="H4" s="28">
        <v>0.68</v>
      </c>
      <c r="I4" s="29"/>
      <c r="J4" s="16">
        <v>14</v>
      </c>
      <c r="K4" s="16">
        <v>1</v>
      </c>
      <c r="L4" s="17">
        <f>12/13</f>
        <v>0.92307692307692313</v>
      </c>
      <c r="M4" s="18">
        <v>7.0833333333333331E-2</v>
      </c>
      <c r="N4" s="19">
        <v>13</v>
      </c>
      <c r="O4" s="19">
        <v>1</v>
      </c>
      <c r="P4" s="20">
        <f>8/12</f>
        <v>0.66666666666666663</v>
      </c>
      <c r="Q4" s="21">
        <v>9.930555555555555E-2</v>
      </c>
      <c r="R4" s="25">
        <v>9</v>
      </c>
      <c r="S4" s="25">
        <v>2</v>
      </c>
      <c r="T4" s="26">
        <f>6/7</f>
        <v>0.8571428571428571</v>
      </c>
      <c r="U4" s="27">
        <v>0.1111111111111111</v>
      </c>
      <c r="W4" s="138"/>
      <c r="X4" s="138"/>
      <c r="Y4" s="138"/>
    </row>
    <row r="5" spans="2:25" x14ac:dyDescent="0.2">
      <c r="B5" s="39">
        <v>43120</v>
      </c>
      <c r="C5" s="40">
        <v>3</v>
      </c>
      <c r="D5" s="40" t="s">
        <v>12</v>
      </c>
      <c r="E5" s="34">
        <v>36</v>
      </c>
      <c r="F5" s="83">
        <f>K5+O5+S5</f>
        <v>4</v>
      </c>
      <c r="G5" s="82">
        <f t="shared" ref="G5:G19" si="1">(E5-F5)/E5</f>
        <v>0.88888888888888884</v>
      </c>
      <c r="H5" s="28">
        <v>0.61</v>
      </c>
      <c r="I5" s="29"/>
      <c r="J5" s="16">
        <v>13</v>
      </c>
      <c r="K5" s="16">
        <v>0</v>
      </c>
      <c r="L5" s="17">
        <f>12/13</f>
        <v>0.92307692307692313</v>
      </c>
      <c r="M5" s="18">
        <v>7.0833333333333331E-2</v>
      </c>
      <c r="N5" s="19">
        <v>12</v>
      </c>
      <c r="O5" s="19">
        <v>0</v>
      </c>
      <c r="P5" s="20">
        <f>7/12</f>
        <v>0.58333333333333337</v>
      </c>
      <c r="Q5" s="21">
        <v>9.1666666666666674E-2</v>
      </c>
      <c r="R5" s="25">
        <v>11</v>
      </c>
      <c r="S5" s="25">
        <v>4</v>
      </c>
      <c r="T5" s="26">
        <f>4/7</f>
        <v>0.5714285714285714</v>
      </c>
      <c r="U5" s="27">
        <v>0.11805555555555557</v>
      </c>
      <c r="W5" s="138"/>
      <c r="X5" s="138"/>
      <c r="Y5" s="138"/>
    </row>
    <row r="6" spans="2:25" x14ac:dyDescent="0.2">
      <c r="B6" s="39">
        <v>43125</v>
      </c>
      <c r="C6" s="40">
        <v>4</v>
      </c>
      <c r="D6" s="40" t="s">
        <v>12</v>
      </c>
      <c r="E6" s="34">
        <v>36</v>
      </c>
      <c r="F6" s="34">
        <v>7</v>
      </c>
      <c r="G6" s="82">
        <f t="shared" si="1"/>
        <v>0.80555555555555558</v>
      </c>
      <c r="H6" s="28">
        <v>0.65</v>
      </c>
      <c r="I6" s="29"/>
      <c r="J6" s="16">
        <v>12</v>
      </c>
      <c r="K6" s="16">
        <v>1</v>
      </c>
      <c r="L6" s="17">
        <f>10/11</f>
        <v>0.90909090909090906</v>
      </c>
      <c r="M6" s="18">
        <v>7.6388888888888895E-2</v>
      </c>
      <c r="N6" s="19">
        <v>10</v>
      </c>
      <c r="O6" s="19">
        <v>0</v>
      </c>
      <c r="P6" s="20">
        <f>8/10</f>
        <v>0.8</v>
      </c>
      <c r="Q6" s="21">
        <v>0.11666666666666665</v>
      </c>
      <c r="R6" s="25">
        <v>14</v>
      </c>
      <c r="S6" s="25">
        <v>6</v>
      </c>
      <c r="T6" s="26">
        <f>4/8</f>
        <v>0.5</v>
      </c>
      <c r="U6" s="27">
        <v>0.10833333333333334</v>
      </c>
      <c r="W6" s="138"/>
      <c r="X6" s="138"/>
      <c r="Y6" s="138"/>
    </row>
    <row r="7" spans="2:25" x14ac:dyDescent="0.2">
      <c r="B7" s="39">
        <v>43126</v>
      </c>
      <c r="C7" s="40">
        <v>5</v>
      </c>
      <c r="D7" s="40" t="s">
        <v>12</v>
      </c>
      <c r="E7" s="34">
        <v>36</v>
      </c>
      <c r="F7" s="34">
        <v>1</v>
      </c>
      <c r="G7" s="82">
        <f t="shared" si="1"/>
        <v>0.97222222222222221</v>
      </c>
      <c r="H7" s="28">
        <v>0.87</v>
      </c>
      <c r="I7" s="29"/>
      <c r="J7" s="16">
        <v>13</v>
      </c>
      <c r="K7" s="16">
        <v>0</v>
      </c>
      <c r="L7" s="17">
        <f>12/13</f>
        <v>0.92307692307692313</v>
      </c>
      <c r="M7" s="18">
        <v>8.4027777777777771E-2</v>
      </c>
      <c r="N7" s="19">
        <v>12</v>
      </c>
      <c r="O7" s="19">
        <v>1</v>
      </c>
      <c r="P7" s="20">
        <f>10/11</f>
        <v>0.90909090909090906</v>
      </c>
      <c r="Q7" s="21">
        <v>7.9861111111111105E-2</v>
      </c>
      <c r="R7" s="25">
        <v>11</v>
      </c>
      <c r="S7" s="25">
        <v>0</v>
      </c>
      <c r="T7" s="26">
        <f>9/11</f>
        <v>0.81818181818181823</v>
      </c>
      <c r="U7" s="27">
        <v>8.4027777777777771E-2</v>
      </c>
    </row>
    <row r="8" spans="2:25" x14ac:dyDescent="0.2">
      <c r="B8" s="39">
        <v>43141</v>
      </c>
      <c r="C8" s="40">
        <v>6</v>
      </c>
      <c r="D8" s="40" t="s">
        <v>12</v>
      </c>
      <c r="E8" s="34">
        <v>36</v>
      </c>
      <c r="F8" s="34">
        <v>5</v>
      </c>
      <c r="G8" s="82">
        <f t="shared" si="1"/>
        <v>0.86111111111111116</v>
      </c>
      <c r="H8" s="28">
        <v>0.67</v>
      </c>
      <c r="I8" s="29"/>
      <c r="J8" s="16">
        <v>13</v>
      </c>
      <c r="K8" s="16">
        <v>1</v>
      </c>
      <c r="L8" s="17">
        <f>9/12</f>
        <v>0.75</v>
      </c>
      <c r="M8" s="18">
        <v>7.6388888888888895E-2</v>
      </c>
      <c r="N8" s="19">
        <v>14</v>
      </c>
      <c r="O8" s="19">
        <v>1</v>
      </c>
      <c r="P8" s="20">
        <f>10/13</f>
        <v>0.76923076923076927</v>
      </c>
      <c r="Q8" s="21">
        <v>0.10486111111111111</v>
      </c>
      <c r="R8" s="25">
        <v>9</v>
      </c>
      <c r="S8" s="25">
        <v>3</v>
      </c>
      <c r="T8" s="26">
        <f>6/6</f>
        <v>1</v>
      </c>
      <c r="U8" s="27">
        <v>0.10277777777777779</v>
      </c>
    </row>
    <row r="9" spans="2:25" x14ac:dyDescent="0.2">
      <c r="B9" s="39">
        <v>43142</v>
      </c>
      <c r="C9" s="40">
        <v>7</v>
      </c>
      <c r="D9" s="40" t="s">
        <v>12</v>
      </c>
      <c r="E9" s="34">
        <v>37</v>
      </c>
      <c r="F9" s="34">
        <v>3</v>
      </c>
      <c r="G9" s="82">
        <f t="shared" si="1"/>
        <v>0.91891891891891897</v>
      </c>
      <c r="H9" s="28">
        <v>0.7</v>
      </c>
      <c r="I9" s="29"/>
      <c r="J9" s="16">
        <v>13</v>
      </c>
      <c r="K9" s="16">
        <v>0</v>
      </c>
      <c r="L9" s="17">
        <f>13/13</f>
        <v>1</v>
      </c>
      <c r="M9" s="18">
        <v>7.9861111111111105E-2</v>
      </c>
      <c r="N9" s="19">
        <v>13</v>
      </c>
      <c r="O9" s="19">
        <v>0</v>
      </c>
      <c r="P9" s="20">
        <f>11/13</f>
        <v>0.84615384615384615</v>
      </c>
      <c r="Q9" s="21">
        <v>9.4444444444444442E-2</v>
      </c>
      <c r="R9" s="25">
        <v>12</v>
      </c>
      <c r="S9" s="25">
        <v>3</v>
      </c>
      <c r="T9" s="26">
        <f>5/9</f>
        <v>0.55555555555555558</v>
      </c>
      <c r="U9" s="27">
        <v>0.10277777777777779</v>
      </c>
    </row>
    <row r="10" spans="2:25" x14ac:dyDescent="0.2">
      <c r="B10" s="39">
        <v>43149</v>
      </c>
      <c r="C10" s="40">
        <v>8</v>
      </c>
      <c r="D10" s="40" t="s">
        <v>53</v>
      </c>
      <c r="E10" s="34">
        <v>41</v>
      </c>
      <c r="F10" s="34">
        <v>4</v>
      </c>
      <c r="G10" s="82">
        <f t="shared" si="1"/>
        <v>0.90243902439024393</v>
      </c>
      <c r="H10" s="28"/>
      <c r="I10" s="29">
        <v>35</v>
      </c>
      <c r="J10" s="16">
        <v>15</v>
      </c>
      <c r="K10" s="16">
        <v>0</v>
      </c>
      <c r="L10" s="17">
        <f>12/15</f>
        <v>0.8</v>
      </c>
      <c r="M10" s="18">
        <v>6.458333333333334E-2</v>
      </c>
      <c r="N10" s="19">
        <v>14</v>
      </c>
      <c r="O10" s="19">
        <v>1</v>
      </c>
      <c r="P10" s="20">
        <f>8/13</f>
        <v>0.61538461538461542</v>
      </c>
      <c r="Q10" s="21">
        <v>9.7222222222222224E-2</v>
      </c>
      <c r="R10" s="25">
        <v>12</v>
      </c>
      <c r="S10" s="25">
        <v>3</v>
      </c>
      <c r="T10" s="26">
        <f>5/9</f>
        <v>0.55555555555555558</v>
      </c>
      <c r="U10" s="27">
        <v>9.5138888888888884E-2</v>
      </c>
    </row>
    <row r="11" spans="2:25" x14ac:dyDescent="0.2">
      <c r="B11" s="97">
        <v>43150</v>
      </c>
      <c r="C11" s="98">
        <v>9</v>
      </c>
      <c r="D11" s="98" t="s">
        <v>54</v>
      </c>
      <c r="E11" s="99">
        <v>41</v>
      </c>
      <c r="F11" s="99">
        <v>7</v>
      </c>
      <c r="G11" s="100">
        <f t="shared" si="1"/>
        <v>0.82926829268292679</v>
      </c>
      <c r="H11" s="101"/>
      <c r="I11" s="102">
        <v>34</v>
      </c>
      <c r="J11" s="103">
        <v>17</v>
      </c>
      <c r="K11" s="103">
        <v>0</v>
      </c>
      <c r="L11" s="104">
        <v>0.79</v>
      </c>
      <c r="M11" s="105">
        <v>7.7777777777777779E-2</v>
      </c>
      <c r="N11" s="106">
        <v>11</v>
      </c>
      <c r="O11" s="106">
        <v>0</v>
      </c>
      <c r="P11" s="107">
        <v>0.7</v>
      </c>
      <c r="Q11" s="108">
        <v>9.4444444444444442E-2</v>
      </c>
      <c r="R11" s="109">
        <v>13</v>
      </c>
      <c r="S11" s="109" t="s">
        <v>56</v>
      </c>
      <c r="T11" s="110">
        <v>0.51</v>
      </c>
      <c r="U11" s="111" t="s">
        <v>55</v>
      </c>
    </row>
    <row r="12" spans="2:25" x14ac:dyDescent="0.2">
      <c r="B12" s="39">
        <v>43156</v>
      </c>
      <c r="C12" s="40">
        <v>10</v>
      </c>
      <c r="D12" s="40" t="s">
        <v>68</v>
      </c>
      <c r="E12" s="34">
        <v>41</v>
      </c>
      <c r="F12" s="34">
        <v>10</v>
      </c>
      <c r="G12" s="82">
        <f t="shared" si="1"/>
        <v>0.75609756097560976</v>
      </c>
      <c r="H12" s="28"/>
      <c r="I12" s="29">
        <v>36</v>
      </c>
      <c r="J12" s="16">
        <v>15</v>
      </c>
      <c r="K12" s="16">
        <v>2</v>
      </c>
      <c r="L12" s="17">
        <f>9/13</f>
        <v>0.69230769230769229</v>
      </c>
      <c r="M12" s="18">
        <v>8.4722222222222213E-2</v>
      </c>
      <c r="N12" s="19">
        <v>14</v>
      </c>
      <c r="O12" s="19">
        <v>2</v>
      </c>
      <c r="P12" s="20">
        <f>9/12</f>
        <v>0.75</v>
      </c>
      <c r="Q12" s="21">
        <v>0.10694444444444444</v>
      </c>
      <c r="R12" s="25">
        <v>12</v>
      </c>
      <c r="S12" s="25">
        <v>6</v>
      </c>
      <c r="T12" s="26">
        <f>3/6</f>
        <v>0.5</v>
      </c>
      <c r="U12" s="27">
        <v>0.11875000000000001</v>
      </c>
    </row>
    <row r="13" spans="2:25" x14ac:dyDescent="0.2">
      <c r="B13" s="39">
        <v>43170</v>
      </c>
      <c r="C13" s="40">
        <v>11</v>
      </c>
      <c r="D13" s="40" t="s">
        <v>109</v>
      </c>
      <c r="E13" s="34">
        <v>41</v>
      </c>
      <c r="F13" s="34">
        <v>8</v>
      </c>
      <c r="G13" s="82">
        <f t="shared" si="1"/>
        <v>0.80487804878048785</v>
      </c>
      <c r="H13" s="28"/>
      <c r="I13" s="29">
        <v>34</v>
      </c>
      <c r="J13" s="16">
        <v>15</v>
      </c>
      <c r="K13" s="16">
        <v>1</v>
      </c>
      <c r="L13" s="17">
        <f>11/14</f>
        <v>0.7857142857142857</v>
      </c>
      <c r="M13" s="18">
        <v>7.7083333333333337E-2</v>
      </c>
      <c r="N13" s="19">
        <v>14</v>
      </c>
      <c r="O13" s="19">
        <v>1</v>
      </c>
      <c r="P13" s="20">
        <f>8/13</f>
        <v>0.61538461538461542</v>
      </c>
      <c r="Q13" s="21">
        <v>0.10486111111111111</v>
      </c>
      <c r="R13" s="25">
        <v>12</v>
      </c>
      <c r="S13" s="25">
        <v>6</v>
      </c>
      <c r="T13" s="26">
        <f>4/6</f>
        <v>0.66666666666666663</v>
      </c>
      <c r="U13" s="27">
        <v>0.10833333333333334</v>
      </c>
    </row>
    <row r="14" spans="2:25" x14ac:dyDescent="0.2">
      <c r="B14" s="97">
        <v>43177</v>
      </c>
      <c r="C14" s="98">
        <v>12</v>
      </c>
      <c r="D14" s="98" t="s">
        <v>71</v>
      </c>
      <c r="E14" s="99">
        <v>41</v>
      </c>
      <c r="F14" s="99">
        <v>5</v>
      </c>
      <c r="G14" s="100">
        <f t="shared" si="1"/>
        <v>0.87804878048780488</v>
      </c>
      <c r="H14" s="101"/>
      <c r="I14" s="102">
        <v>34</v>
      </c>
      <c r="J14" s="103">
        <v>17</v>
      </c>
      <c r="K14" s="103">
        <v>1</v>
      </c>
      <c r="L14" s="104">
        <v>0.91</v>
      </c>
      <c r="M14" s="105">
        <v>6.5277777777777782E-2</v>
      </c>
      <c r="N14" s="106">
        <v>11</v>
      </c>
      <c r="O14" s="106">
        <v>1</v>
      </c>
      <c r="P14" s="107">
        <v>0.82</v>
      </c>
      <c r="Q14" s="108">
        <v>9.375E-2</v>
      </c>
      <c r="R14" s="109">
        <v>13</v>
      </c>
      <c r="S14" s="109" t="s">
        <v>113</v>
      </c>
      <c r="T14" s="110">
        <v>0.22</v>
      </c>
      <c r="U14" s="111" t="s">
        <v>55</v>
      </c>
    </row>
    <row r="15" spans="2:25" x14ac:dyDescent="0.2">
      <c r="B15" s="97">
        <v>43190</v>
      </c>
      <c r="C15" s="98">
        <v>13</v>
      </c>
      <c r="D15" s="98" t="s">
        <v>72</v>
      </c>
      <c r="E15" s="99">
        <v>41</v>
      </c>
      <c r="F15" s="99">
        <v>6</v>
      </c>
      <c r="G15" s="100">
        <f t="shared" si="1"/>
        <v>0.85365853658536583</v>
      </c>
      <c r="H15" s="101"/>
      <c r="I15" s="102">
        <v>35</v>
      </c>
      <c r="J15" s="103">
        <v>17</v>
      </c>
      <c r="K15" s="103">
        <v>1</v>
      </c>
      <c r="L15" s="104">
        <v>0.91</v>
      </c>
      <c r="M15" s="105">
        <v>7.9166666666666663E-2</v>
      </c>
      <c r="N15" s="106">
        <v>11</v>
      </c>
      <c r="O15" s="106"/>
      <c r="P15" s="107">
        <v>0.66</v>
      </c>
      <c r="Q15" s="108">
        <v>9.375E-2</v>
      </c>
      <c r="R15" s="109">
        <v>13</v>
      </c>
      <c r="S15" s="109" t="s">
        <v>139</v>
      </c>
      <c r="T15" s="110">
        <v>0.66</v>
      </c>
      <c r="U15" s="111" t="s">
        <v>55</v>
      </c>
    </row>
    <row r="16" spans="2:25" x14ac:dyDescent="0.2">
      <c r="B16" s="39">
        <v>43199</v>
      </c>
      <c r="C16" s="40">
        <v>14</v>
      </c>
      <c r="D16" s="40" t="s">
        <v>195</v>
      </c>
      <c r="E16" s="34"/>
      <c r="F16" s="34"/>
      <c r="G16" s="82"/>
      <c r="H16" s="28"/>
      <c r="I16" s="29">
        <v>34</v>
      </c>
      <c r="J16" s="16"/>
      <c r="K16" s="16"/>
      <c r="L16" s="17"/>
      <c r="M16" s="18"/>
      <c r="N16" s="19"/>
      <c r="O16" s="19"/>
      <c r="P16" s="20"/>
      <c r="Q16" s="21"/>
      <c r="R16" s="25"/>
      <c r="S16" s="25"/>
      <c r="T16" s="26"/>
      <c r="U16" s="27"/>
    </row>
    <row r="17" spans="2:37" x14ac:dyDescent="0.2">
      <c r="B17" s="97">
        <v>43201</v>
      </c>
      <c r="C17" s="98">
        <v>15</v>
      </c>
      <c r="D17" s="98" t="s">
        <v>73</v>
      </c>
      <c r="E17" s="99">
        <v>41</v>
      </c>
      <c r="F17" s="99">
        <v>4</v>
      </c>
      <c r="G17" s="100">
        <f t="shared" si="1"/>
        <v>0.90243902439024393</v>
      </c>
      <c r="H17" s="101"/>
      <c r="I17" s="102">
        <v>39</v>
      </c>
      <c r="J17" s="103">
        <v>17</v>
      </c>
      <c r="K17" s="103">
        <v>1</v>
      </c>
      <c r="L17" s="104">
        <v>0.73</v>
      </c>
      <c r="M17" s="105">
        <v>6.1111111111111116E-2</v>
      </c>
      <c r="N17" s="106">
        <v>11</v>
      </c>
      <c r="O17" s="106">
        <v>4</v>
      </c>
      <c r="P17" s="107">
        <v>0.84</v>
      </c>
      <c r="Q17" s="108" t="s">
        <v>55</v>
      </c>
      <c r="R17" s="109">
        <v>13</v>
      </c>
      <c r="S17" s="109">
        <v>0</v>
      </c>
      <c r="T17" s="110">
        <v>0.88</v>
      </c>
      <c r="U17" s="111">
        <v>0.10416666666666667</v>
      </c>
    </row>
    <row r="18" spans="2:37" x14ac:dyDescent="0.2">
      <c r="B18" s="97">
        <v>43204</v>
      </c>
      <c r="C18" s="98">
        <v>16</v>
      </c>
      <c r="D18" s="98" t="s">
        <v>74</v>
      </c>
      <c r="E18" s="99">
        <v>41</v>
      </c>
      <c r="F18" s="99">
        <v>5</v>
      </c>
      <c r="G18" s="100">
        <f t="shared" si="1"/>
        <v>0.87804878048780488</v>
      </c>
      <c r="H18" s="101"/>
      <c r="I18" s="102">
        <v>35</v>
      </c>
      <c r="J18" s="103">
        <v>17</v>
      </c>
      <c r="K18" s="103">
        <v>2</v>
      </c>
      <c r="L18" s="104">
        <v>0.46</v>
      </c>
      <c r="M18" s="105">
        <v>6.1111111111111116E-2</v>
      </c>
      <c r="N18" s="106">
        <v>11</v>
      </c>
      <c r="O18" s="106">
        <v>3</v>
      </c>
      <c r="P18" s="107">
        <v>0.78</v>
      </c>
      <c r="Q18" s="108" t="s">
        <v>55</v>
      </c>
      <c r="R18" s="109">
        <v>13</v>
      </c>
      <c r="S18" s="109">
        <v>0</v>
      </c>
      <c r="T18" s="110">
        <v>0.8</v>
      </c>
      <c r="U18" s="111">
        <v>0.10208333333333335</v>
      </c>
    </row>
    <row r="19" spans="2:37" x14ac:dyDescent="0.2">
      <c r="B19" s="97">
        <v>43207</v>
      </c>
      <c r="C19" s="98">
        <v>17</v>
      </c>
      <c r="D19" s="98" t="s">
        <v>75</v>
      </c>
      <c r="E19" s="99">
        <v>41</v>
      </c>
      <c r="F19" s="99">
        <v>4</v>
      </c>
      <c r="G19" s="100">
        <f t="shared" si="1"/>
        <v>0.90243902439024393</v>
      </c>
      <c r="H19" s="101"/>
      <c r="I19" s="102">
        <v>44</v>
      </c>
      <c r="J19" s="103">
        <v>17</v>
      </c>
      <c r="K19" s="103">
        <v>2</v>
      </c>
      <c r="L19" s="104">
        <v>0.96</v>
      </c>
      <c r="M19" s="105">
        <v>6.25E-2</v>
      </c>
      <c r="N19" s="106">
        <v>11</v>
      </c>
      <c r="O19" s="106">
        <v>2</v>
      </c>
      <c r="P19" s="107">
        <v>0.94</v>
      </c>
      <c r="Q19" s="108" t="s">
        <v>55</v>
      </c>
      <c r="R19" s="109">
        <v>13</v>
      </c>
      <c r="S19" s="109">
        <v>0</v>
      </c>
      <c r="T19" s="110">
        <v>0.91</v>
      </c>
      <c r="U19" s="111">
        <v>9.0277777777777776E-2</v>
      </c>
    </row>
    <row r="20" spans="2:37" x14ac:dyDescent="0.2">
      <c r="B20" s="39"/>
      <c r="C20" s="40"/>
      <c r="D20" s="40"/>
      <c r="E20" s="34"/>
      <c r="F20" s="34"/>
      <c r="G20" s="82"/>
      <c r="H20" s="28"/>
      <c r="I20" s="29"/>
      <c r="J20" s="16"/>
      <c r="K20" s="16"/>
      <c r="L20" s="17"/>
      <c r="M20" s="18"/>
      <c r="N20" s="19"/>
      <c r="O20" s="19"/>
      <c r="P20" s="20"/>
      <c r="Q20" s="21"/>
      <c r="R20" s="25"/>
      <c r="S20" s="25"/>
      <c r="T20" s="26"/>
      <c r="U20" s="27"/>
    </row>
    <row r="21" spans="2:37" x14ac:dyDescent="0.2">
      <c r="B21" s="39"/>
      <c r="C21" s="40"/>
      <c r="D21" s="40"/>
      <c r="E21" s="34"/>
      <c r="F21" s="34"/>
      <c r="G21" s="82"/>
      <c r="H21" s="28"/>
      <c r="I21" s="29"/>
      <c r="J21" s="16"/>
      <c r="K21" s="16"/>
      <c r="L21" s="17"/>
      <c r="M21" s="18"/>
      <c r="N21" s="19"/>
      <c r="O21" s="19"/>
      <c r="P21" s="20"/>
      <c r="Q21" s="21"/>
      <c r="R21" s="25"/>
      <c r="S21" s="25"/>
      <c r="T21" s="26"/>
      <c r="U21" s="27"/>
    </row>
    <row r="22" spans="2:37" x14ac:dyDescent="0.2">
      <c r="B22" s="39"/>
      <c r="C22" s="40"/>
      <c r="D22" s="40"/>
      <c r="E22" s="34"/>
      <c r="F22" s="34"/>
      <c r="G22" s="82"/>
      <c r="H22" s="28"/>
      <c r="I22" s="29"/>
      <c r="J22" s="16"/>
      <c r="K22" s="16"/>
      <c r="L22" s="17"/>
      <c r="M22" s="18"/>
      <c r="N22" s="19"/>
      <c r="O22" s="19"/>
      <c r="P22" s="20"/>
      <c r="Q22" s="21"/>
      <c r="R22" s="25"/>
      <c r="S22" s="25"/>
      <c r="T22" s="26"/>
      <c r="U22" s="27"/>
    </row>
    <row r="23" spans="2:37" x14ac:dyDescent="0.2">
      <c r="B23" s="39"/>
      <c r="C23" s="40"/>
      <c r="D23" s="40"/>
      <c r="E23" s="34"/>
      <c r="F23" s="34"/>
      <c r="G23" s="82"/>
      <c r="H23" s="28"/>
      <c r="I23" s="29"/>
      <c r="J23" s="16"/>
      <c r="K23" s="16"/>
      <c r="L23" s="17"/>
      <c r="M23" s="18"/>
      <c r="N23" s="19"/>
      <c r="O23" s="19"/>
      <c r="P23" s="20"/>
      <c r="Q23" s="21"/>
      <c r="R23" s="25"/>
      <c r="S23" s="25"/>
      <c r="T23" s="26"/>
      <c r="U23" s="27"/>
    </row>
    <row r="24" spans="2:37" x14ac:dyDescent="0.2">
      <c r="B24" s="39"/>
      <c r="C24" s="40"/>
      <c r="D24" s="40"/>
      <c r="E24" s="34"/>
      <c r="F24" s="34"/>
      <c r="G24" s="82"/>
      <c r="H24" s="28"/>
      <c r="I24" s="29"/>
      <c r="J24" s="16"/>
      <c r="K24" s="16"/>
      <c r="L24" s="17"/>
      <c r="M24" s="18"/>
      <c r="N24" s="19"/>
      <c r="O24" s="19"/>
      <c r="P24" s="20"/>
      <c r="Q24" s="21"/>
      <c r="R24" s="25"/>
      <c r="S24" s="25"/>
      <c r="T24" s="26"/>
      <c r="U24" s="27"/>
    </row>
    <row r="25" spans="2:37" x14ac:dyDescent="0.2">
      <c r="B25" s="39"/>
      <c r="C25" s="40"/>
      <c r="D25" s="40"/>
      <c r="E25" s="34"/>
      <c r="F25" s="34"/>
      <c r="G25" s="82"/>
      <c r="H25" s="28"/>
      <c r="I25" s="29"/>
      <c r="J25" s="16"/>
      <c r="K25" s="16"/>
      <c r="L25" s="17"/>
      <c r="M25" s="18"/>
      <c r="N25" s="19"/>
      <c r="O25" s="19"/>
      <c r="P25" s="20"/>
      <c r="Q25" s="21"/>
      <c r="R25" s="25"/>
      <c r="S25" s="25"/>
      <c r="T25" s="26"/>
      <c r="U25" s="27"/>
    </row>
    <row r="26" spans="2:37" x14ac:dyDescent="0.2">
      <c r="B26" s="39"/>
      <c r="C26" s="40"/>
      <c r="D26" s="40"/>
      <c r="E26" s="34"/>
      <c r="F26" s="34"/>
      <c r="G26" s="82"/>
      <c r="H26" s="28"/>
      <c r="I26" s="29"/>
      <c r="J26" s="16"/>
      <c r="K26" s="16"/>
      <c r="L26" s="17"/>
      <c r="M26" s="18"/>
      <c r="N26" s="19"/>
      <c r="O26" s="19"/>
      <c r="P26" s="20"/>
      <c r="Q26" s="21"/>
      <c r="R26" s="25"/>
      <c r="S26" s="25"/>
      <c r="T26" s="26"/>
      <c r="U26" s="27"/>
      <c r="V26" s="6"/>
      <c r="X26" s="7"/>
      <c r="Y26" s="8"/>
      <c r="Z26" s="6"/>
      <c r="AA26" s="6"/>
      <c r="AB26" s="7"/>
      <c r="AC26" s="9"/>
      <c r="AD26" s="6"/>
      <c r="AE26" s="6"/>
      <c r="AF26" s="7"/>
      <c r="AG26" s="9"/>
      <c r="AH26" s="6"/>
      <c r="AI26" s="6"/>
      <c r="AJ26" s="7"/>
      <c r="AK26" s="9"/>
    </row>
    <row r="27" spans="2:37" x14ac:dyDescent="0.2">
      <c r="B27" s="39"/>
      <c r="C27" s="40"/>
      <c r="D27" s="40"/>
      <c r="E27" s="34"/>
      <c r="F27" s="34"/>
      <c r="G27" s="82"/>
      <c r="H27" s="28"/>
      <c r="I27" s="29"/>
      <c r="J27" s="16"/>
      <c r="K27" s="16"/>
      <c r="L27" s="17"/>
      <c r="M27" s="18"/>
      <c r="N27" s="19"/>
      <c r="O27" s="19"/>
      <c r="P27" s="20"/>
      <c r="Q27" s="21"/>
      <c r="R27" s="25"/>
      <c r="S27" s="25"/>
      <c r="T27" s="26"/>
      <c r="U27" s="27"/>
    </row>
    <row r="28" spans="2:37" x14ac:dyDescent="0.2">
      <c r="B28" s="39"/>
      <c r="C28" s="40"/>
      <c r="D28" s="40"/>
      <c r="E28" s="34"/>
      <c r="F28" s="34"/>
      <c r="G28" s="82"/>
      <c r="H28" s="28"/>
      <c r="I28" s="29"/>
      <c r="J28" s="16"/>
      <c r="K28" s="16"/>
      <c r="L28" s="17"/>
      <c r="M28" s="18"/>
      <c r="N28" s="19"/>
      <c r="O28" s="19"/>
      <c r="P28" s="20"/>
      <c r="Q28" s="21"/>
      <c r="R28" s="25"/>
      <c r="S28" s="25"/>
      <c r="T28" s="26"/>
      <c r="U28" s="27"/>
    </row>
    <row r="29" spans="2:37" x14ac:dyDescent="0.2">
      <c r="B29" s="39"/>
      <c r="C29" s="40"/>
      <c r="D29" s="40"/>
      <c r="E29" s="34"/>
      <c r="F29" s="34"/>
      <c r="G29" s="82"/>
      <c r="H29" s="28"/>
      <c r="I29" s="29"/>
      <c r="J29" s="16"/>
      <c r="K29" s="16"/>
      <c r="L29" s="17"/>
      <c r="M29" s="18"/>
      <c r="N29" s="19"/>
      <c r="O29" s="19"/>
      <c r="P29" s="20"/>
      <c r="Q29" s="21"/>
      <c r="R29" s="25"/>
      <c r="S29" s="25"/>
      <c r="T29" s="26"/>
      <c r="U29" s="27"/>
    </row>
    <row r="30" spans="2:37" x14ac:dyDescent="0.2">
      <c r="B30" s="39"/>
      <c r="C30" s="40"/>
      <c r="D30" s="40"/>
      <c r="E30" s="34"/>
      <c r="F30" s="34"/>
      <c r="G30" s="82"/>
      <c r="H30" s="28"/>
      <c r="I30" s="29"/>
      <c r="J30" s="16"/>
      <c r="K30" s="16"/>
      <c r="L30" s="17"/>
      <c r="M30" s="18"/>
      <c r="N30" s="19"/>
      <c r="O30" s="19"/>
      <c r="P30" s="20"/>
      <c r="Q30" s="21"/>
      <c r="R30" s="25"/>
      <c r="S30" s="25"/>
      <c r="T30" s="26"/>
      <c r="U30" s="27"/>
    </row>
    <row r="31" spans="2:37" x14ac:dyDescent="0.2">
      <c r="B31" s="39"/>
      <c r="C31" s="40"/>
      <c r="D31" s="40"/>
      <c r="E31" s="34"/>
      <c r="F31" s="34"/>
      <c r="G31" s="82"/>
      <c r="H31" s="28"/>
      <c r="I31" s="29"/>
      <c r="J31" s="16"/>
      <c r="K31" s="16"/>
      <c r="L31" s="17"/>
      <c r="M31" s="18"/>
      <c r="N31" s="19"/>
      <c r="O31" s="19"/>
      <c r="P31" s="20"/>
      <c r="Q31" s="21"/>
      <c r="R31" s="25"/>
      <c r="S31" s="25"/>
      <c r="T31" s="26"/>
      <c r="U31" s="27"/>
    </row>
    <row r="32" spans="2:37" x14ac:dyDescent="0.2">
      <c r="B32" s="39"/>
      <c r="C32" s="40"/>
      <c r="D32" s="40"/>
      <c r="E32" s="34"/>
      <c r="F32" s="34"/>
      <c r="G32" s="82"/>
      <c r="H32" s="28"/>
      <c r="I32" s="29"/>
      <c r="J32" s="16"/>
      <c r="K32" s="16"/>
      <c r="L32" s="17"/>
      <c r="M32" s="18"/>
      <c r="N32" s="19"/>
      <c r="O32" s="19"/>
      <c r="P32" s="20"/>
      <c r="Q32" s="21"/>
      <c r="R32" s="25"/>
      <c r="S32" s="25"/>
      <c r="T32" s="26"/>
      <c r="U32" s="27"/>
    </row>
    <row r="33" spans="2:38" x14ac:dyDescent="0.2">
      <c r="B33" s="39"/>
      <c r="C33" s="40"/>
      <c r="D33" s="40"/>
      <c r="E33" s="34"/>
      <c r="F33" s="34"/>
      <c r="G33" s="35"/>
      <c r="H33" s="28"/>
      <c r="I33" s="29"/>
      <c r="J33" s="16"/>
      <c r="K33" s="16"/>
      <c r="L33" s="17"/>
      <c r="M33" s="18"/>
      <c r="N33" s="19"/>
      <c r="O33" s="19"/>
      <c r="P33" s="20"/>
      <c r="Q33" s="21"/>
      <c r="R33" s="25"/>
      <c r="S33" s="25"/>
      <c r="T33" s="26"/>
      <c r="U33" s="27"/>
      <c r="V33" s="6"/>
      <c r="W33" s="6"/>
      <c r="Y33" s="7"/>
      <c r="Z33" s="8"/>
      <c r="AA33" s="6"/>
      <c r="AB33" s="6"/>
      <c r="AC33" s="7"/>
      <c r="AD33" s="9"/>
      <c r="AE33" s="6"/>
      <c r="AF33" s="6"/>
      <c r="AG33" s="7"/>
      <c r="AH33" s="9"/>
      <c r="AI33" s="6"/>
      <c r="AJ33" s="6"/>
      <c r="AK33" s="7"/>
      <c r="AL33" s="9"/>
    </row>
    <row r="34" spans="2:38" x14ac:dyDescent="0.2">
      <c r="B34" s="39"/>
      <c r="C34" s="40"/>
      <c r="D34" s="40"/>
      <c r="E34" s="34"/>
      <c r="F34" s="34"/>
      <c r="G34" s="35"/>
      <c r="H34" s="28"/>
      <c r="I34" s="29"/>
      <c r="J34" s="16"/>
      <c r="K34" s="16"/>
      <c r="L34" s="17"/>
      <c r="M34" s="18"/>
      <c r="N34" s="19"/>
      <c r="O34" s="19"/>
      <c r="P34" s="20"/>
      <c r="Q34" s="21"/>
      <c r="R34" s="25"/>
      <c r="S34" s="25"/>
      <c r="T34" s="26"/>
      <c r="U34" s="27"/>
    </row>
    <row r="35" spans="2:38" x14ac:dyDescent="0.2">
      <c r="B35" s="39"/>
      <c r="C35" s="40"/>
      <c r="D35" s="40"/>
      <c r="E35" s="34"/>
      <c r="F35" s="34"/>
      <c r="G35" s="35"/>
      <c r="H35" s="28"/>
      <c r="I35" s="29"/>
      <c r="J35" s="16"/>
      <c r="K35" s="16"/>
      <c r="L35" s="17"/>
      <c r="M35" s="18"/>
      <c r="N35" s="19"/>
      <c r="O35" s="19"/>
      <c r="P35" s="20"/>
      <c r="Q35" s="21"/>
      <c r="R35" s="25"/>
      <c r="S35" s="25"/>
      <c r="T35" s="26"/>
      <c r="U35" s="27"/>
    </row>
    <row r="36" spans="2:38" x14ac:dyDescent="0.2">
      <c r="B36" s="39"/>
      <c r="C36" s="40"/>
      <c r="D36" s="40"/>
      <c r="E36" s="34"/>
      <c r="F36" s="34"/>
      <c r="G36" s="35"/>
      <c r="H36" s="28"/>
      <c r="I36" s="29"/>
      <c r="J36" s="16"/>
      <c r="K36" s="16"/>
      <c r="L36" s="17"/>
      <c r="M36" s="18"/>
      <c r="N36" s="19"/>
      <c r="O36" s="19"/>
      <c r="P36" s="20"/>
      <c r="Q36" s="21"/>
      <c r="R36" s="25"/>
      <c r="S36" s="25"/>
      <c r="T36" s="26"/>
      <c r="U36" s="27"/>
    </row>
    <row r="37" spans="2:38" x14ac:dyDescent="0.2">
      <c r="B37" s="39"/>
      <c r="C37" s="40"/>
      <c r="D37" s="40"/>
      <c r="E37" s="34"/>
      <c r="F37" s="34"/>
      <c r="G37" s="35"/>
      <c r="H37" s="28"/>
      <c r="I37" s="29"/>
      <c r="J37" s="16"/>
      <c r="K37" s="16"/>
      <c r="L37" s="17"/>
      <c r="M37" s="18"/>
      <c r="N37" s="19"/>
      <c r="O37" s="19"/>
      <c r="P37" s="20"/>
      <c r="Q37" s="21"/>
      <c r="R37" s="25"/>
      <c r="S37" s="25"/>
      <c r="T37" s="26"/>
      <c r="U37" s="27"/>
    </row>
    <row r="38" spans="2:38" x14ac:dyDescent="0.2">
      <c r="B38" s="39"/>
      <c r="C38" s="40"/>
      <c r="D38" s="40"/>
      <c r="E38" s="34"/>
      <c r="F38" s="34"/>
      <c r="G38" s="35"/>
      <c r="H38" s="28"/>
      <c r="I38" s="29"/>
      <c r="J38" s="16"/>
      <c r="K38" s="16"/>
      <c r="L38" s="17"/>
      <c r="M38" s="18"/>
      <c r="N38" s="19"/>
      <c r="O38" s="19"/>
      <c r="P38" s="20"/>
      <c r="Q38" s="21"/>
      <c r="R38" s="25"/>
      <c r="S38" s="25"/>
      <c r="T38" s="26"/>
      <c r="U38" s="27"/>
    </row>
    <row r="39" spans="2:38" x14ac:dyDescent="0.2">
      <c r="B39" s="39"/>
      <c r="C39" s="40"/>
      <c r="D39" s="40"/>
      <c r="E39" s="34"/>
      <c r="F39" s="34"/>
      <c r="G39" s="35"/>
      <c r="H39" s="28"/>
      <c r="I39" s="29"/>
      <c r="J39" s="16"/>
      <c r="K39" s="16"/>
      <c r="L39" s="17"/>
      <c r="M39" s="18"/>
      <c r="N39" s="19"/>
      <c r="O39" s="19"/>
      <c r="P39" s="20"/>
      <c r="Q39" s="21"/>
      <c r="R39" s="25"/>
      <c r="S39" s="25"/>
      <c r="T39" s="26"/>
      <c r="U39" s="27"/>
    </row>
    <row r="40" spans="2:38" x14ac:dyDescent="0.2">
      <c r="B40" s="39"/>
      <c r="C40" s="40"/>
      <c r="D40" s="40"/>
      <c r="E40" s="34"/>
      <c r="F40" s="34"/>
      <c r="G40" s="35"/>
      <c r="H40" s="28"/>
      <c r="I40" s="29"/>
      <c r="J40" s="16"/>
      <c r="K40" s="16"/>
      <c r="L40" s="17"/>
      <c r="M40" s="18"/>
      <c r="N40" s="19"/>
      <c r="O40" s="19"/>
      <c r="P40" s="20"/>
      <c r="Q40" s="21"/>
      <c r="R40" s="25"/>
      <c r="S40" s="25"/>
      <c r="T40" s="26"/>
      <c r="U40" s="27"/>
    </row>
    <row r="41" spans="2:38" x14ac:dyDescent="0.2">
      <c r="B41" s="39"/>
      <c r="C41" s="40"/>
      <c r="D41" s="40"/>
      <c r="E41" s="34"/>
      <c r="F41" s="34"/>
      <c r="G41" s="35"/>
      <c r="H41" s="28"/>
      <c r="I41" s="29"/>
      <c r="J41" s="16"/>
      <c r="K41" s="16"/>
      <c r="L41" s="17"/>
      <c r="M41" s="18"/>
      <c r="N41" s="19"/>
      <c r="O41" s="19"/>
      <c r="P41" s="20"/>
      <c r="Q41" s="21"/>
      <c r="R41" s="25"/>
      <c r="S41" s="25"/>
      <c r="T41" s="26"/>
      <c r="U41" s="27"/>
    </row>
    <row r="42" spans="2:38" x14ac:dyDescent="0.2">
      <c r="B42" s="39"/>
      <c r="C42" s="40"/>
      <c r="D42" s="40"/>
      <c r="E42" s="34"/>
      <c r="F42" s="34"/>
      <c r="G42" s="35"/>
      <c r="H42" s="28"/>
      <c r="I42" s="29"/>
      <c r="J42" s="16"/>
      <c r="K42" s="16"/>
      <c r="L42" s="17"/>
      <c r="M42" s="18"/>
      <c r="N42" s="19"/>
      <c r="O42" s="19"/>
      <c r="P42" s="20"/>
      <c r="Q42" s="21"/>
      <c r="R42" s="25"/>
      <c r="S42" s="25"/>
      <c r="T42" s="26"/>
      <c r="U42" s="27"/>
    </row>
    <row r="43" spans="2:38" x14ac:dyDescent="0.2">
      <c r="B43" s="69" t="s">
        <v>30</v>
      </c>
      <c r="C43" s="54"/>
      <c r="D43" s="54"/>
      <c r="E43" s="54"/>
      <c r="F43" s="54"/>
      <c r="G43" s="55">
        <f>AVERAGE(G4:G42)</f>
        <v>0.8695268439170879</v>
      </c>
      <c r="H43" s="55">
        <f>AVERAGE(H4:H42)</f>
        <v>0.69666666666666666</v>
      </c>
      <c r="I43" s="123">
        <f>AVERAGE(I4:I42)</f>
        <v>36</v>
      </c>
      <c r="J43" s="54"/>
      <c r="K43" s="54"/>
      <c r="L43" s="55">
        <f>AVERAGE(L4:L42)</f>
        <v>0.83108957708957709</v>
      </c>
      <c r="M43" s="70">
        <f>AVERAGE(M4:M42)</f>
        <v>7.2777777777777775E-2</v>
      </c>
      <c r="N43" s="54"/>
      <c r="O43" s="54"/>
      <c r="P43" s="55">
        <f>AVERAGE(P4:P42)</f>
        <v>0.75301631701631699</v>
      </c>
      <c r="Q43" s="70">
        <f>AVERAGE(Q4:Q42)</f>
        <v>9.8148148148148137E-2</v>
      </c>
      <c r="R43" s="54"/>
      <c r="S43" s="54"/>
      <c r="T43" s="55">
        <f>AVERAGE(T4:T42)</f>
        <v>0.6669687349687351</v>
      </c>
      <c r="U43" s="70">
        <f>AVERAGE(U4:U42)</f>
        <v>0.10381944444444445</v>
      </c>
    </row>
    <row r="44" spans="2:38" x14ac:dyDescent="0.2">
      <c r="B44" s="71" t="s">
        <v>31</v>
      </c>
      <c r="C44" s="59"/>
      <c r="D44" s="59"/>
      <c r="E44" s="59"/>
      <c r="F44" s="59"/>
      <c r="G44" s="60">
        <f>MAX(G4:G42)</f>
        <v>0.97222222222222221</v>
      </c>
      <c r="H44" s="60">
        <f>MAX(H4:H42)</f>
        <v>0.87</v>
      </c>
      <c r="I44" s="72">
        <f>MAX(I4:I42)</f>
        <v>44</v>
      </c>
      <c r="J44" s="59"/>
      <c r="K44" s="59"/>
      <c r="L44" s="60">
        <f>MAX(L4:L42)</f>
        <v>1</v>
      </c>
      <c r="M44" s="73">
        <f>MAX(M4:M42)</f>
        <v>8.4722222222222213E-2</v>
      </c>
      <c r="N44" s="59"/>
      <c r="O44" s="59"/>
      <c r="P44" s="60">
        <f>MAX(P4:P42)</f>
        <v>0.94</v>
      </c>
      <c r="Q44" s="73">
        <f>MAX(Q4:Q42)</f>
        <v>0.11666666666666665</v>
      </c>
      <c r="R44" s="59"/>
      <c r="S44" s="59"/>
      <c r="T44" s="60">
        <f>MAX(T4:T42)</f>
        <v>1</v>
      </c>
      <c r="U44" s="73">
        <f>MAX(U4:U42)</f>
        <v>0.11875000000000001</v>
      </c>
    </row>
    <row r="45" spans="2:38" x14ac:dyDescent="0.2">
      <c r="B45" s="74" t="s">
        <v>32</v>
      </c>
      <c r="C45" s="64"/>
      <c r="D45" s="64"/>
      <c r="E45" s="64"/>
      <c r="F45" s="64"/>
      <c r="G45" s="65">
        <f>MIN(G4:G42)</f>
        <v>0.75609756097560976</v>
      </c>
      <c r="H45" s="65">
        <f>MIN(H4:H42)</f>
        <v>0.61</v>
      </c>
      <c r="I45" s="75">
        <f>MIN(I4:I42)</f>
        <v>34</v>
      </c>
      <c r="J45" s="64"/>
      <c r="K45" s="64"/>
      <c r="L45" s="65">
        <f>MIN(L4:L42)</f>
        <v>0.46</v>
      </c>
      <c r="M45" s="76">
        <f>MIN(M4:M42)</f>
        <v>6.1111111111111116E-2</v>
      </c>
      <c r="N45" s="64"/>
      <c r="O45" s="64"/>
      <c r="P45" s="65">
        <f>MIN(P4:P42)</f>
        <v>0.58333333333333337</v>
      </c>
      <c r="Q45" s="76">
        <f>MIN(Q4:Q42)</f>
        <v>7.9861111111111105E-2</v>
      </c>
      <c r="R45" s="64"/>
      <c r="S45" s="64"/>
      <c r="T45" s="65">
        <f>MIN(T4:T42)</f>
        <v>0.22</v>
      </c>
      <c r="U45" s="76">
        <f>MIN(U4:U42)</f>
        <v>8.4027777777777771E-2</v>
      </c>
    </row>
    <row r="46" spans="2:38" x14ac:dyDescent="0.2">
      <c r="B46" s="5"/>
      <c r="C46" s="6"/>
      <c r="D46" s="6"/>
      <c r="E46" s="6"/>
      <c r="F46" s="6"/>
      <c r="H46" s="7"/>
      <c r="I46" s="8"/>
      <c r="J46" s="6"/>
      <c r="K46" s="6"/>
      <c r="L46" s="7"/>
      <c r="M46" s="9"/>
      <c r="N46" s="6"/>
      <c r="O46" s="6"/>
      <c r="P46" s="7"/>
      <c r="Q46" s="9"/>
      <c r="R46" s="6"/>
      <c r="S46" s="6"/>
      <c r="T46" s="7"/>
      <c r="U46" s="9"/>
    </row>
    <row r="47" spans="2:38" x14ac:dyDescent="0.2">
      <c r="B47" s="5"/>
      <c r="C47" s="6"/>
      <c r="D47" s="6"/>
      <c r="E47" s="6"/>
      <c r="F47" s="6"/>
      <c r="H47" s="7"/>
      <c r="I47" s="8"/>
      <c r="J47" s="6"/>
      <c r="K47" s="6"/>
      <c r="L47" s="7"/>
      <c r="M47" s="9"/>
      <c r="N47" s="6"/>
      <c r="O47" s="6"/>
      <c r="P47" s="7"/>
      <c r="Q47" s="9"/>
      <c r="R47" s="6"/>
      <c r="S47" s="6"/>
      <c r="T47" s="7"/>
      <c r="U47" s="9"/>
    </row>
    <row r="48" spans="2:38" x14ac:dyDescent="0.2">
      <c r="B48" s="5"/>
      <c r="C48" s="6"/>
      <c r="D48" s="6"/>
      <c r="E48" s="6"/>
      <c r="F48" s="6"/>
      <c r="H48" s="7"/>
      <c r="I48" s="8"/>
      <c r="J48" s="6"/>
      <c r="K48" s="6"/>
      <c r="L48" s="7"/>
      <c r="M48" s="9"/>
      <c r="N48" s="6"/>
      <c r="O48" s="6"/>
      <c r="P48" s="7"/>
      <c r="Q48" s="9"/>
      <c r="R48" s="6"/>
      <c r="S48" s="6"/>
      <c r="T48" s="7"/>
      <c r="U48" s="9"/>
    </row>
    <row r="49" spans="2:21" x14ac:dyDescent="0.2">
      <c r="B49" s="5"/>
      <c r="C49" s="6"/>
      <c r="D49" s="6"/>
      <c r="E49" s="6"/>
      <c r="F49" s="6"/>
      <c r="H49" s="7"/>
      <c r="I49" s="8"/>
      <c r="J49" s="6"/>
      <c r="K49" s="6"/>
      <c r="L49" s="7"/>
      <c r="M49" s="9"/>
      <c r="N49" s="6"/>
      <c r="O49" s="6"/>
      <c r="P49" s="7"/>
      <c r="Q49" s="9"/>
      <c r="R49" s="6"/>
      <c r="S49" s="6"/>
      <c r="T49" s="7"/>
      <c r="U49" s="9"/>
    </row>
    <row r="50" spans="2:21" x14ac:dyDescent="0.2">
      <c r="B50" s="5"/>
      <c r="C50" s="6"/>
      <c r="D50" s="6"/>
      <c r="E50" s="6"/>
      <c r="F50" s="6"/>
      <c r="H50" s="7"/>
      <c r="I50" s="8"/>
      <c r="J50" s="6"/>
      <c r="K50" s="6"/>
      <c r="L50" s="7"/>
      <c r="M50" s="9"/>
      <c r="N50" s="6"/>
      <c r="O50" s="6"/>
      <c r="P50" s="7"/>
      <c r="Q50" s="9"/>
      <c r="R50" s="6"/>
      <c r="S50" s="6"/>
      <c r="T50" s="7"/>
      <c r="U50" s="9"/>
    </row>
    <row r="51" spans="2:21" x14ac:dyDescent="0.2">
      <c r="B51" s="5"/>
      <c r="C51" s="6"/>
      <c r="D51" s="6"/>
      <c r="E51" s="6"/>
      <c r="F51" s="6"/>
      <c r="H51" s="7"/>
      <c r="I51" s="8"/>
      <c r="J51" s="6"/>
      <c r="K51" s="6"/>
      <c r="L51" s="7"/>
      <c r="M51" s="9"/>
      <c r="N51" s="6"/>
      <c r="O51" s="6"/>
      <c r="P51" s="7"/>
      <c r="Q51" s="9"/>
      <c r="R51" s="6"/>
      <c r="S51" s="6"/>
      <c r="T51" s="7"/>
      <c r="U51" s="9"/>
    </row>
    <row r="52" spans="2:21" x14ac:dyDescent="0.2">
      <c r="B52" s="5"/>
      <c r="C52" s="6"/>
      <c r="D52" s="6"/>
      <c r="E52" s="6"/>
      <c r="F52" s="6"/>
      <c r="H52" s="7"/>
      <c r="I52" s="8"/>
      <c r="J52" s="6"/>
      <c r="K52" s="6"/>
      <c r="L52" s="7"/>
      <c r="M52" s="9"/>
      <c r="N52" s="6"/>
      <c r="O52" s="6"/>
      <c r="P52" s="7"/>
      <c r="Q52" s="9"/>
      <c r="R52" s="6"/>
      <c r="S52" s="6"/>
      <c r="T52" s="7"/>
      <c r="U52" s="9"/>
    </row>
    <row r="53" spans="2:21" x14ac:dyDescent="0.2">
      <c r="B53" s="5"/>
      <c r="C53" s="6"/>
      <c r="D53" s="6"/>
      <c r="E53" s="6"/>
      <c r="F53" s="6"/>
      <c r="H53" s="7"/>
      <c r="I53" s="8"/>
      <c r="J53" s="6"/>
      <c r="K53" s="6"/>
      <c r="L53" s="7"/>
      <c r="M53" s="9"/>
      <c r="N53" s="6"/>
      <c r="O53" s="6"/>
      <c r="P53" s="7"/>
      <c r="Q53" s="9"/>
      <c r="R53" s="6"/>
      <c r="S53" s="6"/>
      <c r="T53" s="7"/>
      <c r="U53" s="9"/>
    </row>
    <row r="54" spans="2:21" x14ac:dyDescent="0.2">
      <c r="B54" s="5"/>
      <c r="C54" s="6"/>
      <c r="D54" s="6"/>
      <c r="E54" s="6"/>
      <c r="F54" s="6"/>
      <c r="H54" s="7"/>
      <c r="I54" s="8"/>
      <c r="J54" s="6"/>
      <c r="K54" s="6"/>
      <c r="L54" s="7"/>
      <c r="M54" s="9"/>
      <c r="N54" s="6"/>
      <c r="O54" s="6"/>
      <c r="P54" s="7"/>
      <c r="Q54" s="9"/>
      <c r="R54" s="6"/>
      <c r="S54" s="6"/>
      <c r="T54" s="7"/>
      <c r="U54" s="9"/>
    </row>
    <row r="55" spans="2:21" x14ac:dyDescent="0.2">
      <c r="B55" s="5"/>
      <c r="C55" s="6"/>
      <c r="D55" s="6"/>
      <c r="E55" s="6"/>
      <c r="F55" s="6"/>
      <c r="H55" s="7"/>
      <c r="I55" s="8"/>
      <c r="J55" s="6"/>
      <c r="K55" s="6"/>
      <c r="L55" s="7"/>
      <c r="M55" s="9"/>
      <c r="N55" s="6"/>
      <c r="O55" s="6"/>
      <c r="P55" s="7"/>
      <c r="Q55" s="9"/>
      <c r="R55" s="6"/>
      <c r="S55" s="6"/>
      <c r="T55" s="7"/>
      <c r="U55" s="9"/>
    </row>
    <row r="56" spans="2:21" x14ac:dyDescent="0.2">
      <c r="B56" s="5"/>
      <c r="C56" s="6"/>
      <c r="D56" s="6"/>
      <c r="E56" s="6"/>
      <c r="F56" s="6"/>
      <c r="H56" s="7"/>
      <c r="I56" s="8"/>
      <c r="J56" s="6"/>
      <c r="K56" s="6"/>
      <c r="L56" s="7"/>
      <c r="M56" s="9"/>
      <c r="N56" s="6"/>
      <c r="O56" s="6"/>
      <c r="P56" s="7"/>
      <c r="Q56" s="9"/>
      <c r="R56" s="6"/>
      <c r="S56" s="6"/>
      <c r="T56" s="7"/>
      <c r="U56" s="9"/>
    </row>
  </sheetData>
  <mergeCells count="7">
    <mergeCell ref="W3:Y6"/>
    <mergeCell ref="J1:U1"/>
    <mergeCell ref="H2:I2"/>
    <mergeCell ref="J2:M2"/>
    <mergeCell ref="N2:Q2"/>
    <mergeCell ref="R2:U2"/>
    <mergeCell ref="B1:I1"/>
  </mergeCells>
  <pageMargins left="0.7" right="0.7" top="0.75" bottom="0.75" header="0.3" footer="0.3"/>
  <pageSetup orientation="portrait" horizontalDpi="0" verticalDpi="0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56"/>
  <sheetViews>
    <sheetView tabSelected="1" topLeftCell="B2" workbookViewId="0">
      <selection activeCell="D24" sqref="D24"/>
    </sheetView>
  </sheetViews>
  <sheetFormatPr baseColWidth="10" defaultRowHeight="16" x14ac:dyDescent="0.2"/>
  <cols>
    <col min="4" max="4" width="14.5" bestFit="1" customWidth="1"/>
    <col min="5" max="5" width="13" bestFit="1" customWidth="1"/>
    <col min="6" max="7" width="19.1640625" bestFit="1" customWidth="1"/>
    <col min="8" max="9" width="13" customWidth="1"/>
    <col min="12" max="12" width="11.6640625" bestFit="1" customWidth="1"/>
    <col min="13" max="13" width="14" bestFit="1" customWidth="1"/>
    <col min="16" max="16" width="11.6640625" bestFit="1" customWidth="1"/>
    <col min="17" max="17" width="14" bestFit="1" customWidth="1"/>
    <col min="20" max="20" width="11.6640625" bestFit="1" customWidth="1"/>
    <col min="21" max="21" width="14" bestFit="1" customWidth="1"/>
    <col min="23" max="23" width="10.83203125" customWidth="1"/>
    <col min="26" max="26" width="9.83203125" customWidth="1"/>
    <col min="29" max="29" width="14.1640625" customWidth="1"/>
  </cols>
  <sheetData>
    <row r="1" spans="2:30" x14ac:dyDescent="0.2">
      <c r="B1" s="148" t="s">
        <v>26</v>
      </c>
      <c r="C1" s="149"/>
      <c r="D1" s="149"/>
      <c r="E1" s="149"/>
      <c r="F1" s="149"/>
      <c r="G1" s="149"/>
      <c r="H1" s="149"/>
      <c r="I1" s="150"/>
      <c r="J1" s="139" t="s">
        <v>21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1"/>
    </row>
    <row r="2" spans="2:30" x14ac:dyDescent="0.2">
      <c r="B2" s="41"/>
      <c r="C2" s="42"/>
      <c r="D2" s="42"/>
      <c r="E2" s="42"/>
      <c r="F2" s="42"/>
      <c r="G2" s="43"/>
      <c r="H2" s="142" t="s">
        <v>18</v>
      </c>
      <c r="I2" s="143"/>
      <c r="J2" s="144" t="s">
        <v>39</v>
      </c>
      <c r="K2" s="145"/>
      <c r="L2" s="145"/>
      <c r="M2" s="145"/>
      <c r="N2" s="145" t="s">
        <v>40</v>
      </c>
      <c r="O2" s="145"/>
      <c r="P2" s="145"/>
      <c r="Q2" s="145"/>
      <c r="R2" s="146" t="s">
        <v>41</v>
      </c>
      <c r="S2" s="146"/>
      <c r="T2" s="146"/>
      <c r="U2" s="147"/>
      <c r="W2" s="153" t="s">
        <v>116</v>
      </c>
      <c r="X2" s="153"/>
      <c r="Y2" s="154" t="s">
        <v>117</v>
      </c>
      <c r="Z2" s="154"/>
      <c r="AA2" s="151" t="s">
        <v>118</v>
      </c>
      <c r="AB2" s="151"/>
      <c r="AC2" s="152" t="s">
        <v>119</v>
      </c>
      <c r="AD2" s="152"/>
    </row>
    <row r="3" spans="2:30" x14ac:dyDescent="0.2">
      <c r="B3" s="36" t="s">
        <v>1</v>
      </c>
      <c r="C3" s="37" t="s">
        <v>0</v>
      </c>
      <c r="D3" s="38" t="s">
        <v>6</v>
      </c>
      <c r="E3" s="32" t="s">
        <v>3</v>
      </c>
      <c r="F3" s="81" t="s">
        <v>38</v>
      </c>
      <c r="G3" s="33" t="s">
        <v>45</v>
      </c>
      <c r="H3" s="30" t="s">
        <v>19</v>
      </c>
      <c r="I3" s="31" t="s">
        <v>20</v>
      </c>
      <c r="J3" s="10" t="s">
        <v>23</v>
      </c>
      <c r="K3" s="11" t="s">
        <v>22</v>
      </c>
      <c r="L3" s="11" t="s">
        <v>24</v>
      </c>
      <c r="M3" s="12" t="s">
        <v>2</v>
      </c>
      <c r="N3" s="13" t="s">
        <v>23</v>
      </c>
      <c r="O3" s="14" t="s">
        <v>22</v>
      </c>
      <c r="P3" s="14" t="s">
        <v>24</v>
      </c>
      <c r="Q3" s="15" t="s">
        <v>2</v>
      </c>
      <c r="R3" s="22" t="s">
        <v>23</v>
      </c>
      <c r="S3" s="23" t="s">
        <v>22</v>
      </c>
      <c r="T3" s="23" t="s">
        <v>24</v>
      </c>
      <c r="U3" s="24" t="s">
        <v>2</v>
      </c>
      <c r="W3" s="129" t="s">
        <v>120</v>
      </c>
      <c r="X3" s="129" t="s">
        <v>20</v>
      </c>
      <c r="Y3" s="128" t="s">
        <v>120</v>
      </c>
      <c r="Z3" s="128" t="s">
        <v>20</v>
      </c>
      <c r="AA3" s="127" t="s">
        <v>120</v>
      </c>
      <c r="AB3" s="127" t="s">
        <v>20</v>
      </c>
      <c r="AC3" s="130" t="s">
        <v>120</v>
      </c>
      <c r="AD3" s="130" t="s">
        <v>20</v>
      </c>
    </row>
    <row r="4" spans="2:30" x14ac:dyDescent="0.2">
      <c r="B4" s="39">
        <v>43107</v>
      </c>
      <c r="C4" s="40">
        <v>1</v>
      </c>
      <c r="D4" s="40" t="s">
        <v>43</v>
      </c>
      <c r="E4" s="34">
        <v>37</v>
      </c>
      <c r="F4" s="83">
        <v>6</v>
      </c>
      <c r="G4" s="82">
        <f t="shared" ref="G4:G20" si="0">(E4-F4)/E4</f>
        <v>0.83783783783783783</v>
      </c>
      <c r="H4" s="28"/>
      <c r="I4" s="29">
        <v>35</v>
      </c>
      <c r="J4" s="16">
        <v>17</v>
      </c>
      <c r="K4" s="78" t="s">
        <v>42</v>
      </c>
      <c r="L4" s="17">
        <v>0.24</v>
      </c>
      <c r="M4" s="18">
        <v>0.12708333333333333</v>
      </c>
      <c r="N4" s="19">
        <v>10</v>
      </c>
      <c r="O4" s="79" t="s">
        <v>42</v>
      </c>
      <c r="P4" s="20">
        <v>0.8</v>
      </c>
      <c r="Q4" s="21">
        <v>7.6388888888888895E-2</v>
      </c>
      <c r="R4" s="25">
        <v>4</v>
      </c>
      <c r="S4" s="80" t="s">
        <v>42</v>
      </c>
      <c r="T4" s="26">
        <v>1</v>
      </c>
      <c r="U4" s="27">
        <v>3.9583333333333331E-2</v>
      </c>
      <c r="W4" s="131"/>
      <c r="X4" s="126"/>
      <c r="Y4" s="131"/>
      <c r="AA4" s="4"/>
      <c r="AC4" s="4"/>
    </row>
    <row r="5" spans="2:30" x14ac:dyDescent="0.2">
      <c r="B5" s="39">
        <v>43120</v>
      </c>
      <c r="C5" s="40">
        <v>2</v>
      </c>
      <c r="D5" s="40" t="s">
        <v>43</v>
      </c>
      <c r="E5" s="34">
        <v>37</v>
      </c>
      <c r="F5" s="83">
        <v>6</v>
      </c>
      <c r="G5" s="82">
        <f t="shared" si="0"/>
        <v>0.83783783783783783</v>
      </c>
      <c r="H5" s="28"/>
      <c r="I5" s="29">
        <v>44</v>
      </c>
      <c r="J5" s="16">
        <v>18</v>
      </c>
      <c r="K5" s="78" t="s">
        <v>42</v>
      </c>
      <c r="L5" s="17">
        <v>0.61</v>
      </c>
      <c r="M5" s="18">
        <v>0.11527777777777777</v>
      </c>
      <c r="N5" s="19">
        <v>7</v>
      </c>
      <c r="O5" s="79" t="s">
        <v>42</v>
      </c>
      <c r="P5" s="20">
        <v>0.86</v>
      </c>
      <c r="Q5" s="21">
        <v>0.10694444444444444</v>
      </c>
      <c r="R5" s="25">
        <v>6</v>
      </c>
      <c r="S5" s="80" t="s">
        <v>42</v>
      </c>
      <c r="T5" s="26">
        <v>0.8</v>
      </c>
      <c r="U5" s="27">
        <v>5.9027777777777783E-2</v>
      </c>
      <c r="W5" s="131"/>
      <c r="X5" s="126"/>
      <c r="Y5" s="131"/>
      <c r="AA5" s="4"/>
      <c r="AC5" s="4"/>
    </row>
    <row r="6" spans="2:30" x14ac:dyDescent="0.2">
      <c r="B6" s="39">
        <v>43126</v>
      </c>
      <c r="C6" s="40">
        <v>3</v>
      </c>
      <c r="D6" s="40" t="s">
        <v>43</v>
      </c>
      <c r="E6" s="34">
        <v>37</v>
      </c>
      <c r="F6" s="83">
        <v>5</v>
      </c>
      <c r="G6" s="82">
        <f t="shared" si="0"/>
        <v>0.86486486486486491</v>
      </c>
      <c r="H6" s="28"/>
      <c r="I6" s="29">
        <v>35</v>
      </c>
      <c r="J6" s="16">
        <v>18</v>
      </c>
      <c r="K6" s="78" t="s">
        <v>42</v>
      </c>
      <c r="L6" s="17">
        <v>0.44</v>
      </c>
      <c r="M6" s="18">
        <v>0.10902777777777778</v>
      </c>
      <c r="N6" s="19">
        <v>7</v>
      </c>
      <c r="O6" s="79" t="s">
        <v>42</v>
      </c>
      <c r="P6" s="20">
        <v>0.71</v>
      </c>
      <c r="Q6" s="21">
        <v>9.0277777777777776E-2</v>
      </c>
      <c r="R6" s="25">
        <v>7</v>
      </c>
      <c r="S6" s="80" t="s">
        <v>42</v>
      </c>
      <c r="T6" s="26">
        <v>1</v>
      </c>
      <c r="U6" s="27">
        <v>6.458333333333334E-2</v>
      </c>
      <c r="W6" s="131"/>
      <c r="X6" s="126"/>
      <c r="Y6" s="131"/>
      <c r="AA6" s="4"/>
      <c r="AC6" s="4"/>
    </row>
    <row r="7" spans="2:30" x14ac:dyDescent="0.2">
      <c r="B7" s="39">
        <v>43141</v>
      </c>
      <c r="C7" s="40">
        <v>4</v>
      </c>
      <c r="D7" s="40" t="s">
        <v>43</v>
      </c>
      <c r="E7" s="34">
        <v>37</v>
      </c>
      <c r="F7" s="83">
        <v>3</v>
      </c>
      <c r="G7" s="82">
        <f t="shared" si="0"/>
        <v>0.91891891891891897</v>
      </c>
      <c r="H7" s="28"/>
      <c r="I7" s="29">
        <v>49</v>
      </c>
      <c r="J7" s="16">
        <v>21</v>
      </c>
      <c r="K7" s="16">
        <v>3</v>
      </c>
      <c r="L7" s="17">
        <f>9/19</f>
        <v>0.47368421052631576</v>
      </c>
      <c r="M7" s="18">
        <v>9.7222222222222224E-2</v>
      </c>
      <c r="N7" s="19">
        <v>8</v>
      </c>
      <c r="O7" s="79" t="s">
        <v>42</v>
      </c>
      <c r="P7" s="20">
        <v>0.75</v>
      </c>
      <c r="Q7" s="21">
        <v>7.7083333333333337E-2</v>
      </c>
      <c r="R7" s="25">
        <v>8</v>
      </c>
      <c r="S7" s="80" t="s">
        <v>42</v>
      </c>
      <c r="T7" s="26">
        <v>0.88</v>
      </c>
      <c r="U7" s="27">
        <v>6.9444444444444434E-2</v>
      </c>
      <c r="W7" s="4"/>
      <c r="Y7" s="4"/>
      <c r="AA7" s="4"/>
      <c r="AC7" s="4"/>
    </row>
    <row r="8" spans="2:30" x14ac:dyDescent="0.2">
      <c r="B8" s="39">
        <v>43142</v>
      </c>
      <c r="C8" s="40">
        <v>5</v>
      </c>
      <c r="D8" s="40" t="s">
        <v>43</v>
      </c>
      <c r="E8" s="34">
        <v>37</v>
      </c>
      <c r="F8" s="83">
        <v>3</v>
      </c>
      <c r="G8" s="82">
        <f t="shared" si="0"/>
        <v>0.91891891891891897</v>
      </c>
      <c r="H8" s="28"/>
      <c r="I8" s="29">
        <v>44</v>
      </c>
      <c r="J8" s="16">
        <v>21</v>
      </c>
      <c r="K8" s="16">
        <v>3</v>
      </c>
      <c r="L8" s="17">
        <v>0.33</v>
      </c>
      <c r="M8" s="18">
        <v>9.7222222222222224E-2</v>
      </c>
      <c r="N8" s="19">
        <v>8</v>
      </c>
      <c r="O8" s="79" t="s">
        <v>42</v>
      </c>
      <c r="P8" s="20">
        <v>0.88</v>
      </c>
      <c r="Q8" s="21">
        <v>8.0555555555555561E-2</v>
      </c>
      <c r="R8" s="25">
        <v>8</v>
      </c>
      <c r="S8" s="80" t="s">
        <v>42</v>
      </c>
      <c r="T8" s="26">
        <v>0.8</v>
      </c>
      <c r="U8" s="27">
        <v>6.5972222222222224E-2</v>
      </c>
      <c r="W8" s="4"/>
      <c r="Y8" s="4"/>
      <c r="AA8" s="4"/>
      <c r="AC8" s="4"/>
    </row>
    <row r="9" spans="2:30" x14ac:dyDescent="0.2">
      <c r="B9" s="39">
        <v>43148</v>
      </c>
      <c r="C9" s="40">
        <v>6</v>
      </c>
      <c r="D9" s="40" t="s">
        <v>43</v>
      </c>
      <c r="E9" s="34">
        <v>37</v>
      </c>
      <c r="F9" s="83">
        <v>5</v>
      </c>
      <c r="G9" s="82">
        <f t="shared" si="0"/>
        <v>0.86486486486486491</v>
      </c>
      <c r="H9" s="28"/>
      <c r="I9" s="29">
        <v>43</v>
      </c>
      <c r="J9" s="16">
        <v>15</v>
      </c>
      <c r="K9" s="78" t="s">
        <v>42</v>
      </c>
      <c r="L9" s="17">
        <v>0.47</v>
      </c>
      <c r="M9" s="18">
        <v>0.10972222222222222</v>
      </c>
      <c r="N9" s="19">
        <v>12</v>
      </c>
      <c r="O9" s="79" t="s">
        <v>42</v>
      </c>
      <c r="P9" s="20">
        <v>0.75</v>
      </c>
      <c r="Q9" s="21">
        <v>8.1944444444444445E-2</v>
      </c>
      <c r="R9" s="25">
        <v>7</v>
      </c>
      <c r="S9" s="80" t="s">
        <v>42</v>
      </c>
      <c r="T9" s="26">
        <v>1</v>
      </c>
      <c r="U9" s="27">
        <v>6.9444444444444434E-2</v>
      </c>
      <c r="W9" s="4"/>
      <c r="Y9" s="4"/>
      <c r="AA9" s="4"/>
      <c r="AC9" s="4"/>
    </row>
    <row r="10" spans="2:30" x14ac:dyDescent="0.2">
      <c r="B10" s="39">
        <v>43149</v>
      </c>
      <c r="C10" s="40">
        <v>7</v>
      </c>
      <c r="D10" s="40" t="s">
        <v>43</v>
      </c>
      <c r="E10" s="34">
        <v>37</v>
      </c>
      <c r="F10" s="83">
        <v>0</v>
      </c>
      <c r="G10" s="82">
        <f t="shared" si="0"/>
        <v>1</v>
      </c>
      <c r="H10" s="28"/>
      <c r="I10" s="29">
        <v>45</v>
      </c>
      <c r="J10" s="16">
        <v>18</v>
      </c>
      <c r="K10" s="78" t="s">
        <v>42</v>
      </c>
      <c r="L10" s="17">
        <v>0.5</v>
      </c>
      <c r="M10" s="18">
        <v>7.9166666666666663E-2</v>
      </c>
      <c r="N10" s="19">
        <v>9</v>
      </c>
      <c r="O10" s="79" t="s">
        <v>42</v>
      </c>
      <c r="P10" s="20">
        <v>0.67</v>
      </c>
      <c r="Q10" s="21">
        <v>9.5833333333333326E-2</v>
      </c>
      <c r="R10" s="25">
        <v>10</v>
      </c>
      <c r="S10" s="80" t="s">
        <v>42</v>
      </c>
      <c r="T10" s="26">
        <v>0.9</v>
      </c>
      <c r="U10" s="27">
        <v>8.3333333333333329E-2</v>
      </c>
      <c r="W10" s="4"/>
      <c r="Y10" s="4"/>
      <c r="AA10" s="4"/>
      <c r="AC10" s="4"/>
    </row>
    <row r="11" spans="2:30" x14ac:dyDescent="0.2">
      <c r="B11" s="97">
        <v>43150</v>
      </c>
      <c r="C11" s="98">
        <v>8</v>
      </c>
      <c r="D11" s="98" t="s">
        <v>54</v>
      </c>
      <c r="E11" s="99">
        <v>37</v>
      </c>
      <c r="F11" s="99">
        <v>0</v>
      </c>
      <c r="G11" s="100">
        <f t="shared" si="0"/>
        <v>1</v>
      </c>
      <c r="H11" s="101"/>
      <c r="I11" s="102">
        <v>49</v>
      </c>
      <c r="J11" s="16"/>
      <c r="K11" s="16"/>
      <c r="L11" s="17"/>
      <c r="M11" s="18"/>
      <c r="N11" s="19"/>
      <c r="O11" s="19"/>
      <c r="P11" s="20"/>
      <c r="Q11" s="21"/>
      <c r="R11" s="25"/>
      <c r="S11" s="25"/>
      <c r="T11" s="26"/>
      <c r="U11" s="27"/>
      <c r="W11" s="4">
        <v>0.78</v>
      </c>
      <c r="X11">
        <v>49</v>
      </c>
      <c r="Y11" s="4">
        <v>0.76</v>
      </c>
      <c r="Z11">
        <v>49</v>
      </c>
      <c r="AA11" s="4">
        <v>0.77</v>
      </c>
      <c r="AB11">
        <v>49</v>
      </c>
      <c r="AC11" s="4">
        <v>0.77</v>
      </c>
      <c r="AD11">
        <v>49</v>
      </c>
    </row>
    <row r="12" spans="2:30" x14ac:dyDescent="0.2">
      <c r="B12" s="39">
        <v>43156</v>
      </c>
      <c r="C12" s="40">
        <v>9</v>
      </c>
      <c r="D12" s="40" t="s">
        <v>43</v>
      </c>
      <c r="E12" s="34">
        <v>37</v>
      </c>
      <c r="F12" s="83">
        <v>0</v>
      </c>
      <c r="G12" s="82">
        <f t="shared" si="0"/>
        <v>1</v>
      </c>
      <c r="H12" s="28"/>
      <c r="I12" s="29">
        <v>45</v>
      </c>
      <c r="J12" s="16">
        <v>18</v>
      </c>
      <c r="K12" s="16"/>
      <c r="L12" s="17">
        <v>0.39</v>
      </c>
      <c r="M12" s="18">
        <v>0.10208333333333335</v>
      </c>
      <c r="N12" s="19">
        <v>7</v>
      </c>
      <c r="O12" s="19"/>
      <c r="P12" s="20">
        <v>0.86</v>
      </c>
      <c r="Q12" s="21">
        <v>7.4305555555555555E-2</v>
      </c>
      <c r="R12" s="25">
        <v>10</v>
      </c>
      <c r="S12" s="25"/>
      <c r="T12" s="26">
        <v>1</v>
      </c>
      <c r="U12" s="27">
        <v>7.5694444444444439E-2</v>
      </c>
      <c r="W12" s="4"/>
      <c r="Y12" s="4"/>
      <c r="AA12" s="4"/>
      <c r="AC12" s="4"/>
    </row>
    <row r="13" spans="2:30" x14ac:dyDescent="0.2">
      <c r="B13" s="39">
        <v>43162</v>
      </c>
      <c r="C13" s="40">
        <v>10</v>
      </c>
      <c r="D13" s="40" t="s">
        <v>43</v>
      </c>
      <c r="E13" s="34">
        <v>37</v>
      </c>
      <c r="F13" s="83">
        <v>4</v>
      </c>
      <c r="G13" s="82">
        <f t="shared" si="0"/>
        <v>0.89189189189189189</v>
      </c>
      <c r="H13" s="28"/>
      <c r="I13" s="29">
        <v>47</v>
      </c>
      <c r="J13" s="16">
        <v>11</v>
      </c>
      <c r="K13" s="16"/>
      <c r="L13" s="17">
        <v>0.36</v>
      </c>
      <c r="M13" s="18">
        <v>8.8888888888888892E-2</v>
      </c>
      <c r="N13" s="19">
        <v>11</v>
      </c>
      <c r="O13" s="19"/>
      <c r="P13" s="20">
        <v>0.64</v>
      </c>
      <c r="Q13" s="21">
        <v>0.11458333333333333</v>
      </c>
      <c r="R13" s="25">
        <v>15</v>
      </c>
      <c r="S13" s="25"/>
      <c r="T13" s="26">
        <v>0.73</v>
      </c>
      <c r="U13" s="27">
        <v>5.8333333333333327E-2</v>
      </c>
      <c r="W13" s="4"/>
      <c r="Y13" s="4"/>
      <c r="AA13" s="4"/>
      <c r="AC13" s="4"/>
    </row>
    <row r="14" spans="2:30" x14ac:dyDescent="0.2">
      <c r="B14" s="39">
        <v>43169</v>
      </c>
      <c r="C14" s="40">
        <v>11</v>
      </c>
      <c r="D14" s="40" t="s">
        <v>43</v>
      </c>
      <c r="E14" s="34">
        <v>37</v>
      </c>
      <c r="F14" s="83">
        <v>2</v>
      </c>
      <c r="G14" s="82">
        <f t="shared" si="0"/>
        <v>0.94594594594594594</v>
      </c>
      <c r="H14" s="28"/>
      <c r="I14" s="29">
        <v>49</v>
      </c>
      <c r="J14" s="16">
        <v>17</v>
      </c>
      <c r="K14" s="16"/>
      <c r="L14" s="17">
        <v>0.53</v>
      </c>
      <c r="M14" s="18">
        <v>9.7222222222222224E-2</v>
      </c>
      <c r="N14" s="19">
        <v>9</v>
      </c>
      <c r="O14" s="19"/>
      <c r="P14" s="20">
        <v>0.67</v>
      </c>
      <c r="Q14" s="21">
        <v>8.819444444444445E-2</v>
      </c>
      <c r="R14" s="25">
        <v>11</v>
      </c>
      <c r="S14" s="25"/>
      <c r="T14" s="26">
        <v>1</v>
      </c>
      <c r="U14" s="27">
        <v>5.9027777777777783E-2</v>
      </c>
      <c r="W14" s="4"/>
      <c r="Y14" s="4"/>
      <c r="AA14" s="4"/>
      <c r="AC14" s="4"/>
    </row>
    <row r="15" spans="2:30" x14ac:dyDescent="0.2">
      <c r="B15" s="39">
        <v>43170</v>
      </c>
      <c r="C15" s="40">
        <v>12</v>
      </c>
      <c r="D15" s="40" t="s">
        <v>43</v>
      </c>
      <c r="E15" s="34">
        <v>37</v>
      </c>
      <c r="F15" s="83">
        <v>8</v>
      </c>
      <c r="G15" s="82">
        <f t="shared" si="0"/>
        <v>0.78378378378378377</v>
      </c>
      <c r="H15" s="28"/>
      <c r="I15" s="29">
        <v>42</v>
      </c>
      <c r="J15" s="16">
        <v>16</v>
      </c>
      <c r="K15" s="16"/>
      <c r="L15" s="17">
        <v>0.44</v>
      </c>
      <c r="M15" s="18">
        <v>0.10277777777777779</v>
      </c>
      <c r="N15" s="19">
        <v>13</v>
      </c>
      <c r="O15" s="19"/>
      <c r="P15" s="20">
        <v>0.54</v>
      </c>
      <c r="Q15" s="21">
        <v>7.1527777777777787E-2</v>
      </c>
      <c r="R15" s="25">
        <v>7</v>
      </c>
      <c r="S15" s="25"/>
      <c r="T15" s="26">
        <v>0.71</v>
      </c>
      <c r="U15" s="27">
        <v>7.5694444444444439E-2</v>
      </c>
    </row>
    <row r="16" spans="2:30" x14ac:dyDescent="0.2">
      <c r="B16" s="97">
        <v>43177</v>
      </c>
      <c r="C16" s="98">
        <v>13</v>
      </c>
      <c r="D16" s="98" t="s">
        <v>71</v>
      </c>
      <c r="E16" s="99">
        <v>37</v>
      </c>
      <c r="F16" s="99">
        <v>0</v>
      </c>
      <c r="G16" s="100">
        <f t="shared" si="0"/>
        <v>1</v>
      </c>
      <c r="H16" s="101"/>
      <c r="I16" s="102">
        <v>49</v>
      </c>
      <c r="J16" s="16"/>
      <c r="K16" s="16"/>
      <c r="L16" s="17"/>
      <c r="M16" s="18"/>
      <c r="N16" s="19"/>
      <c r="O16" s="19"/>
      <c r="P16" s="20"/>
      <c r="Q16" s="21"/>
      <c r="R16" s="25"/>
      <c r="S16" s="25"/>
      <c r="T16" s="26"/>
      <c r="U16" s="27"/>
      <c r="W16" s="4">
        <v>0.78</v>
      </c>
      <c r="X16">
        <v>49</v>
      </c>
      <c r="Y16" s="4">
        <v>0.7</v>
      </c>
      <c r="Z16">
        <v>48</v>
      </c>
      <c r="AA16" s="4">
        <v>0.77</v>
      </c>
      <c r="AB16">
        <v>49</v>
      </c>
      <c r="AC16" s="4">
        <v>0.77</v>
      </c>
      <c r="AD16">
        <v>49</v>
      </c>
    </row>
    <row r="17" spans="2:37" x14ac:dyDescent="0.2">
      <c r="B17" s="97">
        <v>43190</v>
      </c>
      <c r="C17" s="98">
        <v>14</v>
      </c>
      <c r="D17" s="98" t="s">
        <v>72</v>
      </c>
      <c r="E17" s="99">
        <v>37</v>
      </c>
      <c r="F17" s="99">
        <v>0</v>
      </c>
      <c r="G17" s="100">
        <f t="shared" si="0"/>
        <v>1</v>
      </c>
      <c r="H17" s="28"/>
      <c r="I17" s="102">
        <v>49</v>
      </c>
      <c r="J17" s="16"/>
      <c r="K17" s="16"/>
      <c r="L17" s="17"/>
      <c r="M17" s="18"/>
      <c r="N17" s="19"/>
      <c r="O17" s="19"/>
      <c r="P17" s="20"/>
      <c r="Q17" s="21"/>
      <c r="R17" s="25"/>
      <c r="S17" s="25"/>
      <c r="T17" s="26"/>
      <c r="U17" s="27"/>
      <c r="W17" s="4">
        <v>0.78</v>
      </c>
      <c r="X17">
        <v>49</v>
      </c>
      <c r="Y17" s="4">
        <v>0.86</v>
      </c>
      <c r="Z17">
        <v>50</v>
      </c>
      <c r="AA17" s="4">
        <v>0.96</v>
      </c>
      <c r="AB17">
        <v>51</v>
      </c>
      <c r="AC17" s="4">
        <v>0.62</v>
      </c>
      <c r="AD17">
        <v>45</v>
      </c>
    </row>
    <row r="18" spans="2:37" x14ac:dyDescent="0.2">
      <c r="B18" s="97">
        <v>43201</v>
      </c>
      <c r="C18" s="98">
        <v>15</v>
      </c>
      <c r="D18" s="98" t="s">
        <v>73</v>
      </c>
      <c r="E18" s="99">
        <v>37</v>
      </c>
      <c r="F18" s="99">
        <v>0</v>
      </c>
      <c r="G18" s="100">
        <f t="shared" si="0"/>
        <v>1</v>
      </c>
      <c r="H18" s="101"/>
      <c r="I18" s="102">
        <v>50</v>
      </c>
      <c r="J18" s="16"/>
      <c r="K18" s="16"/>
      <c r="L18" s="17"/>
      <c r="M18" s="18"/>
      <c r="N18" s="19"/>
      <c r="O18" s="19"/>
      <c r="P18" s="20"/>
      <c r="Q18" s="21"/>
      <c r="R18" s="25"/>
      <c r="S18" s="25"/>
      <c r="T18" s="26"/>
      <c r="U18" s="27"/>
      <c r="W18" s="4">
        <v>0.78</v>
      </c>
      <c r="X18">
        <v>49</v>
      </c>
      <c r="Y18" s="4">
        <v>0.86</v>
      </c>
      <c r="Z18">
        <v>50</v>
      </c>
      <c r="AA18" s="4">
        <v>0.86</v>
      </c>
      <c r="AB18">
        <v>50</v>
      </c>
      <c r="AC18" s="4">
        <v>0.72</v>
      </c>
      <c r="AD18">
        <v>48</v>
      </c>
    </row>
    <row r="19" spans="2:37" x14ac:dyDescent="0.2">
      <c r="B19" s="97">
        <v>43204</v>
      </c>
      <c r="C19" s="98">
        <v>16</v>
      </c>
      <c r="D19" s="98" t="s">
        <v>74</v>
      </c>
      <c r="E19" s="99">
        <v>37</v>
      </c>
      <c r="F19" s="99">
        <v>0</v>
      </c>
      <c r="G19" s="100">
        <f t="shared" si="0"/>
        <v>1</v>
      </c>
      <c r="H19" s="101"/>
      <c r="I19" s="102">
        <v>49</v>
      </c>
      <c r="J19" s="16"/>
      <c r="K19" s="16"/>
      <c r="L19" s="17"/>
      <c r="M19" s="18"/>
      <c r="N19" s="19"/>
      <c r="O19" s="19"/>
      <c r="P19" s="20"/>
      <c r="Q19" s="21"/>
      <c r="R19" s="25"/>
      <c r="S19" s="25"/>
      <c r="T19" s="26"/>
      <c r="U19" s="27"/>
      <c r="W19" s="4">
        <v>0.87</v>
      </c>
      <c r="X19">
        <v>50</v>
      </c>
      <c r="Y19" s="4">
        <v>0.86</v>
      </c>
      <c r="Z19">
        <v>50</v>
      </c>
      <c r="AA19" s="4">
        <v>0.86</v>
      </c>
      <c r="AB19">
        <v>50</v>
      </c>
      <c r="AC19" s="4">
        <v>0.86</v>
      </c>
      <c r="AD19">
        <v>50</v>
      </c>
    </row>
    <row r="20" spans="2:37" x14ac:dyDescent="0.2">
      <c r="B20" s="97">
        <v>43207</v>
      </c>
      <c r="C20" s="98">
        <v>17</v>
      </c>
      <c r="D20" s="98" t="s">
        <v>75</v>
      </c>
      <c r="E20" s="99">
        <v>37</v>
      </c>
      <c r="F20" s="99">
        <v>0</v>
      </c>
      <c r="G20" s="100">
        <f t="shared" si="0"/>
        <v>1</v>
      </c>
      <c r="H20" s="101"/>
      <c r="I20" s="102">
        <v>49</v>
      </c>
      <c r="J20" s="16"/>
      <c r="K20" s="16"/>
      <c r="L20" s="17"/>
      <c r="M20" s="18"/>
      <c r="N20" s="19"/>
      <c r="O20" s="19"/>
      <c r="P20" s="20"/>
      <c r="Q20" s="21"/>
      <c r="R20" s="25"/>
      <c r="S20" s="25"/>
      <c r="T20" s="26"/>
      <c r="U20" s="27"/>
      <c r="W20" s="4">
        <v>0.78</v>
      </c>
      <c r="X20">
        <v>49</v>
      </c>
      <c r="Y20" s="4">
        <v>0.76</v>
      </c>
      <c r="Z20">
        <v>49</v>
      </c>
      <c r="AA20" s="4">
        <v>0.77</v>
      </c>
      <c r="AB20">
        <v>49</v>
      </c>
      <c r="AC20" s="4">
        <v>0.77</v>
      </c>
      <c r="AD20">
        <v>49</v>
      </c>
    </row>
    <row r="21" spans="2:37" x14ac:dyDescent="0.2">
      <c r="B21" s="39"/>
      <c r="C21" s="40"/>
      <c r="D21" s="40"/>
      <c r="E21" s="34"/>
      <c r="F21" s="83"/>
      <c r="G21" s="83"/>
      <c r="H21" s="28"/>
      <c r="I21" s="29"/>
      <c r="J21" s="16"/>
      <c r="K21" s="16"/>
      <c r="L21" s="17"/>
      <c r="M21" s="18"/>
      <c r="N21" s="19"/>
      <c r="O21" s="19"/>
      <c r="P21" s="20"/>
      <c r="Q21" s="21"/>
      <c r="R21" s="25"/>
      <c r="S21" s="25"/>
      <c r="T21" s="26"/>
      <c r="U21" s="27"/>
      <c r="W21" s="4"/>
      <c r="Y21" s="4"/>
      <c r="AA21" s="4"/>
      <c r="AC21" s="4"/>
    </row>
    <row r="22" spans="2:37" x14ac:dyDescent="0.2">
      <c r="B22" s="39"/>
      <c r="C22" s="40"/>
      <c r="D22" s="40"/>
      <c r="E22" s="34"/>
      <c r="F22" s="83"/>
      <c r="G22" s="83"/>
      <c r="H22" s="28"/>
      <c r="I22" s="29"/>
      <c r="J22" s="16"/>
      <c r="K22" s="16"/>
      <c r="L22" s="17"/>
      <c r="M22" s="18"/>
      <c r="N22" s="19"/>
      <c r="O22" s="19"/>
      <c r="P22" s="20"/>
      <c r="Q22" s="21"/>
      <c r="R22" s="25"/>
      <c r="S22" s="25"/>
      <c r="T22" s="26"/>
      <c r="U22" s="27"/>
      <c r="W22" s="4"/>
      <c r="Y22" s="4"/>
      <c r="AA22" s="4"/>
      <c r="AC22" s="4"/>
    </row>
    <row r="23" spans="2:37" x14ac:dyDescent="0.2">
      <c r="B23" s="39"/>
      <c r="C23" s="40"/>
      <c r="D23" s="40"/>
      <c r="E23" s="34"/>
      <c r="F23" s="83"/>
      <c r="G23" s="83"/>
      <c r="H23" s="28"/>
      <c r="I23" s="29"/>
      <c r="J23" s="16"/>
      <c r="K23" s="16"/>
      <c r="L23" s="17"/>
      <c r="M23" s="18"/>
      <c r="N23" s="19"/>
      <c r="O23" s="19"/>
      <c r="P23" s="20"/>
      <c r="Q23" s="21"/>
      <c r="R23" s="25"/>
      <c r="S23" s="25"/>
      <c r="T23" s="26"/>
      <c r="U23" s="27"/>
      <c r="W23" s="4"/>
      <c r="Y23" s="4"/>
      <c r="AA23" s="4"/>
      <c r="AC23" s="4"/>
    </row>
    <row r="24" spans="2:37" x14ac:dyDescent="0.2">
      <c r="B24" s="39"/>
      <c r="C24" s="40"/>
      <c r="D24" s="40"/>
      <c r="E24" s="34"/>
      <c r="F24" s="83"/>
      <c r="G24" s="83"/>
      <c r="H24" s="28"/>
      <c r="I24" s="29"/>
      <c r="J24" s="16"/>
      <c r="K24" s="16"/>
      <c r="L24" s="17"/>
      <c r="M24" s="18"/>
      <c r="N24" s="19"/>
      <c r="O24" s="19"/>
      <c r="P24" s="20"/>
      <c r="Q24" s="21"/>
      <c r="R24" s="25"/>
      <c r="S24" s="25"/>
      <c r="T24" s="26"/>
      <c r="U24" s="27"/>
      <c r="W24" s="4"/>
      <c r="Y24" s="4"/>
      <c r="AA24" s="4"/>
      <c r="AC24" s="4"/>
    </row>
    <row r="25" spans="2:37" x14ac:dyDescent="0.2">
      <c r="B25" s="39"/>
      <c r="C25" s="40"/>
      <c r="D25" s="40"/>
      <c r="E25" s="34"/>
      <c r="F25" s="83"/>
      <c r="G25" s="83"/>
      <c r="H25" s="28"/>
      <c r="I25" s="29"/>
      <c r="J25" s="16"/>
      <c r="K25" s="16"/>
      <c r="L25" s="17"/>
      <c r="M25" s="18"/>
      <c r="N25" s="19"/>
      <c r="O25" s="19"/>
      <c r="P25" s="20"/>
      <c r="Q25" s="21"/>
      <c r="R25" s="25"/>
      <c r="S25" s="25"/>
      <c r="T25" s="26"/>
      <c r="U25" s="27"/>
      <c r="W25" s="4"/>
      <c r="Y25" s="4"/>
      <c r="AA25" s="4"/>
      <c r="AC25" s="4"/>
    </row>
    <row r="26" spans="2:37" x14ac:dyDescent="0.2">
      <c r="B26" s="39"/>
      <c r="C26" s="40"/>
      <c r="D26" s="40"/>
      <c r="E26" s="34"/>
      <c r="F26" s="83"/>
      <c r="G26" s="83"/>
      <c r="H26" s="28"/>
      <c r="I26" s="29"/>
      <c r="J26" s="16"/>
      <c r="K26" s="16"/>
      <c r="L26" s="17"/>
      <c r="M26" s="18"/>
      <c r="N26" s="19"/>
      <c r="O26" s="19"/>
      <c r="P26" s="20"/>
      <c r="Q26" s="21"/>
      <c r="R26" s="25"/>
      <c r="S26" s="25"/>
      <c r="T26" s="26"/>
      <c r="U26" s="27"/>
      <c r="V26" s="6"/>
      <c r="W26" s="4"/>
      <c r="X26" s="7"/>
      <c r="Y26" s="132"/>
      <c r="Z26" s="6"/>
      <c r="AA26" s="7"/>
      <c r="AB26" s="7"/>
      <c r="AC26" s="7"/>
      <c r="AD26" s="6"/>
      <c r="AE26" s="6"/>
      <c r="AF26" s="7"/>
      <c r="AG26" s="9"/>
      <c r="AH26" s="6"/>
      <c r="AI26" s="6"/>
      <c r="AJ26" s="7"/>
      <c r="AK26" s="9"/>
    </row>
    <row r="27" spans="2:37" x14ac:dyDescent="0.2">
      <c r="B27" s="39"/>
      <c r="C27" s="40"/>
      <c r="D27" s="40"/>
      <c r="E27" s="34"/>
      <c r="F27" s="83"/>
      <c r="G27" s="83"/>
      <c r="H27" s="28"/>
      <c r="I27" s="29"/>
      <c r="J27" s="16"/>
      <c r="K27" s="16"/>
      <c r="L27" s="17"/>
      <c r="M27" s="18"/>
      <c r="N27" s="19"/>
      <c r="O27" s="19"/>
      <c r="P27" s="20"/>
      <c r="Q27" s="21"/>
      <c r="R27" s="25"/>
      <c r="S27" s="25"/>
      <c r="T27" s="26"/>
      <c r="U27" s="27"/>
      <c r="W27" s="4"/>
      <c r="Y27" s="4"/>
      <c r="AA27" s="4"/>
      <c r="AC27" s="4"/>
    </row>
    <row r="28" spans="2:37" x14ac:dyDescent="0.2">
      <c r="B28" s="39"/>
      <c r="C28" s="40"/>
      <c r="D28" s="40"/>
      <c r="E28" s="34"/>
      <c r="F28" s="83"/>
      <c r="G28" s="83"/>
      <c r="H28" s="28"/>
      <c r="I28" s="29"/>
      <c r="J28" s="16"/>
      <c r="K28" s="16"/>
      <c r="L28" s="17"/>
      <c r="M28" s="18"/>
      <c r="N28" s="19"/>
      <c r="O28" s="19"/>
      <c r="P28" s="20"/>
      <c r="Q28" s="21"/>
      <c r="R28" s="25"/>
      <c r="S28" s="25"/>
      <c r="T28" s="26"/>
      <c r="U28" s="27"/>
      <c r="W28" s="4"/>
      <c r="Y28" s="4"/>
      <c r="AA28" s="4"/>
      <c r="AC28" s="4"/>
    </row>
    <row r="29" spans="2:37" x14ac:dyDescent="0.2">
      <c r="B29" s="39"/>
      <c r="C29" s="40"/>
      <c r="D29" s="40"/>
      <c r="E29" s="34"/>
      <c r="F29" s="83"/>
      <c r="G29" s="83"/>
      <c r="H29" s="28"/>
      <c r="I29" s="29"/>
      <c r="J29" s="16"/>
      <c r="K29" s="16"/>
      <c r="L29" s="17"/>
      <c r="M29" s="18"/>
      <c r="N29" s="19"/>
      <c r="O29" s="19"/>
      <c r="P29" s="20"/>
      <c r="Q29" s="21"/>
      <c r="R29" s="25"/>
      <c r="S29" s="25"/>
      <c r="T29" s="26"/>
      <c r="U29" s="27"/>
      <c r="W29" s="4"/>
      <c r="Y29" s="4"/>
      <c r="AA29" s="4"/>
      <c r="AC29" s="4"/>
    </row>
    <row r="30" spans="2:37" x14ac:dyDescent="0.2">
      <c r="B30" s="39"/>
      <c r="C30" s="40"/>
      <c r="D30" s="40"/>
      <c r="E30" s="34"/>
      <c r="F30" s="83"/>
      <c r="G30" s="83"/>
      <c r="H30" s="28"/>
      <c r="I30" s="29"/>
      <c r="J30" s="16"/>
      <c r="K30" s="16"/>
      <c r="L30" s="17"/>
      <c r="M30" s="18"/>
      <c r="N30" s="19"/>
      <c r="O30" s="19"/>
      <c r="P30" s="20"/>
      <c r="Q30" s="21"/>
      <c r="R30" s="25"/>
      <c r="S30" s="25"/>
      <c r="T30" s="26"/>
      <c r="U30" s="27"/>
      <c r="W30" s="4"/>
      <c r="Y30" s="4"/>
      <c r="AA30" s="4"/>
      <c r="AC30" s="4"/>
    </row>
    <row r="31" spans="2:37" x14ac:dyDescent="0.2">
      <c r="B31" s="39"/>
      <c r="C31" s="40"/>
      <c r="D31" s="40"/>
      <c r="E31" s="34"/>
      <c r="F31" s="83"/>
      <c r="G31" s="83"/>
      <c r="H31" s="28"/>
      <c r="I31" s="29"/>
      <c r="J31" s="16"/>
      <c r="K31" s="16"/>
      <c r="L31" s="17"/>
      <c r="M31" s="18"/>
      <c r="N31" s="19"/>
      <c r="O31" s="19"/>
      <c r="P31" s="20"/>
      <c r="Q31" s="21"/>
      <c r="R31" s="25"/>
      <c r="S31" s="25"/>
      <c r="T31" s="26"/>
      <c r="U31" s="27"/>
      <c r="W31" s="4"/>
      <c r="Y31" s="4"/>
      <c r="AA31" s="4"/>
      <c r="AC31" s="4"/>
    </row>
    <row r="32" spans="2:37" x14ac:dyDescent="0.2">
      <c r="B32" s="39"/>
      <c r="C32" s="40"/>
      <c r="D32" s="40"/>
      <c r="E32" s="34"/>
      <c r="F32" s="83"/>
      <c r="G32" s="83"/>
      <c r="H32" s="28"/>
      <c r="I32" s="29"/>
      <c r="J32" s="16"/>
      <c r="K32" s="16"/>
      <c r="L32" s="17"/>
      <c r="M32" s="18"/>
      <c r="N32" s="19"/>
      <c r="O32" s="19"/>
      <c r="P32" s="20"/>
      <c r="Q32" s="21"/>
      <c r="R32" s="25"/>
      <c r="S32" s="25"/>
      <c r="T32" s="26"/>
      <c r="U32" s="27"/>
      <c r="W32" s="4"/>
      <c r="Y32" s="4"/>
      <c r="AA32" s="4"/>
      <c r="AC32" s="4"/>
    </row>
    <row r="33" spans="2:38" x14ac:dyDescent="0.2">
      <c r="B33" s="39"/>
      <c r="C33" s="40"/>
      <c r="D33" s="40"/>
      <c r="E33" s="34"/>
      <c r="F33" s="83"/>
      <c r="G33" s="83"/>
      <c r="H33" s="28"/>
      <c r="I33" s="29"/>
      <c r="J33" s="16"/>
      <c r="K33" s="16"/>
      <c r="L33" s="17"/>
      <c r="M33" s="18"/>
      <c r="N33" s="19"/>
      <c r="O33" s="19"/>
      <c r="P33" s="20"/>
      <c r="Q33" s="21"/>
      <c r="R33" s="25"/>
      <c r="S33" s="25"/>
      <c r="T33" s="26"/>
      <c r="U33" s="27"/>
      <c r="V33" s="6"/>
      <c r="W33" s="7"/>
      <c r="Y33" s="7"/>
      <c r="Z33" s="8"/>
      <c r="AA33" s="7"/>
      <c r="AB33" s="6"/>
      <c r="AC33" s="7"/>
      <c r="AD33" s="9"/>
      <c r="AE33" s="6"/>
      <c r="AF33" s="6"/>
      <c r="AG33" s="7"/>
      <c r="AH33" s="9"/>
      <c r="AI33" s="6"/>
      <c r="AJ33" s="6"/>
      <c r="AK33" s="7"/>
      <c r="AL33" s="9"/>
    </row>
    <row r="34" spans="2:38" x14ac:dyDescent="0.2">
      <c r="B34" s="39"/>
      <c r="C34" s="40"/>
      <c r="D34" s="40"/>
      <c r="E34" s="34"/>
      <c r="F34" s="83"/>
      <c r="G34" s="83"/>
      <c r="H34" s="28"/>
      <c r="I34" s="29"/>
      <c r="J34" s="16"/>
      <c r="K34" s="16"/>
      <c r="L34" s="17"/>
      <c r="M34" s="18"/>
      <c r="N34" s="19"/>
      <c r="O34" s="19"/>
      <c r="P34" s="20"/>
      <c r="Q34" s="21"/>
      <c r="R34" s="25"/>
      <c r="S34" s="25"/>
      <c r="T34" s="26"/>
      <c r="U34" s="27"/>
      <c r="W34" s="4"/>
      <c r="Y34" s="4"/>
      <c r="AA34" s="4"/>
      <c r="AC34" s="4"/>
    </row>
    <row r="35" spans="2:38" x14ac:dyDescent="0.2">
      <c r="B35" s="39"/>
      <c r="C35" s="40"/>
      <c r="D35" s="40"/>
      <c r="E35" s="34"/>
      <c r="F35" s="83"/>
      <c r="G35" s="83"/>
      <c r="H35" s="28"/>
      <c r="I35" s="29"/>
      <c r="J35" s="16"/>
      <c r="K35" s="16"/>
      <c r="L35" s="17"/>
      <c r="M35" s="18"/>
      <c r="N35" s="19"/>
      <c r="O35" s="19"/>
      <c r="P35" s="20"/>
      <c r="Q35" s="21"/>
      <c r="R35" s="25"/>
      <c r="S35" s="25"/>
      <c r="T35" s="26"/>
      <c r="U35" s="27"/>
      <c r="W35" s="4"/>
      <c r="Y35" s="4"/>
      <c r="AA35" s="4"/>
      <c r="AC35" s="4"/>
    </row>
    <row r="36" spans="2:38" x14ac:dyDescent="0.2">
      <c r="B36" s="39"/>
      <c r="C36" s="40"/>
      <c r="D36" s="40"/>
      <c r="E36" s="34"/>
      <c r="F36" s="83"/>
      <c r="G36" s="83"/>
      <c r="H36" s="28"/>
      <c r="I36" s="29"/>
      <c r="J36" s="16"/>
      <c r="K36" s="16"/>
      <c r="L36" s="17"/>
      <c r="M36" s="18"/>
      <c r="N36" s="19"/>
      <c r="O36" s="19"/>
      <c r="P36" s="20"/>
      <c r="Q36" s="21"/>
      <c r="R36" s="25"/>
      <c r="S36" s="25"/>
      <c r="T36" s="26"/>
      <c r="U36" s="27"/>
      <c r="W36" s="4"/>
      <c r="Y36" s="4"/>
      <c r="AA36" s="4"/>
      <c r="AC36" s="4"/>
    </row>
    <row r="37" spans="2:38" x14ac:dyDescent="0.2">
      <c r="B37" s="39"/>
      <c r="C37" s="40"/>
      <c r="D37" s="40"/>
      <c r="E37" s="34"/>
      <c r="F37" s="83"/>
      <c r="G37" s="83"/>
      <c r="H37" s="28"/>
      <c r="I37" s="29"/>
      <c r="J37" s="16"/>
      <c r="K37" s="16"/>
      <c r="L37" s="17"/>
      <c r="M37" s="18"/>
      <c r="N37" s="19"/>
      <c r="O37" s="19"/>
      <c r="P37" s="20"/>
      <c r="Q37" s="21"/>
      <c r="R37" s="25"/>
      <c r="S37" s="25"/>
      <c r="T37" s="26"/>
      <c r="U37" s="27"/>
      <c r="W37" s="4"/>
      <c r="Y37" s="4"/>
      <c r="AA37" s="4"/>
      <c r="AC37" s="4"/>
    </row>
    <row r="38" spans="2:38" x14ac:dyDescent="0.2">
      <c r="B38" s="39"/>
      <c r="C38" s="40"/>
      <c r="D38" s="40"/>
      <c r="E38" s="34"/>
      <c r="F38" s="83"/>
      <c r="G38" s="83"/>
      <c r="H38" s="28"/>
      <c r="I38" s="29"/>
      <c r="J38" s="16"/>
      <c r="K38" s="16"/>
      <c r="L38" s="17"/>
      <c r="M38" s="18"/>
      <c r="N38" s="19"/>
      <c r="O38" s="19"/>
      <c r="P38" s="20"/>
      <c r="Q38" s="21"/>
      <c r="R38" s="25"/>
      <c r="S38" s="25"/>
      <c r="T38" s="26"/>
      <c r="U38" s="27"/>
      <c r="W38" s="4"/>
      <c r="Y38" s="4"/>
      <c r="AA38" s="4"/>
      <c r="AC38" s="4"/>
    </row>
    <row r="39" spans="2:38" x14ac:dyDescent="0.2">
      <c r="B39" s="39"/>
      <c r="C39" s="40"/>
      <c r="D39" s="40"/>
      <c r="E39" s="34"/>
      <c r="F39" s="83"/>
      <c r="G39" s="83"/>
      <c r="H39" s="28"/>
      <c r="I39" s="29"/>
      <c r="J39" s="16"/>
      <c r="K39" s="16"/>
      <c r="L39" s="17"/>
      <c r="M39" s="18"/>
      <c r="N39" s="19"/>
      <c r="O39" s="19"/>
      <c r="P39" s="20"/>
      <c r="Q39" s="21"/>
      <c r="R39" s="25"/>
      <c r="S39" s="25"/>
      <c r="T39" s="26"/>
      <c r="U39" s="27"/>
      <c r="W39" s="4"/>
      <c r="Y39" s="4"/>
      <c r="AA39" s="4"/>
      <c r="AC39" s="4"/>
    </row>
    <row r="40" spans="2:38" x14ac:dyDescent="0.2">
      <c r="B40" s="39"/>
      <c r="C40" s="40"/>
      <c r="D40" s="40"/>
      <c r="E40" s="34"/>
      <c r="F40" s="83"/>
      <c r="G40" s="83"/>
      <c r="H40" s="28"/>
      <c r="I40" s="29"/>
      <c r="J40" s="16"/>
      <c r="K40" s="16"/>
      <c r="L40" s="17"/>
      <c r="M40" s="18"/>
      <c r="N40" s="19"/>
      <c r="O40" s="19"/>
      <c r="P40" s="20"/>
      <c r="Q40" s="21"/>
      <c r="R40" s="25"/>
      <c r="S40" s="25"/>
      <c r="T40" s="26"/>
      <c r="U40" s="27"/>
      <c r="W40" s="4"/>
      <c r="Y40" s="4"/>
      <c r="AA40" s="4"/>
      <c r="AC40" s="4"/>
    </row>
    <row r="41" spans="2:38" x14ac:dyDescent="0.2">
      <c r="B41" s="39"/>
      <c r="C41" s="40"/>
      <c r="D41" s="40"/>
      <c r="E41" s="34"/>
      <c r="F41" s="83"/>
      <c r="G41" s="83"/>
      <c r="H41" s="28"/>
      <c r="I41" s="29"/>
      <c r="J41" s="16"/>
      <c r="K41" s="16"/>
      <c r="L41" s="17"/>
      <c r="M41" s="18"/>
      <c r="N41" s="19"/>
      <c r="O41" s="19"/>
      <c r="P41" s="20"/>
      <c r="Q41" s="21"/>
      <c r="R41" s="25"/>
      <c r="S41" s="25"/>
      <c r="T41" s="26"/>
      <c r="U41" s="27"/>
      <c r="W41" s="4"/>
      <c r="Y41" s="4"/>
      <c r="AA41" s="4"/>
      <c r="AC41" s="4"/>
    </row>
    <row r="42" spans="2:38" x14ac:dyDescent="0.2">
      <c r="B42" s="39"/>
      <c r="C42" s="40"/>
      <c r="D42" s="40"/>
      <c r="E42" s="34"/>
      <c r="F42" s="83"/>
      <c r="G42" s="83"/>
      <c r="H42" s="28"/>
      <c r="I42" s="29"/>
      <c r="J42" s="16"/>
      <c r="K42" s="16"/>
      <c r="L42" s="17"/>
      <c r="M42" s="18"/>
      <c r="N42" s="19"/>
      <c r="O42" s="19"/>
      <c r="P42" s="20"/>
      <c r="Q42" s="21"/>
      <c r="R42" s="25"/>
      <c r="S42" s="25"/>
      <c r="T42" s="26"/>
      <c r="U42" s="27"/>
      <c r="W42" s="4"/>
      <c r="Y42" s="4"/>
      <c r="AA42" s="4"/>
      <c r="AC42" s="4"/>
    </row>
    <row r="43" spans="2:38" x14ac:dyDescent="0.2">
      <c r="B43" s="69" t="s">
        <v>30</v>
      </c>
      <c r="C43" s="54"/>
      <c r="D43" s="54"/>
      <c r="E43" s="54"/>
      <c r="F43" s="54"/>
      <c r="G43" s="55">
        <f>AVERAGE(G4:G42)</f>
        <v>0.93322734499205073</v>
      </c>
      <c r="H43" s="55" t="e">
        <f>AVERAGE(H4:H42)</f>
        <v>#DIV/0!</v>
      </c>
      <c r="I43" s="96">
        <f>AVERAGE(I4:I42)</f>
        <v>45.470588235294116</v>
      </c>
      <c r="J43" s="54"/>
      <c r="K43" s="54"/>
      <c r="L43" s="55">
        <f>AVERAGE(L4:L42)</f>
        <v>0.4348803827751197</v>
      </c>
      <c r="M43" s="70">
        <f>AVERAGE(M4:M42)</f>
        <v>0.10233585858585857</v>
      </c>
      <c r="N43" s="54"/>
      <c r="O43" s="54"/>
      <c r="P43" s="55">
        <f>AVERAGE(P4:P42)</f>
        <v>0.73909090909090902</v>
      </c>
      <c r="Q43" s="70">
        <f>AVERAGE(Q4:Q42)</f>
        <v>8.7058080808080807E-2</v>
      </c>
      <c r="R43" s="54"/>
      <c r="S43" s="54"/>
      <c r="T43" s="55">
        <f>AVERAGE(T4:T42)</f>
        <v>0.8927272727272727</v>
      </c>
      <c r="U43" s="70">
        <f>AVERAGE(U4:U42)</f>
        <v>6.5467171717171702E-2</v>
      </c>
      <c r="W43" s="55">
        <f t="shared" ref="W43:AD43" si="1">AVERAGE(W4:W42)</f>
        <v>0.79500000000000004</v>
      </c>
      <c r="X43" s="96">
        <f t="shared" si="1"/>
        <v>49.166666666666664</v>
      </c>
      <c r="Y43" s="55">
        <f t="shared" si="1"/>
        <v>0.79999999999999993</v>
      </c>
      <c r="Z43" s="96">
        <f t="shared" si="1"/>
        <v>49.333333333333336</v>
      </c>
      <c r="AA43" s="55">
        <f t="shared" si="1"/>
        <v>0.83166666666666667</v>
      </c>
      <c r="AB43" s="96">
        <f t="shared" si="1"/>
        <v>49.666666666666664</v>
      </c>
      <c r="AC43" s="55">
        <f t="shared" si="1"/>
        <v>0.75166666666666659</v>
      </c>
      <c r="AD43" s="96">
        <f t="shared" si="1"/>
        <v>48.333333333333336</v>
      </c>
    </row>
    <row r="44" spans="2:38" x14ac:dyDescent="0.2">
      <c r="B44" s="71" t="s">
        <v>31</v>
      </c>
      <c r="C44" s="59"/>
      <c r="D44" s="59"/>
      <c r="E44" s="59"/>
      <c r="F44" s="59"/>
      <c r="G44" s="60">
        <f>MAX(G4:G42)</f>
        <v>1</v>
      </c>
      <c r="H44" s="60">
        <f>MAX(H4:H42)</f>
        <v>0</v>
      </c>
      <c r="I44" s="72">
        <f>MAX(I4:I42)</f>
        <v>50</v>
      </c>
      <c r="J44" s="59"/>
      <c r="K44" s="59"/>
      <c r="L44" s="60">
        <f>MAX(L4:L42)</f>
        <v>0.61</v>
      </c>
      <c r="M44" s="73">
        <f>MAX(M4:M42)</f>
        <v>0.12708333333333333</v>
      </c>
      <c r="N44" s="59"/>
      <c r="O44" s="59"/>
      <c r="P44" s="60">
        <f>MAX(P4:P42)</f>
        <v>0.88</v>
      </c>
      <c r="Q44" s="73">
        <f>MAX(Q4:Q42)</f>
        <v>0.11458333333333333</v>
      </c>
      <c r="R44" s="59"/>
      <c r="S44" s="59"/>
      <c r="T44" s="60">
        <f>MAX(T4:T42)</f>
        <v>1</v>
      </c>
      <c r="U44" s="73">
        <f>MAX(U4:U42)</f>
        <v>8.3333333333333329E-2</v>
      </c>
      <c r="W44" s="60">
        <f t="shared" ref="W44:AD44" si="2">MAX(W4:W42)</f>
        <v>0.87</v>
      </c>
      <c r="X44" s="72">
        <f t="shared" si="2"/>
        <v>50</v>
      </c>
      <c r="Y44" s="60">
        <f t="shared" si="2"/>
        <v>0.86</v>
      </c>
      <c r="Z44" s="72">
        <f t="shared" si="2"/>
        <v>50</v>
      </c>
      <c r="AA44" s="60">
        <f t="shared" si="2"/>
        <v>0.96</v>
      </c>
      <c r="AB44" s="72">
        <f t="shared" si="2"/>
        <v>51</v>
      </c>
      <c r="AC44" s="60">
        <f t="shared" si="2"/>
        <v>0.86</v>
      </c>
      <c r="AD44" s="72">
        <f t="shared" si="2"/>
        <v>50</v>
      </c>
    </row>
    <row r="45" spans="2:38" x14ac:dyDescent="0.2">
      <c r="B45" s="74" t="s">
        <v>32</v>
      </c>
      <c r="C45" s="64"/>
      <c r="D45" s="64"/>
      <c r="E45" s="64"/>
      <c r="F45" s="64"/>
      <c r="G45" s="65">
        <f>MIN(G4:G42)</f>
        <v>0.78378378378378377</v>
      </c>
      <c r="H45" s="65">
        <f>MIN(H4:H42)</f>
        <v>0</v>
      </c>
      <c r="I45" s="75">
        <f>MIN(I4:I42)</f>
        <v>35</v>
      </c>
      <c r="J45" s="64"/>
      <c r="K45" s="64"/>
      <c r="L45" s="65">
        <f>MIN(L4:L42)</f>
        <v>0.24</v>
      </c>
      <c r="M45" s="76">
        <f>MIN(M4:M42)</f>
        <v>7.9166666666666663E-2</v>
      </c>
      <c r="N45" s="64"/>
      <c r="O45" s="64"/>
      <c r="P45" s="65">
        <f>MIN(P4:P42)</f>
        <v>0.54</v>
      </c>
      <c r="Q45" s="76">
        <f>MIN(Q4:Q42)</f>
        <v>7.1527777777777787E-2</v>
      </c>
      <c r="R45" s="64"/>
      <c r="S45" s="64"/>
      <c r="T45" s="65">
        <f>MIN(T4:T42)</f>
        <v>0.71</v>
      </c>
      <c r="U45" s="76">
        <f>MIN(U4:U42)</f>
        <v>3.9583333333333331E-2</v>
      </c>
      <c r="W45" s="65">
        <f t="shared" ref="W45:AD45" si="3">MIN(W4:W42)</f>
        <v>0.78</v>
      </c>
      <c r="X45" s="75">
        <f t="shared" si="3"/>
        <v>49</v>
      </c>
      <c r="Y45" s="65">
        <f t="shared" si="3"/>
        <v>0.7</v>
      </c>
      <c r="Z45" s="75">
        <f t="shared" si="3"/>
        <v>48</v>
      </c>
      <c r="AA45" s="65">
        <f t="shared" si="3"/>
        <v>0.77</v>
      </c>
      <c r="AB45" s="75">
        <f t="shared" si="3"/>
        <v>49</v>
      </c>
      <c r="AC45" s="65">
        <f t="shared" si="3"/>
        <v>0.62</v>
      </c>
      <c r="AD45" s="75">
        <f t="shared" si="3"/>
        <v>45</v>
      </c>
    </row>
    <row r="46" spans="2:38" x14ac:dyDescent="0.2">
      <c r="B46" s="5"/>
      <c r="C46" s="6"/>
      <c r="D46" s="6"/>
      <c r="E46" s="6"/>
      <c r="F46" s="6"/>
      <c r="H46" s="7"/>
      <c r="I46" s="8"/>
      <c r="J46" s="6"/>
      <c r="K46" s="6"/>
      <c r="L46" s="7"/>
      <c r="M46" s="9"/>
      <c r="N46" s="6"/>
      <c r="O46" s="6"/>
      <c r="P46" s="7"/>
      <c r="Q46" s="9"/>
      <c r="R46" s="6"/>
      <c r="S46" s="6"/>
      <c r="T46" s="7"/>
      <c r="U46" s="9"/>
      <c r="W46" s="4"/>
      <c r="Y46" s="4"/>
      <c r="AA46" s="4"/>
      <c r="AC46" s="4"/>
    </row>
    <row r="47" spans="2:38" x14ac:dyDescent="0.2">
      <c r="B47" s="5"/>
      <c r="C47" s="6"/>
      <c r="D47" s="6"/>
      <c r="E47" s="6"/>
      <c r="F47" s="6"/>
      <c r="H47" s="7"/>
      <c r="I47" s="8"/>
      <c r="J47" s="6"/>
      <c r="K47" s="6"/>
      <c r="L47" s="7"/>
      <c r="M47" s="9"/>
      <c r="N47" s="6"/>
      <c r="O47" s="6"/>
      <c r="P47" s="7"/>
      <c r="Q47" s="9"/>
      <c r="R47" s="6"/>
      <c r="S47" s="6"/>
      <c r="T47" s="7"/>
      <c r="U47" s="9"/>
      <c r="W47" s="4"/>
      <c r="Y47" s="4"/>
      <c r="AA47" s="4"/>
      <c r="AC47" s="4"/>
    </row>
    <row r="48" spans="2:38" x14ac:dyDescent="0.2">
      <c r="B48" s="5"/>
      <c r="C48" s="6"/>
      <c r="D48" s="6"/>
      <c r="E48" s="6"/>
      <c r="F48" s="6"/>
      <c r="H48" s="7"/>
      <c r="I48" s="8"/>
      <c r="J48" s="6"/>
      <c r="K48" s="6"/>
      <c r="L48" s="7"/>
      <c r="M48" s="9"/>
      <c r="N48" s="6"/>
      <c r="O48" s="6"/>
      <c r="P48" s="7"/>
      <c r="Q48" s="9"/>
      <c r="R48" s="6"/>
      <c r="S48" s="6"/>
      <c r="T48" s="7"/>
      <c r="U48" s="9"/>
      <c r="W48" s="4"/>
      <c r="Y48" s="4"/>
      <c r="AA48" s="4"/>
      <c r="AC48" s="4"/>
    </row>
    <row r="49" spans="2:29" x14ac:dyDescent="0.2">
      <c r="B49" s="5"/>
      <c r="C49" s="6"/>
      <c r="D49" s="6"/>
      <c r="E49" s="6"/>
      <c r="F49" s="6"/>
      <c r="H49" s="7"/>
      <c r="I49" s="8"/>
      <c r="J49" s="6"/>
      <c r="K49" s="6"/>
      <c r="L49" s="7"/>
      <c r="M49" s="9"/>
      <c r="N49" s="6"/>
      <c r="O49" s="6"/>
      <c r="P49" s="7"/>
      <c r="Q49" s="9"/>
      <c r="R49" s="6"/>
      <c r="S49" s="6"/>
      <c r="T49" s="7"/>
      <c r="U49" s="9"/>
      <c r="W49" s="4"/>
      <c r="Y49" s="4"/>
      <c r="AA49" s="4"/>
      <c r="AC49" s="4"/>
    </row>
    <row r="50" spans="2:29" x14ac:dyDescent="0.2">
      <c r="B50" s="5"/>
      <c r="C50" s="6"/>
      <c r="D50" s="6"/>
      <c r="E50" s="6"/>
      <c r="F50" s="6"/>
      <c r="H50" s="7"/>
      <c r="I50" s="8"/>
      <c r="J50" s="6"/>
      <c r="K50" s="6"/>
      <c r="L50" s="7"/>
      <c r="M50" s="9"/>
      <c r="N50" s="6"/>
      <c r="O50" s="6"/>
      <c r="P50" s="7"/>
      <c r="Q50" s="9"/>
      <c r="R50" s="6"/>
      <c r="S50" s="6"/>
      <c r="T50" s="7"/>
      <c r="U50" s="9"/>
      <c r="W50" s="4"/>
      <c r="Y50" s="4"/>
      <c r="AA50" s="4"/>
      <c r="AC50" s="4"/>
    </row>
    <row r="51" spans="2:29" x14ac:dyDescent="0.2">
      <c r="B51" s="5"/>
      <c r="C51" s="6"/>
      <c r="D51" s="6"/>
      <c r="E51" s="6"/>
      <c r="F51" s="6"/>
      <c r="H51" s="7"/>
      <c r="I51" s="8"/>
      <c r="J51" s="6"/>
      <c r="K51" s="6"/>
      <c r="L51" s="7"/>
      <c r="M51" s="9"/>
      <c r="N51" s="6"/>
      <c r="O51" s="6"/>
      <c r="P51" s="7"/>
      <c r="Q51" s="9"/>
      <c r="R51" s="6"/>
      <c r="S51" s="6"/>
      <c r="T51" s="7"/>
      <c r="U51" s="9"/>
      <c r="W51" s="4"/>
      <c r="Y51" s="4"/>
      <c r="AA51" s="4"/>
      <c r="AC51" s="4"/>
    </row>
    <row r="52" spans="2:29" x14ac:dyDescent="0.2">
      <c r="B52" s="5"/>
      <c r="C52" s="6"/>
      <c r="D52" s="6"/>
      <c r="E52" s="6"/>
      <c r="F52" s="6"/>
      <c r="H52" s="7"/>
      <c r="I52" s="8"/>
      <c r="J52" s="6"/>
      <c r="K52" s="6"/>
      <c r="L52" s="7"/>
      <c r="M52" s="9"/>
      <c r="N52" s="6"/>
      <c r="O52" s="6"/>
      <c r="P52" s="7"/>
      <c r="Q52" s="9"/>
      <c r="R52" s="6"/>
      <c r="S52" s="6"/>
      <c r="T52" s="7"/>
      <c r="U52" s="9"/>
      <c r="W52" s="4"/>
      <c r="Y52" s="4"/>
      <c r="AA52" s="4"/>
      <c r="AC52" s="4"/>
    </row>
    <row r="53" spans="2:29" x14ac:dyDescent="0.2">
      <c r="B53" s="5"/>
      <c r="C53" s="6"/>
      <c r="D53" s="6"/>
      <c r="E53" s="6"/>
      <c r="F53" s="6"/>
      <c r="H53" s="7"/>
      <c r="I53" s="8"/>
      <c r="J53" s="6"/>
      <c r="K53" s="6"/>
      <c r="L53" s="7"/>
      <c r="M53" s="9"/>
      <c r="N53" s="6"/>
      <c r="O53" s="6"/>
      <c r="P53" s="7"/>
      <c r="Q53" s="9"/>
      <c r="R53" s="6"/>
      <c r="S53" s="6"/>
      <c r="T53" s="7"/>
      <c r="U53" s="9"/>
      <c r="W53" s="4"/>
      <c r="Y53" s="4"/>
      <c r="AA53" s="4"/>
      <c r="AC53" s="4"/>
    </row>
    <row r="54" spans="2:29" x14ac:dyDescent="0.2">
      <c r="B54" s="5"/>
      <c r="C54" s="6"/>
      <c r="D54" s="6"/>
      <c r="E54" s="6"/>
      <c r="F54" s="6"/>
      <c r="H54" s="7"/>
      <c r="I54" s="8"/>
      <c r="J54" s="6"/>
      <c r="K54" s="6"/>
      <c r="L54" s="7"/>
      <c r="M54" s="9"/>
      <c r="N54" s="6"/>
      <c r="O54" s="6"/>
      <c r="P54" s="7"/>
      <c r="Q54" s="9"/>
      <c r="R54" s="6"/>
      <c r="S54" s="6"/>
      <c r="T54" s="7"/>
      <c r="U54" s="9"/>
      <c r="W54" s="4"/>
      <c r="Y54" s="4"/>
      <c r="AA54" s="4"/>
      <c r="AC54" s="4"/>
    </row>
    <row r="55" spans="2:29" x14ac:dyDescent="0.2">
      <c r="B55" s="5"/>
      <c r="C55" s="6"/>
      <c r="D55" s="6"/>
      <c r="E55" s="6"/>
      <c r="F55" s="6"/>
      <c r="H55" s="7"/>
      <c r="I55" s="8"/>
      <c r="J55" s="6"/>
      <c r="K55" s="6"/>
      <c r="L55" s="7"/>
      <c r="M55" s="9"/>
      <c r="N55" s="6"/>
      <c r="O55" s="6"/>
      <c r="P55" s="7"/>
      <c r="Q55" s="9"/>
      <c r="R55" s="6"/>
      <c r="S55" s="6"/>
      <c r="T55" s="7"/>
      <c r="U55" s="9"/>
      <c r="W55" s="4"/>
      <c r="Y55" s="4"/>
      <c r="AA55" s="4"/>
      <c r="AC55" s="4"/>
    </row>
    <row r="56" spans="2:29" x14ac:dyDescent="0.2">
      <c r="B56" s="5"/>
      <c r="C56" s="6"/>
      <c r="D56" s="6"/>
      <c r="E56" s="6"/>
      <c r="F56" s="6"/>
      <c r="H56" s="7"/>
      <c r="I56" s="8"/>
      <c r="J56" s="6"/>
      <c r="K56" s="6"/>
      <c r="L56" s="7"/>
      <c r="M56" s="9"/>
      <c r="N56" s="6"/>
      <c r="O56" s="6"/>
      <c r="P56" s="7"/>
      <c r="Q56" s="9"/>
      <c r="R56" s="6"/>
      <c r="S56" s="6"/>
      <c r="T56" s="7"/>
      <c r="U56" s="9"/>
      <c r="W56" s="4"/>
      <c r="Y56" s="4"/>
      <c r="AA56" s="4"/>
      <c r="AC56" s="4"/>
    </row>
  </sheetData>
  <mergeCells count="10">
    <mergeCell ref="AA2:AB2"/>
    <mergeCell ref="AC2:AD2"/>
    <mergeCell ref="B1:I1"/>
    <mergeCell ref="J1:U1"/>
    <mergeCell ref="H2:I2"/>
    <mergeCell ref="J2:M2"/>
    <mergeCell ref="N2:Q2"/>
    <mergeCell ref="R2:U2"/>
    <mergeCell ref="W2:X2"/>
    <mergeCell ref="Y2:Z2"/>
  </mergeCells>
  <pageMargins left="0.7" right="0.7" top="0.75" bottom="0.75" header="0.3" footer="0.3"/>
  <pageSetup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8:M48"/>
  <sheetViews>
    <sheetView topLeftCell="F8" zoomScale="138" workbookViewId="0">
      <selection activeCell="K22" sqref="K22:K33"/>
    </sheetView>
  </sheetViews>
  <sheetFormatPr baseColWidth="10" defaultRowHeight="16" x14ac:dyDescent="0.2"/>
  <cols>
    <col min="7" max="7" width="17.1640625" bestFit="1" customWidth="1"/>
    <col min="8" max="8" width="13" customWidth="1"/>
    <col min="9" max="9" width="19.1640625" bestFit="1" customWidth="1"/>
  </cols>
  <sheetData>
    <row r="8" spans="7:13" x14ac:dyDescent="0.2">
      <c r="G8" s="135">
        <v>2</v>
      </c>
      <c r="H8" s="135" t="s">
        <v>15</v>
      </c>
      <c r="I8" s="135" t="s">
        <v>149</v>
      </c>
      <c r="J8" s="135" t="s">
        <v>150</v>
      </c>
      <c r="K8" s="136">
        <v>8.9583333333333334E-2</v>
      </c>
      <c r="L8" s="137">
        <v>0.45</v>
      </c>
      <c r="M8" s="135" t="s">
        <v>138</v>
      </c>
    </row>
    <row r="9" spans="7:13" x14ac:dyDescent="0.2">
      <c r="G9" s="135">
        <v>3</v>
      </c>
      <c r="H9" s="135" t="s">
        <v>15</v>
      </c>
      <c r="I9" s="135" t="s">
        <v>151</v>
      </c>
      <c r="J9" s="135" t="s">
        <v>152</v>
      </c>
      <c r="K9" s="136">
        <v>0.10069444444444443</v>
      </c>
      <c r="L9" s="137">
        <v>0.69</v>
      </c>
    </row>
    <row r="10" spans="7:13" x14ac:dyDescent="0.2">
      <c r="G10" s="135">
        <v>4</v>
      </c>
      <c r="H10" s="135" t="s">
        <v>15</v>
      </c>
      <c r="I10" s="135" t="s">
        <v>153</v>
      </c>
      <c r="J10" s="135" t="s">
        <v>154</v>
      </c>
      <c r="K10" s="136">
        <v>0.10486111111111111</v>
      </c>
      <c r="L10" s="137">
        <v>0.83</v>
      </c>
    </row>
    <row r="11" spans="7:13" x14ac:dyDescent="0.2">
      <c r="G11" s="135">
        <v>12</v>
      </c>
      <c r="H11" s="135" t="s">
        <v>15</v>
      </c>
      <c r="I11" s="135" t="s">
        <v>155</v>
      </c>
      <c r="J11" s="135" t="s">
        <v>154</v>
      </c>
      <c r="K11" s="136">
        <v>0.13749999999999998</v>
      </c>
      <c r="L11" s="137">
        <v>0.81</v>
      </c>
    </row>
    <row r="12" spans="7:13" x14ac:dyDescent="0.2">
      <c r="G12" s="135">
        <v>13</v>
      </c>
      <c r="H12" s="135" t="s">
        <v>15</v>
      </c>
      <c r="I12" s="135" t="s">
        <v>156</v>
      </c>
      <c r="J12" s="135" t="s">
        <v>154</v>
      </c>
      <c r="K12" s="136">
        <v>9.9999999999999992E-2</v>
      </c>
      <c r="L12" s="137">
        <v>0.83</v>
      </c>
    </row>
    <row r="13" spans="7:13" x14ac:dyDescent="0.2">
      <c r="G13" s="135">
        <v>14</v>
      </c>
      <c r="H13" s="135" t="s">
        <v>15</v>
      </c>
      <c r="I13" s="135" t="s">
        <v>157</v>
      </c>
      <c r="J13" s="135" t="s">
        <v>150</v>
      </c>
      <c r="K13" s="136">
        <v>0.1451388888888889</v>
      </c>
      <c r="L13" s="137">
        <v>0.81</v>
      </c>
      <c r="M13" s="135" t="s">
        <v>138</v>
      </c>
    </row>
    <row r="14" spans="7:13" x14ac:dyDescent="0.2">
      <c r="G14" s="135">
        <v>18</v>
      </c>
      <c r="H14" s="135" t="s">
        <v>15</v>
      </c>
      <c r="I14" s="135" t="s">
        <v>158</v>
      </c>
      <c r="J14" s="135" t="s">
        <v>150</v>
      </c>
      <c r="K14" s="136">
        <v>0.12361111111111112</v>
      </c>
      <c r="L14" s="137">
        <v>0.83</v>
      </c>
    </row>
    <row r="15" spans="7:13" x14ac:dyDescent="0.2">
      <c r="G15" s="135">
        <v>24</v>
      </c>
      <c r="H15" s="135" t="s">
        <v>15</v>
      </c>
      <c r="I15" s="135" t="s">
        <v>159</v>
      </c>
      <c r="J15" s="135" t="s">
        <v>150</v>
      </c>
      <c r="K15" s="136">
        <v>0.11319444444444444</v>
      </c>
      <c r="L15" s="137">
        <v>0.76</v>
      </c>
      <c r="M15" s="135" t="s">
        <v>138</v>
      </c>
    </row>
    <row r="16" spans="7:13" x14ac:dyDescent="0.2">
      <c r="G16" s="135">
        <v>25</v>
      </c>
      <c r="H16" s="135" t="s">
        <v>15</v>
      </c>
      <c r="I16" s="135" t="s">
        <v>160</v>
      </c>
      <c r="J16" s="135" t="s">
        <v>154</v>
      </c>
      <c r="K16" s="136">
        <v>8.4722222222222213E-2</v>
      </c>
      <c r="L16" s="137">
        <v>0.76</v>
      </c>
    </row>
    <row r="17" spans="7:13" x14ac:dyDescent="0.2">
      <c r="G17" s="135">
        <v>26</v>
      </c>
      <c r="H17" s="135" t="s">
        <v>15</v>
      </c>
      <c r="I17" s="135" t="s">
        <v>161</v>
      </c>
      <c r="J17" s="135" t="s">
        <v>154</v>
      </c>
      <c r="K17" s="136">
        <v>6.0416666666666667E-2</v>
      </c>
      <c r="L17" s="137">
        <v>0.81</v>
      </c>
    </row>
    <row r="18" spans="7:13" x14ac:dyDescent="0.2">
      <c r="G18" s="135">
        <v>30</v>
      </c>
      <c r="H18" s="135" t="s">
        <v>15</v>
      </c>
      <c r="I18" s="135" t="s">
        <v>162</v>
      </c>
      <c r="J18" s="135" t="s">
        <v>150</v>
      </c>
      <c r="K18" s="136">
        <v>0.1076388888888889</v>
      </c>
      <c r="L18" s="137">
        <v>0.76</v>
      </c>
    </row>
    <row r="19" spans="7:13" x14ac:dyDescent="0.2">
      <c r="G19" s="135">
        <v>36</v>
      </c>
      <c r="H19" s="135" t="s">
        <v>15</v>
      </c>
      <c r="I19" s="135" t="s">
        <v>163</v>
      </c>
      <c r="J19" s="135" t="s">
        <v>150</v>
      </c>
      <c r="K19" s="136">
        <v>1.0416666666666666E-2</v>
      </c>
      <c r="L19" s="137">
        <v>0.69</v>
      </c>
      <c r="M19" s="135" t="s">
        <v>194</v>
      </c>
    </row>
    <row r="20" spans="7:13" x14ac:dyDescent="0.2">
      <c r="G20" s="135">
        <v>37</v>
      </c>
      <c r="H20" s="135" t="s">
        <v>15</v>
      </c>
      <c r="I20" s="135" t="s">
        <v>164</v>
      </c>
      <c r="J20" s="135" t="s">
        <v>154</v>
      </c>
      <c r="K20" s="136">
        <v>2.7777777777777779E-3</v>
      </c>
      <c r="L20" s="137">
        <v>0.66</v>
      </c>
      <c r="M20" s="135" t="s">
        <v>194</v>
      </c>
    </row>
    <row r="21" spans="7:13" x14ac:dyDescent="0.2">
      <c r="G21" s="135">
        <v>40</v>
      </c>
      <c r="H21" s="135" t="s">
        <v>15</v>
      </c>
      <c r="I21" s="135" t="s">
        <v>165</v>
      </c>
      <c r="J21" s="135" t="s">
        <v>150</v>
      </c>
      <c r="K21" s="136">
        <v>2.0833333333333333E-3</v>
      </c>
      <c r="L21" s="137">
        <v>0.69</v>
      </c>
      <c r="M21" s="135" t="s">
        <v>194</v>
      </c>
    </row>
    <row r="22" spans="7:13" x14ac:dyDescent="0.2">
      <c r="G22">
        <v>5</v>
      </c>
      <c r="H22" t="s">
        <v>25</v>
      </c>
      <c r="I22" t="s">
        <v>166</v>
      </c>
      <c r="J22" t="s">
        <v>150</v>
      </c>
      <c r="K22" s="3">
        <v>0.14166666666666666</v>
      </c>
      <c r="L22" s="68">
        <v>0.89</v>
      </c>
    </row>
    <row r="23" spans="7:13" x14ac:dyDescent="0.2">
      <c r="G23">
        <v>6</v>
      </c>
      <c r="H23" t="s">
        <v>25</v>
      </c>
      <c r="I23" t="s">
        <v>167</v>
      </c>
      <c r="J23" t="s">
        <v>150</v>
      </c>
      <c r="K23" s="3">
        <v>6.3194444444444442E-2</v>
      </c>
      <c r="L23" s="68">
        <v>0.81</v>
      </c>
    </row>
    <row r="24" spans="7:13" x14ac:dyDescent="0.2">
      <c r="G24">
        <v>7</v>
      </c>
      <c r="H24" t="s">
        <v>25</v>
      </c>
      <c r="I24" t="s">
        <v>168</v>
      </c>
      <c r="J24" t="s">
        <v>150</v>
      </c>
      <c r="K24" s="3">
        <v>0.10416666666666667</v>
      </c>
      <c r="L24" s="68">
        <v>0.65</v>
      </c>
    </row>
    <row r="25" spans="7:13" x14ac:dyDescent="0.2">
      <c r="G25">
        <v>8</v>
      </c>
      <c r="H25" t="s">
        <v>25</v>
      </c>
      <c r="I25" t="s">
        <v>169</v>
      </c>
      <c r="J25" t="s">
        <v>152</v>
      </c>
      <c r="K25" s="3">
        <v>0.14305555555555557</v>
      </c>
      <c r="L25" s="68">
        <v>0.71</v>
      </c>
    </row>
    <row r="26" spans="7:13" x14ac:dyDescent="0.2">
      <c r="G26">
        <v>9</v>
      </c>
      <c r="H26" t="s">
        <v>25</v>
      </c>
      <c r="I26" t="s">
        <v>170</v>
      </c>
      <c r="J26" t="s">
        <v>154</v>
      </c>
      <c r="K26" s="3">
        <v>6.458333333333334E-2</v>
      </c>
      <c r="L26" s="68">
        <v>0.81</v>
      </c>
    </row>
    <row r="27" spans="7:13" x14ac:dyDescent="0.2">
      <c r="G27">
        <v>10</v>
      </c>
      <c r="H27" t="s">
        <v>25</v>
      </c>
      <c r="I27" t="s">
        <v>171</v>
      </c>
      <c r="J27" t="s">
        <v>154</v>
      </c>
      <c r="K27" s="3">
        <v>4.4444444444444446E-2</v>
      </c>
      <c r="L27" s="68">
        <v>0.83</v>
      </c>
    </row>
    <row r="28" spans="7:13" x14ac:dyDescent="0.2">
      <c r="G28">
        <v>19</v>
      </c>
      <c r="H28" t="s">
        <v>25</v>
      </c>
      <c r="I28" t="s">
        <v>172</v>
      </c>
      <c r="J28" t="s">
        <v>150</v>
      </c>
      <c r="K28" s="3"/>
      <c r="L28" s="68">
        <v>0.81</v>
      </c>
    </row>
    <row r="29" spans="7:13" x14ac:dyDescent="0.2">
      <c r="G29">
        <v>20</v>
      </c>
      <c r="H29" t="s">
        <v>25</v>
      </c>
      <c r="I29" t="s">
        <v>173</v>
      </c>
      <c r="J29" t="s">
        <v>150</v>
      </c>
      <c r="K29" s="3"/>
      <c r="L29" s="68">
        <v>0.83</v>
      </c>
    </row>
    <row r="30" spans="7:13" x14ac:dyDescent="0.2">
      <c r="G30">
        <v>21</v>
      </c>
      <c r="H30" t="s">
        <v>25</v>
      </c>
      <c r="I30" t="s">
        <v>174</v>
      </c>
      <c r="J30" t="s">
        <v>152</v>
      </c>
      <c r="K30" s="3"/>
      <c r="L30" s="68">
        <v>0.81</v>
      </c>
    </row>
    <row r="31" spans="7:13" x14ac:dyDescent="0.2">
      <c r="G31">
        <v>31</v>
      </c>
      <c r="H31" t="s">
        <v>25</v>
      </c>
      <c r="I31" t="s">
        <v>175</v>
      </c>
      <c r="J31" t="s">
        <v>154</v>
      </c>
      <c r="K31" s="3">
        <v>0.19583333333333333</v>
      </c>
      <c r="L31" s="68">
        <v>0.71</v>
      </c>
    </row>
    <row r="32" spans="7:13" x14ac:dyDescent="0.2">
      <c r="G32">
        <v>32</v>
      </c>
      <c r="H32" t="s">
        <v>25</v>
      </c>
      <c r="I32" t="s">
        <v>176</v>
      </c>
      <c r="J32" t="s">
        <v>154</v>
      </c>
      <c r="K32" s="3">
        <v>5.2777777777777778E-2</v>
      </c>
      <c r="L32" s="68">
        <v>0.76</v>
      </c>
    </row>
    <row r="33" spans="7:13" x14ac:dyDescent="0.2">
      <c r="G33">
        <v>33</v>
      </c>
      <c r="H33" t="s">
        <v>25</v>
      </c>
      <c r="I33" t="s">
        <v>177</v>
      </c>
      <c r="J33" t="s">
        <v>150</v>
      </c>
      <c r="K33" s="3">
        <v>7.5694444444444439E-2</v>
      </c>
      <c r="L33" s="68">
        <v>0.76</v>
      </c>
    </row>
    <row r="34" spans="7:13" x14ac:dyDescent="0.2">
      <c r="G34" s="92">
        <v>1</v>
      </c>
      <c r="H34" s="92" t="s">
        <v>17</v>
      </c>
      <c r="I34" s="92" t="s">
        <v>178</v>
      </c>
      <c r="J34" s="92" t="s">
        <v>179</v>
      </c>
      <c r="K34" s="133">
        <v>3.6111111111111115E-2</v>
      </c>
      <c r="L34" s="134">
        <v>0.81</v>
      </c>
    </row>
    <row r="35" spans="7:13" x14ac:dyDescent="0.2">
      <c r="G35" s="92">
        <v>11</v>
      </c>
      <c r="H35" s="92" t="s">
        <v>17</v>
      </c>
      <c r="I35" s="92" t="s">
        <v>180</v>
      </c>
      <c r="J35" s="92" t="s">
        <v>150</v>
      </c>
      <c r="K35" s="133">
        <v>0.1763888888888889</v>
      </c>
      <c r="L35" s="134">
        <v>0.76</v>
      </c>
      <c r="M35" s="92" t="s">
        <v>138</v>
      </c>
    </row>
    <row r="36" spans="7:13" x14ac:dyDescent="0.2">
      <c r="G36" s="92">
        <v>15</v>
      </c>
      <c r="H36" s="92" t="s">
        <v>17</v>
      </c>
      <c r="I36" s="92" t="s">
        <v>181</v>
      </c>
      <c r="J36" s="92" t="s">
        <v>154</v>
      </c>
      <c r="K36" s="133">
        <v>3.6805555555555557E-2</v>
      </c>
      <c r="L36" s="134">
        <v>0.83</v>
      </c>
    </row>
    <row r="37" spans="7:13" x14ac:dyDescent="0.2">
      <c r="G37" s="92">
        <v>16</v>
      </c>
      <c r="H37" s="92" t="s">
        <v>17</v>
      </c>
      <c r="I37" s="92" t="s">
        <v>182</v>
      </c>
      <c r="J37" s="92" t="s">
        <v>150</v>
      </c>
      <c r="K37" s="133">
        <v>9.0972222222222218E-2</v>
      </c>
      <c r="L37" s="134">
        <v>0.76</v>
      </c>
      <c r="M37" s="92" t="s">
        <v>138</v>
      </c>
    </row>
    <row r="38" spans="7:13" x14ac:dyDescent="0.2">
      <c r="G38" s="92">
        <v>17</v>
      </c>
      <c r="H38" s="92" t="s">
        <v>17</v>
      </c>
      <c r="I38" s="92" t="s">
        <v>183</v>
      </c>
      <c r="J38" s="92" t="s">
        <v>150</v>
      </c>
      <c r="K38" s="133">
        <v>9.4444444444444442E-2</v>
      </c>
      <c r="L38" s="134">
        <v>0.81</v>
      </c>
    </row>
    <row r="39" spans="7:13" x14ac:dyDescent="0.2">
      <c r="G39" s="92">
        <v>22</v>
      </c>
      <c r="H39" s="92" t="s">
        <v>17</v>
      </c>
      <c r="I39" s="92" t="s">
        <v>184</v>
      </c>
      <c r="J39" s="92" t="s">
        <v>150</v>
      </c>
      <c r="K39" s="133">
        <v>7.3611111111111113E-2</v>
      </c>
      <c r="L39" s="134">
        <v>0.76</v>
      </c>
      <c r="M39" s="92" t="s">
        <v>138</v>
      </c>
    </row>
    <row r="40" spans="7:13" x14ac:dyDescent="0.2">
      <c r="G40" s="92">
        <v>23</v>
      </c>
      <c r="H40" s="92" t="s">
        <v>17</v>
      </c>
      <c r="I40" s="92" t="s">
        <v>185</v>
      </c>
      <c r="J40" s="92" t="s">
        <v>150</v>
      </c>
      <c r="K40" s="133">
        <v>4.9999999999999996E-2</v>
      </c>
      <c r="L40" s="134">
        <v>0.76</v>
      </c>
    </row>
    <row r="41" spans="7:13" x14ac:dyDescent="0.2">
      <c r="G41" s="92">
        <v>27</v>
      </c>
      <c r="H41" s="92" t="s">
        <v>17</v>
      </c>
      <c r="I41" s="92" t="s">
        <v>186</v>
      </c>
      <c r="J41" s="92" t="s">
        <v>154</v>
      </c>
      <c r="K41" s="133">
        <v>6.5277777777777782E-2</v>
      </c>
      <c r="L41" s="134">
        <v>0.81</v>
      </c>
    </row>
    <row r="42" spans="7:13" x14ac:dyDescent="0.2">
      <c r="G42" s="92">
        <v>28</v>
      </c>
      <c r="H42" s="92" t="s">
        <v>17</v>
      </c>
      <c r="I42" s="92" t="s">
        <v>187</v>
      </c>
      <c r="J42" s="92" t="s">
        <v>154</v>
      </c>
      <c r="K42" s="133">
        <v>8.4027777777777771E-2</v>
      </c>
      <c r="L42" s="134">
        <v>0.76</v>
      </c>
      <c r="M42" s="92" t="s">
        <v>138</v>
      </c>
    </row>
    <row r="43" spans="7:13" x14ac:dyDescent="0.2">
      <c r="G43" s="92">
        <v>29</v>
      </c>
      <c r="H43" s="92" t="s">
        <v>17</v>
      </c>
      <c r="I43" s="92" t="s">
        <v>188</v>
      </c>
      <c r="J43" s="92" t="s">
        <v>154</v>
      </c>
      <c r="K43" s="133">
        <v>7.4305555555555555E-2</v>
      </c>
      <c r="L43" s="134">
        <v>0.76</v>
      </c>
      <c r="M43" s="92" t="s">
        <v>138</v>
      </c>
    </row>
    <row r="44" spans="7:13" x14ac:dyDescent="0.2">
      <c r="G44" s="92">
        <v>34</v>
      </c>
      <c r="H44" s="92" t="s">
        <v>17</v>
      </c>
      <c r="I44" s="92" t="s">
        <v>189</v>
      </c>
      <c r="J44" s="92" t="s">
        <v>154</v>
      </c>
      <c r="K44" s="133">
        <v>8.3333333333333329E-2</v>
      </c>
      <c r="L44" s="134">
        <v>0.76</v>
      </c>
      <c r="M44" s="92" t="s">
        <v>138</v>
      </c>
    </row>
    <row r="45" spans="7:13" x14ac:dyDescent="0.2">
      <c r="G45" s="92">
        <v>35</v>
      </c>
      <c r="H45" s="92" t="s">
        <v>17</v>
      </c>
      <c r="I45" s="92" t="s">
        <v>190</v>
      </c>
      <c r="J45" s="92" t="s">
        <v>154</v>
      </c>
      <c r="K45" s="133">
        <v>4.6527777777777779E-2</v>
      </c>
      <c r="L45" s="134">
        <v>0.71</v>
      </c>
      <c r="M45" s="92" t="s">
        <v>138</v>
      </c>
    </row>
    <row r="46" spans="7:13" x14ac:dyDescent="0.2">
      <c r="G46" s="92">
        <v>38</v>
      </c>
      <c r="H46" s="92" t="s">
        <v>17</v>
      </c>
      <c r="I46" s="92" t="s">
        <v>191</v>
      </c>
      <c r="J46" s="92" t="s">
        <v>150</v>
      </c>
      <c r="K46" s="133">
        <v>5.9722222222222225E-2</v>
      </c>
      <c r="L46" s="134">
        <v>0.69</v>
      </c>
    </row>
    <row r="47" spans="7:13" x14ac:dyDescent="0.2">
      <c r="G47" s="92">
        <v>39</v>
      </c>
      <c r="H47" s="92" t="s">
        <v>17</v>
      </c>
      <c r="I47" s="92" t="s">
        <v>192</v>
      </c>
      <c r="J47" s="92" t="s">
        <v>154</v>
      </c>
      <c r="K47" s="133">
        <v>5.8333333333333327E-2</v>
      </c>
      <c r="L47" s="134">
        <v>0.71</v>
      </c>
    </row>
    <row r="48" spans="7:13" x14ac:dyDescent="0.2">
      <c r="G48" s="92">
        <v>41</v>
      </c>
      <c r="H48" s="92" t="s">
        <v>17</v>
      </c>
      <c r="I48" s="92" t="s">
        <v>193</v>
      </c>
      <c r="J48" s="92" t="s">
        <v>154</v>
      </c>
      <c r="K48" s="133">
        <v>1.3888888888888888E-2</v>
      </c>
      <c r="L48" s="134">
        <v>0.71</v>
      </c>
    </row>
  </sheetData>
  <sortState ref="F7:N45">
    <sortCondition ref="G5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opLeftCell="C1" zoomScale="92" workbookViewId="0">
      <selection activeCell="K35" sqref="K35"/>
    </sheetView>
  </sheetViews>
  <sheetFormatPr baseColWidth="10" defaultRowHeight="16" x14ac:dyDescent="0.2"/>
  <cols>
    <col min="1" max="1" width="15.6640625" bestFit="1" customWidth="1"/>
    <col min="2" max="2" width="15.33203125" bestFit="1" customWidth="1"/>
    <col min="3" max="3" width="61.5" customWidth="1"/>
    <col min="7" max="7" width="26.5" bestFit="1" customWidth="1"/>
    <col min="9" max="9" width="60.83203125" customWidth="1"/>
    <col min="12" max="12" width="20.6640625" bestFit="1" customWidth="1"/>
  </cols>
  <sheetData>
    <row r="1" spans="1:13" x14ac:dyDescent="0.2">
      <c r="A1" s="91" t="s">
        <v>70</v>
      </c>
      <c r="B1" s="122">
        <v>43208</v>
      </c>
    </row>
    <row r="5" spans="1:13" x14ac:dyDescent="0.2">
      <c r="A5" s="1" t="s">
        <v>69</v>
      </c>
      <c r="G5" s="1" t="s">
        <v>76</v>
      </c>
      <c r="H5" s="116"/>
      <c r="K5" s="1" t="s">
        <v>99</v>
      </c>
      <c r="L5" s="115"/>
    </row>
    <row r="6" spans="1:13" x14ac:dyDescent="0.2">
      <c r="B6" s="115">
        <v>43170</v>
      </c>
      <c r="C6" t="s">
        <v>77</v>
      </c>
      <c r="G6" s="117" t="s">
        <v>81</v>
      </c>
      <c r="H6" s="115">
        <v>43197</v>
      </c>
      <c r="I6" t="s">
        <v>78</v>
      </c>
      <c r="L6" t="s">
        <v>64</v>
      </c>
      <c r="M6" t="s">
        <v>100</v>
      </c>
    </row>
    <row r="7" spans="1:13" x14ac:dyDescent="0.2">
      <c r="B7" s="121">
        <v>43177</v>
      </c>
      <c r="C7" s="92" t="s">
        <v>71</v>
      </c>
      <c r="H7" s="115">
        <v>43198</v>
      </c>
      <c r="I7" t="s">
        <v>79</v>
      </c>
      <c r="L7" s="115" t="s">
        <v>65</v>
      </c>
      <c r="M7" t="s">
        <v>100</v>
      </c>
    </row>
    <row r="8" spans="1:13" x14ac:dyDescent="0.2">
      <c r="B8" s="115">
        <v>43184</v>
      </c>
      <c r="C8" t="s">
        <v>72</v>
      </c>
      <c r="H8" s="115">
        <v>43200</v>
      </c>
      <c r="I8" t="s">
        <v>73</v>
      </c>
      <c r="L8" t="s">
        <v>101</v>
      </c>
      <c r="M8" t="s">
        <v>102</v>
      </c>
    </row>
    <row r="9" spans="1:13" x14ac:dyDescent="0.2">
      <c r="B9" s="115">
        <v>43191</v>
      </c>
      <c r="C9" t="s">
        <v>78</v>
      </c>
      <c r="H9" s="115">
        <v>43203</v>
      </c>
      <c r="I9" t="s">
        <v>80</v>
      </c>
    </row>
    <row r="10" spans="1:13" x14ac:dyDescent="0.2">
      <c r="H10" s="115">
        <v>43206</v>
      </c>
      <c r="I10" t="s">
        <v>74</v>
      </c>
    </row>
    <row r="12" spans="1:13" x14ac:dyDescent="0.2">
      <c r="A12" s="1" t="s">
        <v>82</v>
      </c>
    </row>
    <row r="13" spans="1:13" x14ac:dyDescent="0.2">
      <c r="A13" s="118" t="s">
        <v>65</v>
      </c>
      <c r="G13" s="117" t="s">
        <v>65</v>
      </c>
    </row>
    <row r="14" spans="1:13" x14ac:dyDescent="0.2">
      <c r="A14" s="117" t="s">
        <v>84</v>
      </c>
      <c r="B14" s="115">
        <v>43169</v>
      </c>
      <c r="C14" t="s">
        <v>95</v>
      </c>
      <c r="H14" s="115">
        <v>43197</v>
      </c>
      <c r="I14" t="s">
        <v>85</v>
      </c>
    </row>
    <row r="15" spans="1:13" x14ac:dyDescent="0.2">
      <c r="B15" s="115">
        <v>43176</v>
      </c>
      <c r="C15" t="s">
        <v>95</v>
      </c>
      <c r="H15" s="115">
        <v>43199</v>
      </c>
      <c r="I15" t="s">
        <v>95</v>
      </c>
    </row>
    <row r="16" spans="1:13" x14ac:dyDescent="0.2">
      <c r="B16" s="115">
        <v>43183</v>
      </c>
      <c r="C16" t="s">
        <v>95</v>
      </c>
      <c r="H16" s="115">
        <v>43201</v>
      </c>
      <c r="I16" t="s">
        <v>95</v>
      </c>
    </row>
    <row r="17" spans="1:9" x14ac:dyDescent="0.2">
      <c r="B17" s="115">
        <v>43190</v>
      </c>
      <c r="C17" t="s">
        <v>95</v>
      </c>
      <c r="H17" s="115">
        <v>43202</v>
      </c>
      <c r="I17" t="s">
        <v>85</v>
      </c>
    </row>
    <row r="18" spans="1:9" x14ac:dyDescent="0.2">
      <c r="B18" s="115"/>
      <c r="H18" s="115">
        <v>43204</v>
      </c>
      <c r="I18" t="s">
        <v>95</v>
      </c>
    </row>
    <row r="19" spans="1:9" x14ac:dyDescent="0.2">
      <c r="A19" s="117" t="s">
        <v>83</v>
      </c>
      <c r="B19" s="115"/>
      <c r="H19" s="115">
        <v>43205</v>
      </c>
      <c r="I19" t="s">
        <v>95</v>
      </c>
    </row>
    <row r="20" spans="1:9" x14ac:dyDescent="0.2">
      <c r="B20" s="115">
        <v>43162</v>
      </c>
      <c r="C20" t="s">
        <v>85</v>
      </c>
      <c r="H20" s="115">
        <v>43207</v>
      </c>
      <c r="I20" t="s">
        <v>86</v>
      </c>
    </row>
    <row r="21" spans="1:9" x14ac:dyDescent="0.2">
      <c r="B21" s="115">
        <v>43165</v>
      </c>
      <c r="C21" t="s">
        <v>87</v>
      </c>
    </row>
    <row r="22" spans="1:9" x14ac:dyDescent="0.2">
      <c r="B22" s="115">
        <v>43167</v>
      </c>
      <c r="C22" t="s">
        <v>87</v>
      </c>
    </row>
    <row r="23" spans="1:9" x14ac:dyDescent="0.2">
      <c r="B23" s="115">
        <v>43172</v>
      </c>
      <c r="C23" t="s">
        <v>87</v>
      </c>
      <c r="G23" s="117" t="s">
        <v>64</v>
      </c>
    </row>
    <row r="24" spans="1:9" x14ac:dyDescent="0.2">
      <c r="B24" s="115">
        <v>43174</v>
      </c>
      <c r="C24" t="s">
        <v>87</v>
      </c>
      <c r="H24" s="115">
        <v>43197</v>
      </c>
      <c r="I24" t="s">
        <v>92</v>
      </c>
    </row>
    <row r="25" spans="1:9" x14ac:dyDescent="0.2">
      <c r="B25" s="115">
        <v>43179</v>
      </c>
      <c r="C25" t="s">
        <v>87</v>
      </c>
      <c r="H25" s="115">
        <v>43199</v>
      </c>
      <c r="I25" s="119" t="s">
        <v>97</v>
      </c>
    </row>
    <row r="26" spans="1:9" x14ac:dyDescent="0.2">
      <c r="B26" s="115">
        <v>43181</v>
      </c>
      <c r="C26" t="s">
        <v>87</v>
      </c>
      <c r="H26" s="115">
        <v>43201</v>
      </c>
      <c r="I26" s="119" t="s">
        <v>90</v>
      </c>
    </row>
    <row r="27" spans="1:9" x14ac:dyDescent="0.2">
      <c r="B27" s="115">
        <v>43186</v>
      </c>
      <c r="C27" t="s">
        <v>87</v>
      </c>
      <c r="H27" s="115">
        <v>43202</v>
      </c>
      <c r="I27" s="119" t="s">
        <v>97</v>
      </c>
    </row>
    <row r="28" spans="1:9" x14ac:dyDescent="0.2">
      <c r="B28" s="115">
        <v>43188</v>
      </c>
      <c r="C28" t="s">
        <v>87</v>
      </c>
      <c r="H28" s="115">
        <v>43204</v>
      </c>
      <c r="I28" s="119" t="s">
        <v>90</v>
      </c>
    </row>
    <row r="29" spans="1:9" x14ac:dyDescent="0.2">
      <c r="B29" s="115">
        <v>43193</v>
      </c>
      <c r="C29" t="s">
        <v>87</v>
      </c>
      <c r="H29" s="115">
        <v>43205</v>
      </c>
      <c r="I29" s="119" t="s">
        <v>97</v>
      </c>
    </row>
    <row r="30" spans="1:9" x14ac:dyDescent="0.2">
      <c r="B30" s="115">
        <v>43195</v>
      </c>
      <c r="C30" t="s">
        <v>87</v>
      </c>
      <c r="H30" s="115">
        <v>43207</v>
      </c>
      <c r="I30" t="s">
        <v>98</v>
      </c>
    </row>
    <row r="33" spans="1:9" x14ac:dyDescent="0.2">
      <c r="B33" s="120" t="s">
        <v>88</v>
      </c>
      <c r="C33" s="117" t="s">
        <v>89</v>
      </c>
    </row>
    <row r="35" spans="1:9" x14ac:dyDescent="0.2">
      <c r="A35" s="1" t="s">
        <v>64</v>
      </c>
      <c r="H35" t="s">
        <v>121</v>
      </c>
      <c r="I35" t="s">
        <v>122</v>
      </c>
    </row>
    <row r="36" spans="1:9" x14ac:dyDescent="0.2">
      <c r="A36" s="117" t="s">
        <v>94</v>
      </c>
      <c r="B36" s="115">
        <v>43162</v>
      </c>
      <c r="C36" t="s">
        <v>93</v>
      </c>
      <c r="H36" t="s">
        <v>123</v>
      </c>
      <c r="I36" t="s">
        <v>73</v>
      </c>
    </row>
    <row r="37" spans="1:9" x14ac:dyDescent="0.2">
      <c r="B37" s="115">
        <v>43169</v>
      </c>
      <c r="C37" t="s">
        <v>93</v>
      </c>
      <c r="H37" t="s">
        <v>124</v>
      </c>
      <c r="I37" t="s">
        <v>74</v>
      </c>
    </row>
    <row r="38" spans="1:9" x14ac:dyDescent="0.2">
      <c r="B38" s="115">
        <v>43176</v>
      </c>
      <c r="C38" t="s">
        <v>96</v>
      </c>
      <c r="H38" t="s">
        <v>121</v>
      </c>
      <c r="I38" t="s">
        <v>125</v>
      </c>
    </row>
    <row r="39" spans="1:9" x14ac:dyDescent="0.2">
      <c r="B39" s="115">
        <v>43183</v>
      </c>
      <c r="C39" t="s">
        <v>96</v>
      </c>
      <c r="H39" t="s">
        <v>126</v>
      </c>
      <c r="I39" t="s">
        <v>127</v>
      </c>
    </row>
    <row r="40" spans="1:9" x14ac:dyDescent="0.2">
      <c r="B40" s="115">
        <v>43190</v>
      </c>
      <c r="C40" t="s">
        <v>96</v>
      </c>
      <c r="H40" t="s">
        <v>128</v>
      </c>
      <c r="I40" t="s">
        <v>75</v>
      </c>
    </row>
    <row r="42" spans="1:9" x14ac:dyDescent="0.2">
      <c r="A42" s="117" t="s">
        <v>83</v>
      </c>
      <c r="B42" s="115">
        <v>43164</v>
      </c>
      <c r="C42" t="s">
        <v>91</v>
      </c>
    </row>
    <row r="43" spans="1:9" x14ac:dyDescent="0.2">
      <c r="B43" s="115">
        <v>43166</v>
      </c>
      <c r="C43" s="119" t="s">
        <v>90</v>
      </c>
    </row>
    <row r="44" spans="1:9" x14ac:dyDescent="0.2">
      <c r="B44" s="115">
        <v>43168</v>
      </c>
      <c r="C44" s="119" t="s">
        <v>90</v>
      </c>
    </row>
    <row r="45" spans="1:9" x14ac:dyDescent="0.2">
      <c r="B45" s="115">
        <v>43171</v>
      </c>
      <c r="C45" s="119" t="s">
        <v>90</v>
      </c>
    </row>
    <row r="46" spans="1:9" x14ac:dyDescent="0.2">
      <c r="B46" s="115">
        <v>43173</v>
      </c>
      <c r="C46" s="119" t="s">
        <v>90</v>
      </c>
    </row>
    <row r="47" spans="1:9" x14ac:dyDescent="0.2">
      <c r="B47" s="115">
        <v>43175</v>
      </c>
      <c r="C47" s="119" t="s">
        <v>90</v>
      </c>
    </row>
    <row r="48" spans="1:9" x14ac:dyDescent="0.2">
      <c r="B48" s="115">
        <v>43178</v>
      </c>
      <c r="C48" s="119" t="s">
        <v>90</v>
      </c>
    </row>
    <row r="49" spans="2:3" x14ac:dyDescent="0.2">
      <c r="B49" s="115">
        <v>43180</v>
      </c>
      <c r="C49" s="119" t="s">
        <v>90</v>
      </c>
    </row>
    <row r="50" spans="2:3" x14ac:dyDescent="0.2">
      <c r="B50" s="115">
        <v>43182</v>
      </c>
      <c r="C50" s="119" t="s">
        <v>90</v>
      </c>
    </row>
    <row r="51" spans="2:3" x14ac:dyDescent="0.2">
      <c r="B51" s="115">
        <v>43185</v>
      </c>
      <c r="C51" s="119" t="s">
        <v>90</v>
      </c>
    </row>
    <row r="52" spans="2:3" x14ac:dyDescent="0.2">
      <c r="B52" s="115">
        <v>43187</v>
      </c>
      <c r="C52" s="119" t="s">
        <v>90</v>
      </c>
    </row>
    <row r="53" spans="2:3" x14ac:dyDescent="0.2">
      <c r="B53" s="115">
        <v>43189</v>
      </c>
      <c r="C53" s="119" t="s">
        <v>90</v>
      </c>
    </row>
    <row r="54" spans="2:3" x14ac:dyDescent="0.2">
      <c r="B54" s="115">
        <v>43192</v>
      </c>
      <c r="C54" s="119" t="s">
        <v>90</v>
      </c>
    </row>
    <row r="55" spans="2:3" x14ac:dyDescent="0.2">
      <c r="B55" s="115">
        <v>43194</v>
      </c>
      <c r="C55" s="119" t="s">
        <v>90</v>
      </c>
    </row>
    <row r="56" spans="2:3" x14ac:dyDescent="0.2">
      <c r="B56" s="115">
        <v>43196</v>
      </c>
      <c r="C56" s="119" t="s">
        <v>90</v>
      </c>
    </row>
    <row r="62" spans="2:3" x14ac:dyDescent="0.2">
      <c r="B62" s="115"/>
    </row>
    <row r="64" spans="2:3" x14ac:dyDescent="0.2">
      <c r="B64" s="115"/>
    </row>
    <row r="65" spans="2:3" x14ac:dyDescent="0.2">
      <c r="B65" s="115"/>
      <c r="C65" s="119"/>
    </row>
    <row r="66" spans="2:3" x14ac:dyDescent="0.2">
      <c r="B66" s="115"/>
      <c r="C66" s="119"/>
    </row>
    <row r="67" spans="2:3" x14ac:dyDescent="0.2">
      <c r="B67" s="115"/>
      <c r="C67" s="119"/>
    </row>
    <row r="68" spans="2:3" x14ac:dyDescent="0.2">
      <c r="B68" s="115"/>
      <c r="C68" s="119"/>
    </row>
    <row r="69" spans="2:3" x14ac:dyDescent="0.2">
      <c r="B69" s="115"/>
      <c r="C69" s="119"/>
    </row>
    <row r="70" spans="2:3" x14ac:dyDescent="0.2">
      <c r="B70" s="115"/>
      <c r="C70" s="119"/>
    </row>
    <row r="71" spans="2:3" x14ac:dyDescent="0.2">
      <c r="B71" s="115"/>
      <c r="C71" s="119"/>
    </row>
    <row r="72" spans="2:3" x14ac:dyDescent="0.2">
      <c r="B72" s="115"/>
      <c r="C72" s="119"/>
    </row>
    <row r="73" spans="2:3" x14ac:dyDescent="0.2">
      <c r="B73" s="115"/>
      <c r="C73" s="119"/>
    </row>
    <row r="74" spans="2:3" x14ac:dyDescent="0.2">
      <c r="B74" s="115"/>
      <c r="C74" s="119"/>
    </row>
    <row r="75" spans="2:3" x14ac:dyDescent="0.2">
      <c r="B75" s="115"/>
      <c r="C75" s="119"/>
    </row>
    <row r="76" spans="2:3" x14ac:dyDescent="0.2">
      <c r="B76" s="115"/>
      <c r="C76" s="119"/>
    </row>
    <row r="77" spans="2:3" x14ac:dyDescent="0.2">
      <c r="B77" s="115"/>
      <c r="C77" s="119"/>
    </row>
    <row r="78" spans="2:3" x14ac:dyDescent="0.2">
      <c r="B78" s="115"/>
      <c r="C78" s="119"/>
    </row>
    <row r="79" spans="2:3" x14ac:dyDescent="0.2">
      <c r="B79" s="115"/>
      <c r="C79" s="11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25" sqref="B25"/>
    </sheetView>
  </sheetViews>
  <sheetFormatPr baseColWidth="10" defaultRowHeight="16" x14ac:dyDescent="0.2"/>
  <cols>
    <col min="1" max="1" width="14.33203125" bestFit="1" customWidth="1"/>
    <col min="2" max="2" width="56.1640625" bestFit="1" customWidth="1"/>
    <col min="3" max="3" width="108.83203125" customWidth="1"/>
  </cols>
  <sheetData>
    <row r="1" spans="1:2" x14ac:dyDescent="0.2">
      <c r="A1" s="1" t="s">
        <v>49</v>
      </c>
    </row>
    <row r="3" spans="1:2" x14ac:dyDescent="0.2">
      <c r="A3" s="117" t="s">
        <v>65</v>
      </c>
      <c r="B3" t="s">
        <v>108</v>
      </c>
    </row>
    <row r="4" spans="1:2" x14ac:dyDescent="0.2">
      <c r="B4" t="s">
        <v>111</v>
      </c>
    </row>
    <row r="5" spans="1:2" x14ac:dyDescent="0.2">
      <c r="B5" t="s">
        <v>112</v>
      </c>
    </row>
    <row r="6" spans="1:2" x14ac:dyDescent="0.2">
      <c r="B6" t="s">
        <v>71</v>
      </c>
    </row>
    <row r="12" spans="1:2" x14ac:dyDescent="0.2">
      <c r="A12" s="117" t="s">
        <v>64</v>
      </c>
      <c r="B12" t="s">
        <v>71</v>
      </c>
    </row>
    <row r="20" spans="1:2" x14ac:dyDescent="0.2">
      <c r="A20" s="117" t="s">
        <v>103</v>
      </c>
      <c r="B20" t="s">
        <v>104</v>
      </c>
    </row>
    <row r="21" spans="1:2" x14ac:dyDescent="0.2">
      <c r="B21" t="s">
        <v>105</v>
      </c>
    </row>
    <row r="22" spans="1:2" x14ac:dyDescent="0.2">
      <c r="B22" t="s">
        <v>106</v>
      </c>
    </row>
    <row r="23" spans="1:2" x14ac:dyDescent="0.2">
      <c r="B23" t="s">
        <v>110</v>
      </c>
    </row>
    <row r="24" spans="1:2" x14ac:dyDescent="0.2">
      <c r="B24" t="s">
        <v>71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A5" sqref="A5:A6"/>
    </sheetView>
  </sheetViews>
  <sheetFormatPr baseColWidth="10" defaultRowHeight="16" x14ac:dyDescent="0.2"/>
  <cols>
    <col min="2" max="2" width="11.83203125" bestFit="1" customWidth="1"/>
    <col min="3" max="3" width="147" customWidth="1"/>
    <col min="4" max="4" width="104.5" bestFit="1" customWidth="1"/>
  </cols>
  <sheetData>
    <row r="1" spans="1:4" x14ac:dyDescent="0.2">
      <c r="A1" s="1" t="s">
        <v>57</v>
      </c>
    </row>
    <row r="2" spans="1:4" x14ac:dyDescent="0.2">
      <c r="A2" s="1" t="s">
        <v>61</v>
      </c>
      <c r="B2" s="1" t="s">
        <v>63</v>
      </c>
      <c r="C2" s="1" t="s">
        <v>58</v>
      </c>
      <c r="D2" s="1" t="s">
        <v>59</v>
      </c>
    </row>
    <row r="3" spans="1:4" ht="31" customHeight="1" x14ac:dyDescent="0.2">
      <c r="A3" s="155" t="s">
        <v>54</v>
      </c>
      <c r="B3" s="114" t="s">
        <v>64</v>
      </c>
      <c r="C3" s="113" t="s">
        <v>62</v>
      </c>
      <c r="D3" s="112" t="s">
        <v>60</v>
      </c>
    </row>
    <row r="4" spans="1:4" ht="29" customHeight="1" x14ac:dyDescent="0.2">
      <c r="A4" s="155"/>
      <c r="B4" s="114" t="s">
        <v>65</v>
      </c>
      <c r="C4" t="s">
        <v>66</v>
      </c>
      <c r="D4" t="s">
        <v>67</v>
      </c>
    </row>
    <row r="5" spans="1:4" ht="32" x14ac:dyDescent="0.2">
      <c r="A5" s="156" t="s">
        <v>71</v>
      </c>
      <c r="B5" t="s">
        <v>64</v>
      </c>
      <c r="C5" t="s">
        <v>114</v>
      </c>
      <c r="D5" s="124" t="s">
        <v>115</v>
      </c>
    </row>
    <row r="6" spans="1:4" x14ac:dyDescent="0.2">
      <c r="A6" s="156"/>
    </row>
  </sheetData>
  <mergeCells count="2">
    <mergeCell ref="A3:A4"/>
    <mergeCell ref="A5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SC</vt:lpstr>
      <vt:lpstr>CR</vt:lpstr>
      <vt:lpstr>RC</vt:lpstr>
      <vt:lpstr>Quant</vt:lpstr>
      <vt:lpstr>Calc</vt:lpstr>
      <vt:lpstr>Verbal FLT</vt:lpstr>
      <vt:lpstr>Quant FLT</vt:lpstr>
      <vt:lpstr>Calc (2)</vt:lpstr>
      <vt:lpstr>Schedule</vt:lpstr>
      <vt:lpstr>Pending</vt:lpstr>
      <vt:lpstr>Key Learnings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2017-12-11T14:23:22Z</dcterms:created>
  <dcterms:modified xsi:type="dcterms:W3CDTF">2018-04-19T17:32:01Z</dcterms:modified>
</cp:coreProperties>
</file>