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Gondalia\OneDrive - Schlumberger\India Ops\"/>
    </mc:Choice>
  </mc:AlternateContent>
  <xr:revisionPtr revIDLastSave="0" documentId="10_ncr:100000_{91F3D6F7-CCA0-4621-95DD-083D5DDD0FE9}" xr6:coauthVersionLast="31" xr6:coauthVersionMax="44" xr10:uidLastSave="{00000000-0000-0000-0000-000000000000}"/>
  <bookViews>
    <workbookView xWindow="-120" yWindow="-120" windowWidth="20730" windowHeight="11310" tabRatio="868" xr2:uid="{0F5A319E-166B-4413-8EA6-4DCF349A7A32}"/>
  </bookViews>
  <sheets>
    <sheet name="GMAT Summary" sheetId="13" r:id="rId1"/>
    <sheet name="Time" sheetId="1" r:id="rId2"/>
    <sheet name="Test Results" sheetId="4" r:id="rId3"/>
    <sheet name="Weekly Planner" sheetId="3" r:id="rId4"/>
    <sheet name="Practice Set II" sheetId="18" r:id="rId5"/>
    <sheet name="SC Error Log" sheetId="5" r:id="rId6"/>
    <sheet name="RC Error Log" sheetId="10" r:id="rId7"/>
    <sheet name="CR Error Log" sheetId="11" r:id="rId8"/>
    <sheet name="Quant Error Log" sheetId="9" r:id="rId9"/>
    <sheet name="Verbal Score Analysis" sheetId="17" r:id="rId10"/>
    <sheet name="SC Error Log (2)" sheetId="15" r:id="rId11"/>
  </sheets>
  <externalReferences>
    <externalReference r:id="rId12"/>
  </externalReferences>
  <definedNames>
    <definedName name="T_N">[1]DB!$L$2:$L$7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1" l="1"/>
  <c r="H91" i="1" l="1"/>
  <c r="D91" i="1" l="1"/>
  <c r="D90" i="1" l="1"/>
  <c r="D89" i="1" l="1"/>
  <c r="D88" i="1" l="1"/>
  <c r="F14" i="17"/>
  <c r="F15" i="17"/>
  <c r="F12" i="17"/>
  <c r="F10" i="17"/>
  <c r="F16" i="17" l="1"/>
  <c r="D87" i="1" l="1"/>
  <c r="D86" i="1"/>
  <c r="K20" i="3"/>
  <c r="D85" i="1" l="1"/>
  <c r="D84" i="1" l="1"/>
  <c r="K27" i="18"/>
  <c r="D29" i="18" l="1"/>
  <c r="H23" i="18"/>
  <c r="D23" i="18" l="1"/>
  <c r="D83" i="1" l="1"/>
  <c r="H17" i="18"/>
  <c r="H82" i="1"/>
  <c r="D17" i="18"/>
  <c r="D82" i="1"/>
  <c r="H81" i="1"/>
  <c r="D81" i="1" s="1"/>
  <c r="D11" i="18"/>
  <c r="D5" i="18"/>
  <c r="D80" i="1" l="1"/>
  <c r="D79" i="1" l="1"/>
  <c r="H78" i="1" l="1"/>
  <c r="D78" i="1" l="1"/>
  <c r="D77" i="1" l="1"/>
  <c r="G76" i="1" l="1"/>
  <c r="F13" i="17"/>
  <c r="D76" i="1" l="1"/>
  <c r="D75" i="1" l="1"/>
  <c r="D74" i="1"/>
  <c r="K21" i="3" l="1"/>
  <c r="J21" i="3"/>
  <c r="O20" i="3"/>
  <c r="O19" i="3"/>
  <c r="D73" i="1"/>
  <c r="O21" i="3" l="1"/>
  <c r="C21" i="3"/>
  <c r="B21" i="3"/>
  <c r="D72" i="1"/>
  <c r="G71" i="1" l="1"/>
  <c r="D71" i="1" s="1"/>
  <c r="E476" i="5"/>
  <c r="E477" i="5"/>
  <c r="E478" i="5"/>
  <c r="E479" i="5"/>
  <c r="E480" i="5"/>
  <c r="E481" i="5"/>
  <c r="E482" i="5"/>
  <c r="E483" i="5"/>
  <c r="E484" i="5"/>
  <c r="E475" i="5"/>
  <c r="E470" i="5"/>
  <c r="F21" i="3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59" i="5"/>
  <c r="E351" i="5"/>
  <c r="E352" i="5"/>
  <c r="E353" i="5"/>
  <c r="E354" i="5"/>
  <c r="E355" i="5"/>
  <c r="E356" i="5"/>
  <c r="E357" i="5"/>
  <c r="E350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35" i="5"/>
  <c r="D70" i="1" l="1"/>
  <c r="F11" i="17" l="1"/>
  <c r="D68" i="1"/>
  <c r="D69" i="1"/>
  <c r="K14" i="3"/>
  <c r="D67" i="1" l="1"/>
  <c r="D66" i="1" l="1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74" i="5"/>
  <c r="D65" i="1" l="1"/>
  <c r="D280" i="11" l="1"/>
  <c r="E280" i="11"/>
  <c r="D279" i="11"/>
  <c r="E279" i="11" s="1"/>
  <c r="D278" i="11"/>
  <c r="E278" i="11" s="1"/>
  <c r="D277" i="11"/>
  <c r="E277" i="11" s="1"/>
  <c r="D276" i="11"/>
  <c r="E276" i="11" s="1"/>
  <c r="D275" i="11"/>
  <c r="E275" i="11"/>
  <c r="D274" i="11"/>
  <c r="E274" i="11" s="1"/>
  <c r="D273" i="11"/>
  <c r="E273" i="11"/>
  <c r="D272" i="11"/>
  <c r="E272" i="11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D64" i="1" l="1"/>
  <c r="E404" i="5" l="1"/>
  <c r="D271" i="11"/>
  <c r="E271" i="11" s="1"/>
  <c r="D270" i="11"/>
  <c r="E270" i="11" s="1"/>
  <c r="D269" i="11"/>
  <c r="E269" i="11" s="1"/>
  <c r="D268" i="11"/>
  <c r="E268" i="11" s="1"/>
  <c r="D267" i="11"/>
  <c r="E267" i="11" s="1"/>
  <c r="D266" i="11"/>
  <c r="E266" i="11" s="1"/>
  <c r="D265" i="11"/>
  <c r="E265" i="11" s="1"/>
  <c r="D264" i="11"/>
  <c r="E264" i="11" s="1"/>
  <c r="D263" i="11"/>
  <c r="E263" i="11" s="1"/>
  <c r="E418" i="5"/>
  <c r="D63" i="1" l="1"/>
  <c r="F9" i="17" l="1"/>
  <c r="D62" i="1"/>
  <c r="D61" i="1" l="1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D262" i="11"/>
  <c r="E262" i="11"/>
  <c r="D261" i="11"/>
  <c r="E261" i="11" s="1"/>
  <c r="D260" i="11"/>
  <c r="E260" i="11"/>
  <c r="D259" i="11"/>
  <c r="E259" i="11" s="1"/>
  <c r="D258" i="11"/>
  <c r="E258" i="11"/>
  <c r="D257" i="11"/>
  <c r="E257" i="11" s="1"/>
  <c r="D256" i="11"/>
  <c r="E256" i="11" s="1"/>
  <c r="D255" i="11"/>
  <c r="E255" i="11"/>
  <c r="D254" i="11"/>
  <c r="E254" i="11" s="1"/>
  <c r="G60" i="1" l="1"/>
  <c r="E433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19" i="5"/>
  <c r="E393" i="10"/>
  <c r="E394" i="10"/>
  <c r="E399" i="10"/>
  <c r="E401" i="10"/>
  <c r="E402" i="10"/>
  <c r="D394" i="10"/>
  <c r="D395" i="10"/>
  <c r="E395" i="10" s="1"/>
  <c r="D396" i="10"/>
  <c r="E396" i="10" s="1"/>
  <c r="D397" i="10"/>
  <c r="E397" i="10" s="1"/>
  <c r="E398" i="10"/>
  <c r="D399" i="10"/>
  <c r="E400" i="10"/>
  <c r="E403" i="10"/>
  <c r="D404" i="10"/>
  <c r="E404" i="10" s="1"/>
  <c r="E405" i="10"/>
  <c r="D406" i="10"/>
  <c r="E406" i="10" s="1"/>
  <c r="E407" i="10"/>
  <c r="D408" i="10"/>
  <c r="E408" i="10" s="1"/>
  <c r="D409" i="10"/>
  <c r="E409" i="10" s="1"/>
  <c r="D410" i="10"/>
  <c r="E410" i="10" s="1"/>
  <c r="D392" i="10"/>
  <c r="E392" i="10" s="1"/>
  <c r="D253" i="11"/>
  <c r="E253" i="11"/>
  <c r="D252" i="11"/>
  <c r="E252" i="11" s="1"/>
  <c r="D251" i="11"/>
  <c r="E251" i="11" s="1"/>
  <c r="D250" i="11"/>
  <c r="E250" i="11" s="1"/>
  <c r="D249" i="11"/>
  <c r="E249" i="11" s="1"/>
  <c r="E248" i="11"/>
  <c r="D247" i="11"/>
  <c r="E247" i="11" s="1"/>
  <c r="D246" i="11"/>
  <c r="E246" i="11" s="1"/>
  <c r="D245" i="11"/>
  <c r="E245" i="11" s="1"/>
  <c r="E474" i="5"/>
  <c r="E448" i="5"/>
  <c r="D391" i="10"/>
  <c r="E391" i="10" s="1"/>
  <c r="D390" i="10"/>
  <c r="E390" i="10" s="1"/>
  <c r="D389" i="10"/>
  <c r="E389" i="10" s="1"/>
  <c r="D388" i="10"/>
  <c r="E388" i="10" s="1"/>
  <c r="D387" i="10"/>
  <c r="E387" i="10" s="1"/>
  <c r="D386" i="10"/>
  <c r="E386" i="10"/>
  <c r="D385" i="10"/>
  <c r="E385" i="10" s="1"/>
  <c r="D384" i="10"/>
  <c r="E384" i="10" s="1"/>
  <c r="D383" i="10"/>
  <c r="E383" i="10" s="1"/>
  <c r="E382" i="10"/>
  <c r="D381" i="10"/>
  <c r="E381" i="10" s="1"/>
  <c r="D374" i="10"/>
  <c r="E374" i="10" s="1"/>
  <c r="D375" i="10"/>
  <c r="E375" i="10" s="1"/>
  <c r="D376" i="10"/>
  <c r="E376" i="10" s="1"/>
  <c r="D377" i="10"/>
  <c r="E377" i="10" s="1"/>
  <c r="D378" i="10"/>
  <c r="E378" i="10" s="1"/>
  <c r="D379" i="10"/>
  <c r="E379" i="10" s="1"/>
  <c r="D380" i="10"/>
  <c r="E380" i="10" s="1"/>
  <c r="D373" i="10"/>
  <c r="E373" i="10" s="1"/>
  <c r="E437" i="5"/>
  <c r="E438" i="5"/>
  <c r="E446" i="5"/>
  <c r="E447" i="5"/>
  <c r="D435" i="5"/>
  <c r="E435" i="5" s="1"/>
  <c r="D436" i="5"/>
  <c r="E436" i="5" s="1"/>
  <c r="D439" i="5"/>
  <c r="E439" i="5" s="1"/>
  <c r="D440" i="5"/>
  <c r="E440" i="5" s="1"/>
  <c r="D441" i="5"/>
  <c r="E441" i="5" s="1"/>
  <c r="D442" i="5"/>
  <c r="E442" i="5" s="1"/>
  <c r="D443" i="5"/>
  <c r="E443" i="5" s="1"/>
  <c r="D444" i="5"/>
  <c r="E444" i="5" s="1"/>
  <c r="D445" i="5"/>
  <c r="E445" i="5" s="1"/>
  <c r="D434" i="5"/>
  <c r="E434" i="5" s="1"/>
  <c r="D244" i="11"/>
  <c r="E244" i="11" s="1"/>
  <c r="D243" i="11"/>
  <c r="E243" i="11" s="1"/>
  <c r="E242" i="11"/>
  <c r="D241" i="11"/>
  <c r="E241" i="11" s="1"/>
  <c r="D240" i="11"/>
  <c r="E240" i="11"/>
  <c r="D239" i="11"/>
  <c r="E239" i="11" s="1"/>
  <c r="E238" i="11"/>
  <c r="D237" i="11"/>
  <c r="E237" i="11"/>
  <c r="D236" i="11"/>
  <c r="E236" i="11" s="1"/>
  <c r="D60" i="1" l="1"/>
  <c r="D59" i="1" l="1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48" i="10"/>
  <c r="E349" i="10"/>
  <c r="E347" i="10"/>
  <c r="E346" i="10"/>
  <c r="E345" i="10"/>
  <c r="D465" i="5"/>
  <c r="E465" i="5" s="1"/>
  <c r="D466" i="5"/>
  <c r="E466" i="5" s="1"/>
  <c r="D467" i="5"/>
  <c r="E467" i="5" s="1"/>
  <c r="D468" i="5"/>
  <c r="E468" i="5" s="1"/>
  <c r="D464" i="5"/>
  <c r="E464" i="5" s="1"/>
  <c r="E469" i="5"/>
  <c r="E471" i="5"/>
  <c r="E472" i="5"/>
  <c r="E473" i="5"/>
  <c r="D235" i="11"/>
  <c r="E235" i="11" s="1"/>
  <c r="E234" i="11"/>
  <c r="D233" i="11"/>
  <c r="E233" i="11" s="1"/>
  <c r="D232" i="11"/>
  <c r="E232" i="11" s="1"/>
  <c r="D231" i="11"/>
  <c r="E231" i="11"/>
  <c r="D230" i="11"/>
  <c r="E230" i="11"/>
  <c r="D229" i="11"/>
  <c r="E229" i="11"/>
  <c r="D228" i="11"/>
  <c r="E228" i="11" s="1"/>
  <c r="D227" i="11"/>
  <c r="E227" i="11" s="1"/>
  <c r="B2" i="17"/>
  <c r="C2" i="17"/>
  <c r="F2" i="17" s="1"/>
  <c r="D2" i="17"/>
  <c r="E2" i="17"/>
  <c r="B3" i="17"/>
  <c r="F3" i="17"/>
  <c r="F4" i="17"/>
  <c r="F5" i="17"/>
  <c r="F6" i="17"/>
  <c r="F7" i="17"/>
  <c r="F8" i="17"/>
  <c r="E344" i="10" l="1"/>
  <c r="E343" i="10"/>
  <c r="E342" i="10"/>
  <c r="E341" i="10"/>
  <c r="E340" i="10"/>
  <c r="E339" i="10"/>
  <c r="E338" i="10"/>
  <c r="E337" i="10"/>
  <c r="E336" i="10"/>
  <c r="E335" i="10"/>
  <c r="E334" i="10"/>
  <c r="E333" i="10"/>
  <c r="E332" i="10"/>
  <c r="E331" i="10"/>
  <c r="E330" i="10"/>
  <c r="E329" i="10"/>
  <c r="G58" i="1"/>
  <c r="D58" i="1" l="1"/>
  <c r="G57" i="1" l="1"/>
  <c r="D57" i="1"/>
  <c r="H56" i="1" l="1"/>
  <c r="I84" i="4" l="1"/>
  <c r="D56" i="1"/>
  <c r="D55" i="1"/>
  <c r="E21" i="3" l="1"/>
  <c r="D21" i="3"/>
  <c r="G20" i="3"/>
  <c r="G19" i="3"/>
  <c r="E463" i="5"/>
  <c r="E462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49" i="5"/>
  <c r="D54" i="1"/>
  <c r="G21" i="3" l="1"/>
  <c r="H53" i="1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D226" i="11"/>
  <c r="E226" i="11" s="1"/>
  <c r="D225" i="11"/>
  <c r="E225" i="11" s="1"/>
  <c r="D224" i="11"/>
  <c r="E224" i="11" s="1"/>
  <c r="D223" i="11"/>
  <c r="E223" i="11"/>
  <c r="E222" i="11"/>
  <c r="D221" i="11"/>
  <c r="E221" i="11"/>
  <c r="D220" i="11"/>
  <c r="E220" i="11" s="1"/>
  <c r="D219" i="11"/>
  <c r="E219" i="11" s="1"/>
  <c r="D53" i="1" l="1"/>
  <c r="E313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4" i="5"/>
  <c r="E315" i="5"/>
  <c r="E316" i="5"/>
  <c r="E289" i="5"/>
  <c r="E201" i="11"/>
  <c r="E202" i="11"/>
  <c r="E203" i="11"/>
  <c r="E209" i="11"/>
  <c r="E210" i="11"/>
  <c r="E211" i="11"/>
  <c r="E218" i="11"/>
  <c r="E200" i="11"/>
  <c r="D201" i="11"/>
  <c r="D202" i="11"/>
  <c r="D203" i="11"/>
  <c r="D204" i="11"/>
  <c r="E204" i="11" s="1"/>
  <c r="D205" i="11"/>
  <c r="E205" i="11" s="1"/>
  <c r="D206" i="11"/>
  <c r="E206" i="11" s="1"/>
  <c r="D207" i="11"/>
  <c r="E207" i="11" s="1"/>
  <c r="D208" i="11"/>
  <c r="E208" i="11" s="1"/>
  <c r="D210" i="11"/>
  <c r="D211" i="11"/>
  <c r="D212" i="11"/>
  <c r="E212" i="11" s="1"/>
  <c r="D213" i="11"/>
  <c r="E213" i="11" s="1"/>
  <c r="D214" i="11"/>
  <c r="E214" i="11" s="1"/>
  <c r="D215" i="11"/>
  <c r="E215" i="11" s="1"/>
  <c r="D216" i="11"/>
  <c r="E216" i="11" s="1"/>
  <c r="D217" i="11"/>
  <c r="E217" i="11" s="1"/>
  <c r="D218" i="11"/>
  <c r="D200" i="11"/>
  <c r="E317" i="10"/>
  <c r="E318" i="10"/>
  <c r="E319" i="10"/>
  <c r="D321" i="10"/>
  <c r="E321" i="10" s="1"/>
  <c r="D322" i="10"/>
  <c r="E322" i="10" s="1"/>
  <c r="D323" i="10"/>
  <c r="E323" i="10" s="1"/>
  <c r="D324" i="10"/>
  <c r="E324" i="10" s="1"/>
  <c r="D325" i="10"/>
  <c r="E325" i="10" s="1"/>
  <c r="D326" i="10"/>
  <c r="E326" i="10" s="1"/>
  <c r="D327" i="10"/>
  <c r="E327" i="10" s="1"/>
  <c r="D328" i="10"/>
  <c r="E328" i="10" s="1"/>
  <c r="D320" i="10"/>
  <c r="E320" i="10" s="1"/>
  <c r="E316" i="10"/>
  <c r="E315" i="10"/>
  <c r="H52" i="1" l="1"/>
  <c r="E312" i="10"/>
  <c r="E313" i="10"/>
  <c r="E314" i="10"/>
  <c r="E311" i="10"/>
  <c r="E310" i="10"/>
  <c r="E309" i="10"/>
  <c r="E308" i="10"/>
  <c r="E307" i="10"/>
  <c r="E306" i="10"/>
  <c r="E305" i="10"/>
  <c r="E304" i="10"/>
  <c r="E303" i="10"/>
  <c r="E302" i="10"/>
  <c r="E288" i="5" l="1"/>
  <c r="B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74" i="5"/>
  <c r="D52" i="1"/>
  <c r="H51" i="1" l="1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285" i="10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D184" i="11" l="1"/>
  <c r="E183" i="11"/>
  <c r="E182" i="11"/>
  <c r="E181" i="11"/>
  <c r="E180" i="11"/>
  <c r="E179" i="11"/>
  <c r="E178" i="11"/>
  <c r="E177" i="11"/>
  <c r="E176" i="11"/>
  <c r="E175" i="11"/>
  <c r="D173" i="11"/>
  <c r="E165" i="11"/>
  <c r="E166" i="11"/>
  <c r="E167" i="11"/>
  <c r="E168" i="11"/>
  <c r="E169" i="11"/>
  <c r="E170" i="11"/>
  <c r="E171" i="11"/>
  <c r="E172" i="11"/>
  <c r="E164" i="11"/>
  <c r="E258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44" i="5"/>
  <c r="E243" i="5" l="1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29" i="5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65" i="10"/>
  <c r="H50" i="1" l="1"/>
  <c r="D162" i="11"/>
  <c r="D257" i="10"/>
  <c r="D264" i="10"/>
  <c r="D249" i="10"/>
  <c r="D243" i="10"/>
  <c r="D235" i="10"/>
  <c r="D226" i="10"/>
  <c r="D51" i="1" l="1"/>
  <c r="E228" i="5" l="1"/>
  <c r="L14" i="3"/>
  <c r="J14" i="3"/>
  <c r="M13" i="3"/>
  <c r="M12" i="3"/>
  <c r="D50" i="1"/>
  <c r="D196" i="11"/>
  <c r="H49" i="1"/>
  <c r="M14" i="3" l="1"/>
  <c r="G49" i="1"/>
  <c r="J74" i="4" l="1"/>
  <c r="J72" i="4"/>
  <c r="D49" i="1"/>
  <c r="D48" i="1"/>
  <c r="L1" i="5" l="1"/>
  <c r="K1" i="5"/>
  <c r="E210" i="15"/>
  <c r="E204" i="15"/>
  <c r="E189" i="15"/>
  <c r="E174" i="15"/>
  <c r="E159" i="15"/>
  <c r="E144" i="15"/>
  <c r="E129" i="15"/>
  <c r="E114" i="15"/>
  <c r="D113" i="15"/>
  <c r="D111" i="15"/>
  <c r="D110" i="15"/>
  <c r="D109" i="15"/>
  <c r="D108" i="15"/>
  <c r="D107" i="15"/>
  <c r="D104" i="15"/>
  <c r="D103" i="15"/>
  <c r="D102" i="15"/>
  <c r="D101" i="15"/>
  <c r="E99" i="15"/>
  <c r="E85" i="15"/>
  <c r="E73" i="15"/>
  <c r="E66" i="15"/>
  <c r="E54" i="15"/>
  <c r="E42" i="15"/>
  <c r="E30" i="15"/>
  <c r="B23" i="15"/>
  <c r="E21" i="15"/>
  <c r="E12" i="15"/>
  <c r="L11" i="15"/>
  <c r="K11" i="15"/>
  <c r="L10" i="15"/>
  <c r="K10" i="15"/>
  <c r="L9" i="15"/>
  <c r="K9" i="15"/>
  <c r="L8" i="15"/>
  <c r="K8" i="15"/>
  <c r="L7" i="15"/>
  <c r="K7" i="15"/>
  <c r="L6" i="15"/>
  <c r="K6" i="15"/>
  <c r="L5" i="15"/>
  <c r="K5" i="15"/>
  <c r="L4" i="15"/>
  <c r="K4" i="15"/>
  <c r="L3" i="15"/>
  <c r="K3" i="15"/>
  <c r="L2" i="15"/>
  <c r="K2" i="15"/>
  <c r="K2" i="5"/>
  <c r="L3" i="5"/>
  <c r="L4" i="5"/>
  <c r="L5" i="5"/>
  <c r="L6" i="5"/>
  <c r="L7" i="5"/>
  <c r="L8" i="5"/>
  <c r="L9" i="5"/>
  <c r="L10" i="5"/>
  <c r="L11" i="5"/>
  <c r="L2" i="5"/>
  <c r="K3" i="5"/>
  <c r="K4" i="5"/>
  <c r="K5" i="5"/>
  <c r="K6" i="5"/>
  <c r="K7" i="5"/>
  <c r="K8" i="5"/>
  <c r="K9" i="5"/>
  <c r="K10" i="5"/>
  <c r="K11" i="5"/>
  <c r="M8" i="5" l="1"/>
  <c r="M10" i="5"/>
  <c r="M5" i="5"/>
  <c r="M7" i="5"/>
  <c r="M4" i="5"/>
  <c r="M11" i="5"/>
  <c r="M3" i="5"/>
  <c r="M9" i="5"/>
  <c r="M2" i="5"/>
  <c r="M6" i="5"/>
  <c r="M1" i="5"/>
  <c r="D47" i="1"/>
  <c r="H46" i="1" l="1"/>
  <c r="D151" i="11"/>
  <c r="E210" i="5"/>
  <c r="D46" i="1" l="1"/>
  <c r="E204" i="5"/>
  <c r="F46" i="1"/>
  <c r="D221" i="10" l="1"/>
  <c r="D140" i="11"/>
  <c r="H45" i="1" l="1"/>
  <c r="D45" i="1" s="1"/>
  <c r="D215" i="10"/>
  <c r="D129" i="11"/>
  <c r="E189" i="5"/>
  <c r="D204" i="10"/>
  <c r="E174" i="5"/>
  <c r="E159" i="5"/>
  <c r="D118" i="11"/>
  <c r="D196" i="10"/>
  <c r="D191" i="10"/>
  <c r="D185" i="10"/>
  <c r="G44" i="1" l="1"/>
  <c r="E144" i="5"/>
  <c r="F44" i="1"/>
  <c r="E129" i="5" l="1"/>
  <c r="D107" i="11"/>
  <c r="D44" i="1" l="1"/>
  <c r="D176" i="10"/>
  <c r="G43" i="1" l="1"/>
  <c r="H43" i="1"/>
  <c r="D151" i="10"/>
  <c r="D146" i="10" l="1"/>
  <c r="D140" i="10"/>
  <c r="D131" i="10"/>
  <c r="D109" i="10"/>
  <c r="F43" i="1"/>
  <c r="E114" i="5"/>
  <c r="D107" i="5"/>
  <c r="D108" i="5"/>
  <c r="D109" i="5"/>
  <c r="D110" i="5"/>
  <c r="D111" i="5"/>
  <c r="D113" i="5"/>
  <c r="D102" i="5"/>
  <c r="D103" i="5"/>
  <c r="D104" i="5"/>
  <c r="D101" i="5"/>
  <c r="D43" i="1" l="1"/>
  <c r="H42" i="1"/>
  <c r="D85" i="11"/>
  <c r="G42" i="1"/>
  <c r="E99" i="5" l="1"/>
  <c r="C14" i="3"/>
  <c r="F14" i="3"/>
  <c r="E14" i="3"/>
  <c r="D14" i="3"/>
  <c r="B14" i="3"/>
  <c r="G13" i="3"/>
  <c r="G12" i="3" l="1"/>
  <c r="G14" i="3" s="1"/>
  <c r="D42" i="1"/>
  <c r="D41" i="1"/>
  <c r="D40" i="1" l="1"/>
  <c r="D103" i="10" l="1"/>
  <c r="D39" i="1"/>
  <c r="F4" i="3"/>
  <c r="E4" i="3"/>
  <c r="D38" i="1"/>
  <c r="D71" i="11" l="1"/>
  <c r="D59" i="11"/>
  <c r="D37" i="1"/>
  <c r="P51" i="4" l="1"/>
  <c r="R45" i="4"/>
  <c r="D36" i="1"/>
  <c r="D35" i="1" l="1"/>
  <c r="I34" i="1" l="1"/>
  <c r="D34" i="1" l="1"/>
  <c r="G33" i="1" l="1"/>
  <c r="H33" i="1"/>
  <c r="E85" i="5"/>
  <c r="E73" i="5" l="1"/>
  <c r="D47" i="11"/>
  <c r="D33" i="1" l="1"/>
  <c r="D90" i="10"/>
  <c r="D81" i="10"/>
  <c r="D75" i="10"/>
  <c r="G32" i="1"/>
  <c r="E66" i="5"/>
  <c r="D66" i="10"/>
  <c r="B62" i="10"/>
  <c r="D59" i="10"/>
  <c r="D53" i="10"/>
  <c r="D32" i="1"/>
  <c r="D21" i="1"/>
  <c r="D22" i="1"/>
  <c r="D23" i="1"/>
  <c r="D24" i="1"/>
  <c r="D25" i="1"/>
  <c r="D26" i="1"/>
  <c r="D27" i="1"/>
  <c r="D28" i="1"/>
  <c r="D29" i="1"/>
  <c r="D30" i="1"/>
  <c r="D31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46" i="10"/>
  <c r="D37" i="10"/>
  <c r="D11" i="11"/>
  <c r="D24" i="10"/>
  <c r="D17" i="10"/>
  <c r="D10" i="10"/>
  <c r="G31" i="1"/>
  <c r="H30" i="1" l="1"/>
  <c r="E54" i="5"/>
  <c r="E42" i="5"/>
  <c r="G30" i="1"/>
  <c r="I34" i="4" l="1"/>
  <c r="G27" i="1" l="1"/>
  <c r="F26" i="1" l="1"/>
  <c r="F25" i="1" l="1"/>
  <c r="F24" i="1" l="1"/>
  <c r="B23" i="5" l="1"/>
  <c r="H20" i="1"/>
  <c r="E30" i="5"/>
  <c r="E21" i="5"/>
  <c r="E12" i="5"/>
  <c r="H18" i="1" l="1"/>
  <c r="G17" i="1" l="1"/>
  <c r="H16" i="1" l="1"/>
  <c r="G15" i="1" l="1"/>
  <c r="G14" i="1" l="1"/>
  <c r="G2" i="3" l="1"/>
  <c r="D6" i="1" l="1"/>
  <c r="D7" i="1"/>
  <c r="D5" i="1"/>
  <c r="M10" i="1"/>
  <c r="G3" i="3" l="1"/>
  <c r="G4" i="3" s="1"/>
  <c r="C4" i="3" l="1"/>
  <c r="D4" i="3"/>
  <c r="B4" i="3"/>
  <c r="G11" i="1" l="1"/>
  <c r="F4" i="1" l="1"/>
  <c r="M7" i="1"/>
  <c r="G6" i="13" s="1"/>
  <c r="M8" i="1" l="1"/>
  <c r="M5" i="1"/>
  <c r="G4" i="13" s="1"/>
  <c r="H4" i="1"/>
  <c r="G4" i="1"/>
  <c r="E4" i="1"/>
  <c r="M9" i="1" l="1"/>
  <c r="G7" i="13"/>
  <c r="G8" i="13" s="1"/>
  <c r="M4" i="1" l="1"/>
  <c r="G3" i="13" s="1"/>
  <c r="G5" i="13" s="1"/>
  <c r="M6" i="1" l="1"/>
  <c r="K1" i="1" s="1"/>
  <c r="G1" i="13" l="1"/>
</calcChain>
</file>

<file path=xl/sharedStrings.xml><?xml version="1.0" encoding="utf-8"?>
<sst xmlns="http://schemas.openxmlformats.org/spreadsheetml/2006/main" count="4440" uniqueCount="523">
  <si>
    <t>Date</t>
  </si>
  <si>
    <t>Time hrs</t>
  </si>
  <si>
    <t>Quant Theory</t>
  </si>
  <si>
    <t>Verbal Theory</t>
  </si>
  <si>
    <t>Quant Practice</t>
  </si>
  <si>
    <t>Verbal Practice</t>
  </si>
  <si>
    <t>Test</t>
  </si>
  <si>
    <t>Total Hours</t>
  </si>
  <si>
    <t>Problem Solving</t>
  </si>
  <si>
    <t>RC</t>
  </si>
  <si>
    <t>CR</t>
  </si>
  <si>
    <t>SC</t>
  </si>
  <si>
    <t>Quant Total</t>
  </si>
  <si>
    <t>Verbal Total</t>
  </si>
  <si>
    <t>Sr No</t>
  </si>
  <si>
    <t>Data Sufficiency</t>
  </si>
  <si>
    <t>21/24</t>
  </si>
  <si>
    <t>Excellent</t>
  </si>
  <si>
    <t>Ravi</t>
  </si>
  <si>
    <t>Lovely</t>
  </si>
  <si>
    <t>22/24</t>
  </si>
  <si>
    <t>18/24</t>
  </si>
  <si>
    <t>Above Average</t>
  </si>
  <si>
    <t>Total</t>
  </si>
  <si>
    <t>Completion</t>
  </si>
  <si>
    <t>14/17</t>
  </si>
  <si>
    <t>12/18</t>
  </si>
  <si>
    <t>15/17</t>
  </si>
  <si>
    <t>10/18</t>
  </si>
  <si>
    <t>11/17</t>
  </si>
  <si>
    <t>Average</t>
  </si>
  <si>
    <t>PS</t>
  </si>
  <si>
    <t>DS</t>
  </si>
  <si>
    <t>%</t>
  </si>
  <si>
    <t>Mock Test</t>
  </si>
  <si>
    <t>Quant</t>
  </si>
  <si>
    <t>IR</t>
  </si>
  <si>
    <t>Scaled Score</t>
  </si>
  <si>
    <t>Percentile</t>
  </si>
  <si>
    <t xml:space="preserve">Verbal </t>
  </si>
  <si>
    <t>Offical Mock Test 1
26 Apr</t>
  </si>
  <si>
    <t>OGMAT Diagnostic Test</t>
  </si>
  <si>
    <t>Mon</t>
  </si>
  <si>
    <t>Tue</t>
  </si>
  <si>
    <t>Wed</t>
  </si>
  <si>
    <t>Thu</t>
  </si>
  <si>
    <t>Fri</t>
  </si>
  <si>
    <t>Sat</t>
  </si>
  <si>
    <t>Sun</t>
  </si>
  <si>
    <t>Wrong Questions</t>
  </si>
  <si>
    <t>Total Questions</t>
  </si>
  <si>
    <t>Statistics Formula</t>
  </si>
  <si>
    <t>Inequality</t>
  </si>
  <si>
    <t>Reading Mistake</t>
  </si>
  <si>
    <t>Number System / Divisiblity</t>
  </si>
  <si>
    <t>Lack of Time</t>
  </si>
  <si>
    <t>Day</t>
  </si>
  <si>
    <t>Good on Time - Need clarity of Thought while selecting Options</t>
  </si>
  <si>
    <t>Ravi Ramniklal Gondalia - Current Status</t>
  </si>
  <si>
    <t>Good on Time - Accuracy 100%, Improve further on time to ease DS</t>
  </si>
  <si>
    <t>Time needs to reduce - Better clarity of Thought Now - Practice / Ask for study material</t>
  </si>
  <si>
    <t>Need to finish Theory - Manhatten - time and accuracy is very very poor, concepts are not clear</t>
  </si>
  <si>
    <t>Need to reduce time to save more for SC - Accurary is better, more practice is required</t>
  </si>
  <si>
    <t>e</t>
  </si>
  <si>
    <t>a</t>
  </si>
  <si>
    <t>c</t>
  </si>
  <si>
    <t>b</t>
  </si>
  <si>
    <t>Meaning</t>
  </si>
  <si>
    <t>Subject Verb</t>
  </si>
  <si>
    <t>Modifiers</t>
  </si>
  <si>
    <t>Parallalism</t>
  </si>
  <si>
    <t>Pronouns</t>
  </si>
  <si>
    <t>Tense</t>
  </si>
  <si>
    <t>Comparisons</t>
  </si>
  <si>
    <t>Idioms</t>
  </si>
  <si>
    <t>Sentence Structure</t>
  </si>
  <si>
    <t>What is the sentense trying to convey to us</t>
  </si>
  <si>
    <t>C is better than D because D has nonsense meaning</t>
  </si>
  <si>
    <t>Use between for 2 subject and among for more</t>
  </si>
  <si>
    <t>Redundancy</t>
  </si>
  <si>
    <t>d</t>
  </si>
  <si>
    <t>1.8 min per Question</t>
  </si>
  <si>
    <t>2.5 min per Question</t>
  </si>
  <si>
    <t>Author intends to make a general statement and hence use Can not Could</t>
  </si>
  <si>
    <t>need to reduce dissatisfaction and not guest</t>
  </si>
  <si>
    <t>the word hamper applies to distinguish and to make ; Idioms Ability to</t>
  </si>
  <si>
    <t>I changed the tense from present progressive to simple present violating tense and parallalism both. Use of themselves is not meaninful</t>
  </si>
  <si>
    <t>Time</t>
  </si>
  <si>
    <t>Answer</t>
  </si>
  <si>
    <t>OG 2020</t>
  </si>
  <si>
    <t>Result</t>
  </si>
  <si>
    <t>comparision idiom, x is to y what a is to b</t>
  </si>
  <si>
    <t>Singular Plural</t>
  </si>
  <si>
    <t>Fellows and Close relatives use S and P, than subject verb agreement - struggles limit can be used to arrive at option D. One new concept learned is that for comparision words like similar we need plural - they and not it, since more than 1 object is required for comparision.</t>
  </si>
  <si>
    <t>as sentense talks about population, we should not talk about number. Secondly however needs to be used immediately after the subject it wants to modify</t>
  </si>
  <si>
    <t>Clearly understood what is parallel to what</t>
  </si>
  <si>
    <t>Expert Global  Mock Test
 3 May</t>
  </si>
  <si>
    <t>A statement being wrong can still be sufficient in DS. Silly Mistake in Q14 of Mock Test</t>
  </si>
  <si>
    <t>Inqualities questions need to be skipped to ensure you have time for everything else. Read Manhatten Inequalities</t>
  </si>
  <si>
    <t xml:space="preserve">In CR ready what the question is - Assumption / Weaking etc </t>
  </si>
  <si>
    <t>In CR read bold face questions theory</t>
  </si>
  <si>
    <t>Subjuntive should have simplest form of verb in Q11 - Bossy Word + That + Subject + Simple form of verb</t>
  </si>
  <si>
    <t xml:space="preserve"> </t>
  </si>
  <si>
    <t>Manhattan Mock Test 
10 May</t>
  </si>
  <si>
    <t>Passege Inference Questions</t>
  </si>
  <si>
    <t xml:space="preserve">Timing in RC </t>
  </si>
  <si>
    <t>Comments</t>
  </si>
  <si>
    <t>Clarity of Thoughts</t>
  </si>
  <si>
    <t>Practice to apply concepts</t>
  </si>
  <si>
    <t>Little Theory + Practice</t>
  </si>
  <si>
    <t>Silly Mistake - Read Question Properly</t>
  </si>
  <si>
    <t>Don’t understand the solution</t>
  </si>
  <si>
    <t>1.7 min</t>
  </si>
  <si>
    <t>1.8 min</t>
  </si>
  <si>
    <t>Concept of Statistics in DS</t>
  </si>
  <si>
    <t>2.8 min per Question</t>
  </si>
  <si>
    <t>Elimination based on S-V and Dangling Modifier. Remember if all options have a different meaning than check if the question conveys proper meanring or not</t>
  </si>
  <si>
    <t>My selection can be eliminated by S-V</t>
  </si>
  <si>
    <t xml:space="preserve">As can not be used as no comparision / role, </t>
  </si>
  <si>
    <t>And is the marker</t>
  </si>
  <si>
    <t>Pronoun Antecedent</t>
  </si>
  <si>
    <t>Not A but B</t>
  </si>
  <si>
    <t>parallalism</t>
  </si>
  <si>
    <t>Not just X but Y</t>
  </si>
  <si>
    <t>modifiers</t>
  </si>
  <si>
    <t>idioms</t>
  </si>
  <si>
    <t>3.4 min per question</t>
  </si>
  <si>
    <t>Review this</t>
  </si>
  <si>
    <t>2 min</t>
  </si>
  <si>
    <t>Think of this as compound Interest Problem</t>
  </si>
  <si>
    <t>2.4 min</t>
  </si>
  <si>
    <t>I applied substitute approach but missed trying 0</t>
  </si>
  <si>
    <t>Only 1 point is made, so don’t use both</t>
  </si>
  <si>
    <t>2.5 min</t>
  </si>
  <si>
    <t>2.3 min</t>
  </si>
  <si>
    <t>Inference</t>
  </si>
  <si>
    <t>Very good question</t>
  </si>
  <si>
    <t>Application</t>
  </si>
  <si>
    <t>Reflecting was meant to say it is not original</t>
  </si>
  <si>
    <t>5.1 min</t>
  </si>
  <si>
    <t>good question</t>
  </si>
  <si>
    <t>Artifacts are already found</t>
  </si>
  <si>
    <t>2.1 min</t>
  </si>
  <si>
    <t>Read Options properly, remember to understand the bigger picture of passage</t>
  </si>
  <si>
    <t>2.7 min</t>
  </si>
  <si>
    <t>Solvable question</t>
  </si>
  <si>
    <t>180 (n-2), angle at center is half to that of center, permiter of polygon is smaller than circle</t>
  </si>
  <si>
    <t>Good question - Number Theory</t>
  </si>
  <si>
    <t>3.1 min</t>
  </si>
  <si>
    <t>3.25 min</t>
  </si>
  <si>
    <t>3 min</t>
  </si>
  <si>
    <t xml:space="preserve">3.2min </t>
  </si>
  <si>
    <t xml:space="preserve">Contrast gets distorted </t>
  </si>
  <si>
    <t xml:space="preserve">Not convinced with Answers; evaluate gramatical parallelism in More.. Than type sentence </t>
  </si>
  <si>
    <t>In comparision with A more than B, b should not be ditto parallel to A but just enough to convey meaning</t>
  </si>
  <si>
    <t>pronouns</t>
  </si>
  <si>
    <t>They refers to what ??? Distorts Means if it refers to WASPS</t>
  </si>
  <si>
    <t>3.3 min</t>
  </si>
  <si>
    <t>Main Idea</t>
  </si>
  <si>
    <t>Read Answer Explanation. Analysis is only when discussed in detailed and not just listed. Contrasting makes more sense</t>
  </si>
  <si>
    <t>Very difficult to interpret, discuss with Lovely</t>
  </si>
  <si>
    <t>Evaluation</t>
  </si>
  <si>
    <t>To answer this, Meaning of Passage must be clear, discuss with Lovely how to reduce time</t>
  </si>
  <si>
    <t>Solved but too time to get to the concept</t>
  </si>
  <si>
    <t>Error bcos rough work was not clear - I know the approach :)</t>
  </si>
  <si>
    <t>I guessed, be patient, make decimals as power of 10 and solvable</t>
  </si>
  <si>
    <t>2.6 min</t>
  </si>
  <si>
    <t>3.2 min</t>
  </si>
  <si>
    <t xml:space="preserve">to try to relieve ; avoid possesive </t>
  </si>
  <si>
    <t>Contrast needs but, it is not defined in option B</t>
  </si>
  <si>
    <t>in C no verb so B is best option</t>
  </si>
  <si>
    <t>1.6 min</t>
  </si>
  <si>
    <t xml:space="preserve">Statistics </t>
  </si>
  <si>
    <t>Number Theory</t>
  </si>
  <si>
    <t>Good Question - Time Consuming - Can be skipped in Exam</t>
  </si>
  <si>
    <t>Easy Question - Solve clearly by writing equation</t>
  </si>
  <si>
    <t>2.0 min</t>
  </si>
  <si>
    <t xml:space="preserve">Good Geometry Question - Did not use what was given in text </t>
  </si>
  <si>
    <t>Number Theory - Good Question</t>
  </si>
  <si>
    <t>Inequalities DS</t>
  </si>
  <si>
    <t>Number DS</t>
  </si>
  <si>
    <t>Geometry, %</t>
  </si>
  <si>
    <t>1 question left due to time</t>
  </si>
  <si>
    <t>IF you take a lot of time in PS, re read the question and option - you must have made an error in reading</t>
  </si>
  <si>
    <t>Sum of Geometric Series</t>
  </si>
  <si>
    <t>Biology Passage</t>
  </si>
  <si>
    <t xml:space="preserve">2 out 3 </t>
  </si>
  <si>
    <t>History Passage - Colonialism</t>
  </si>
  <si>
    <t>History Passage - Tribals</t>
  </si>
  <si>
    <t>3 out 4</t>
  </si>
  <si>
    <t>2 out of 3</t>
  </si>
  <si>
    <t>Science Passage</t>
  </si>
  <si>
    <t>Offical Mock Test 2
17 May</t>
  </si>
  <si>
    <t>Must get a hang of Inequalities concept in this week, more practice for time</t>
  </si>
  <si>
    <t>History Passage Tricks</t>
  </si>
  <si>
    <t>More Practice to keep up the score</t>
  </si>
  <si>
    <t>Practice + Theory</t>
  </si>
  <si>
    <t>Status</t>
  </si>
  <si>
    <t>Core Area</t>
  </si>
  <si>
    <t xml:space="preserve">Practice </t>
  </si>
  <si>
    <t>Very Good</t>
  </si>
  <si>
    <t xml:space="preserve">Inequalities </t>
  </si>
  <si>
    <t>History Passage</t>
  </si>
  <si>
    <t>Concept + Practice</t>
  </si>
  <si>
    <t>Read Theory</t>
  </si>
  <si>
    <t xml:space="preserve">Set Theory Question </t>
  </si>
  <si>
    <t>Geometry - Need to seee that 2nd solution of K= 21 was not possible since length is less than 15.</t>
  </si>
  <si>
    <t>Very Good Statistics Question for DS</t>
  </si>
  <si>
    <t>Set Theory</t>
  </si>
  <si>
    <t>Statistics</t>
  </si>
  <si>
    <t>Geometry</t>
  </si>
  <si>
    <t>inference</t>
  </si>
  <si>
    <t>Wrong option Selected bcos meaning of word Allay is not clear</t>
  </si>
  <si>
    <t>3.4 min</t>
  </si>
  <si>
    <t>Geometry - slope can be defined by intercept - defination of intercept includes sign</t>
  </si>
  <si>
    <t>Geometry - better vizualization required</t>
  </si>
  <si>
    <t xml:space="preserve">Inequalities - solve with nodal points </t>
  </si>
  <si>
    <t>Correct</t>
  </si>
  <si>
    <t>-</t>
  </si>
  <si>
    <t>Silly Mistake</t>
  </si>
  <si>
    <t>Stay Tight on Accuracy and Reduce Time</t>
  </si>
  <si>
    <t>ReRead Manhatten and Paractice - Need much higher accuracy</t>
  </si>
  <si>
    <t>OG 2020 - Advanced</t>
  </si>
  <si>
    <t>OG 2020 VERBAL REVIEW</t>
  </si>
  <si>
    <t>1.5 MIN</t>
  </si>
  <si>
    <t>C</t>
  </si>
  <si>
    <t>A</t>
  </si>
  <si>
    <t>E</t>
  </si>
  <si>
    <t>D</t>
  </si>
  <si>
    <t>Silly Mistake in Selecting Option</t>
  </si>
  <si>
    <t>1.88 min</t>
  </si>
  <si>
    <t>B</t>
  </si>
  <si>
    <t>Argument</t>
  </si>
  <si>
    <t>I had doubt in E, I should have spent little more time to get the correct answer</t>
  </si>
  <si>
    <t>Punching the answer D makes meaning awakard, hence B</t>
  </si>
  <si>
    <t>Their can not refer to federal govt. Also use of As is justified since role : As+ Noun</t>
  </si>
  <si>
    <t>Reag OG explanation. I made a mistake because I never undeerstood the meaning of the sentence</t>
  </si>
  <si>
    <t>The mistake I made was redundancy in E was not spotted, with E eliminted B was the only answer</t>
  </si>
  <si>
    <t>1.5 min</t>
  </si>
  <si>
    <t>SILLY MISTAKE</t>
  </si>
  <si>
    <t>Wrong Option Selected</t>
  </si>
  <si>
    <t>Data Sufficiency OG 2020</t>
  </si>
  <si>
    <t>Problem Solving OG 2020</t>
  </si>
  <si>
    <t>Problem Solving MATHS REVIEW 2020</t>
  </si>
  <si>
    <t>Data Sufficiency MATHS REVIEW 2020</t>
  </si>
  <si>
    <t>2020 VERBAL REVIEW</t>
  </si>
  <si>
    <t>13 MIN / 
8 MIN</t>
  </si>
  <si>
    <t>Supporting Idea</t>
  </si>
  <si>
    <t>10 MIN / 
6 MIN</t>
  </si>
  <si>
    <t>18 MIN / 
12 MIN</t>
  </si>
  <si>
    <t>GOOD QUESTION</t>
  </si>
  <si>
    <t>17 MIN /
9 MIN</t>
  </si>
  <si>
    <t>Anwer was in Passage, I still don’t have control over the entire comprehension</t>
  </si>
  <si>
    <t>Think of Inference question as info not in passage but expected to be understood</t>
  </si>
  <si>
    <t>12 MIN / 11 MIN</t>
  </si>
  <si>
    <t>10 MIN / 
8 MIN</t>
  </si>
  <si>
    <t>4.4 MIN / 6 MIN :)</t>
  </si>
  <si>
    <t>Overconfidence with a passage already read</t>
  </si>
  <si>
    <t>1.9 min</t>
  </si>
  <si>
    <t>SILLY MISTAKE - Read Question Properly</t>
  </si>
  <si>
    <t>1.86 MIN</t>
  </si>
  <si>
    <t>VERBAL REVIEW 2020</t>
  </si>
  <si>
    <t>6.5 MIN / 
7 MIN</t>
  </si>
  <si>
    <t>12 MIN / 10 MIN</t>
  </si>
  <si>
    <t>13.25 MIN / 
10 MIN</t>
  </si>
  <si>
    <t>1.8 Min</t>
  </si>
  <si>
    <t>Silly Mistake : Clarity in Reading Required</t>
  </si>
  <si>
    <t>Statistics is plural</t>
  </si>
  <si>
    <t>2.8 MIN</t>
  </si>
  <si>
    <t>I spotted comparision but failed to view it as parallelism and also never understood the meaning</t>
  </si>
  <si>
    <t xml:space="preserve">Solvable </t>
  </si>
  <si>
    <t>for 2 objects always go with between</t>
  </si>
  <si>
    <t>I misinterpreted the meaning</t>
  </si>
  <si>
    <t>2 MIN</t>
  </si>
  <si>
    <t>14 MIN / 11 MIN</t>
  </si>
  <si>
    <t>7.5 MIN / 7.5 MIN</t>
  </si>
  <si>
    <t>10 MIN / 7 MIN</t>
  </si>
  <si>
    <t>History Passage; Time</t>
  </si>
  <si>
    <t>2.3 MIN</t>
  </si>
  <si>
    <t>Very Good Question</t>
  </si>
  <si>
    <t>Practice To Reduce Time</t>
  </si>
  <si>
    <t>I applied more advanced concept of IC ; IC and missed parallelism. GMAT is always simple</t>
  </si>
  <si>
    <t>Meaning changes with The skipped before three most prominent</t>
  </si>
  <si>
    <t>GOOD QUESTION - good is adjective, well is adverb</t>
  </si>
  <si>
    <t>2.4 Min</t>
  </si>
  <si>
    <t>Less is for uncountable, here we need few !!</t>
  </si>
  <si>
    <t>A major meaning change caused by E</t>
  </si>
  <si>
    <t>Good Question - in D parallelism is broken due to change from active to passive voice</t>
  </si>
  <si>
    <t>DIFFICULT QUESTION - adverb clause is a modifier must not be seperated by comma</t>
  </si>
  <si>
    <t>17 MIN / 10 MIN</t>
  </si>
  <si>
    <t>0 IS NOT A POSITIVE INTEGER</t>
  </si>
  <si>
    <t>2.4 MIN</t>
  </si>
  <si>
    <t>May Be in non underlined portion already expresses undertainilty, so use of possiblity or could is redundent</t>
  </si>
  <si>
    <t>Difficult Question</t>
  </si>
  <si>
    <t>Sequencing errow, compare announced with resulted. Do not focus on Would, this is not conditional if , then sentence, here would is perfectly fine</t>
  </si>
  <si>
    <t>Life cycle of parasite is referred, so its is required instead of their. Also this is a classic example of usage of possive case pronoun its for possesive noun parasite's</t>
  </si>
  <si>
    <t>1.9 MIN</t>
  </si>
  <si>
    <t xml:space="preserve">21.5 MIN / 14 MIN </t>
  </si>
  <si>
    <t>GOOD QUESTION - Need to better understand the meaning</t>
  </si>
  <si>
    <t>9.5 MIN / 
8 MIN</t>
  </si>
  <si>
    <t>10 MIN / 
7 MIN</t>
  </si>
  <si>
    <t xml:space="preserve">Remember that Main Idea Answers will be the most broad ones. E is a subset of B here. </t>
  </si>
  <si>
    <t>2.2 MIN</t>
  </si>
  <si>
    <t>Meaning Changed also Option C has subject verb disagreement</t>
  </si>
  <si>
    <t>Difficult GOOD Question</t>
  </si>
  <si>
    <t>Who Prevented What ? Also in GMAT steer away from being etc</t>
  </si>
  <si>
    <t>Remember in Than you don’t need entire clause, infact here think of Parallelism and use Those</t>
  </si>
  <si>
    <t>V40</t>
  </si>
  <si>
    <t>TARGET</t>
  </si>
  <si>
    <t>V42</t>
  </si>
  <si>
    <t>Wrong</t>
  </si>
  <si>
    <t>1.5min</t>
  </si>
  <si>
    <t>2.2 passage + 1.2 min/Q</t>
  </si>
  <si>
    <t>Q51</t>
  </si>
  <si>
    <t>Advanced Set Theory</t>
  </si>
  <si>
    <t>1.76 MIN</t>
  </si>
  <si>
    <t>I DIDN’T READ THE ORIGINAL SENTENCE PROPERLY FOR MEANING</t>
  </si>
  <si>
    <t>GOOD QUESTION - REMEMBER SOME CAN BE USED FOR  BOTH COUNTABLE AND UNCOUNTABLES</t>
  </si>
  <si>
    <t>2.5 MIN</t>
  </si>
  <si>
    <t>I MIS UNDERSTOOD WORDING IF B, IT DOESN’T SAY MORE XRAY WERE ORDERED; FOR US B IS IRRELEVENT</t>
  </si>
  <si>
    <t>EGMAT SIGMA-X Mock I 
24 May</t>
  </si>
  <si>
    <t>Not Only But Also</t>
  </si>
  <si>
    <t>in comparisions, you don’t need exact parallel clauses after than</t>
  </si>
  <si>
    <t>to try to relieve ; avoid possesive ; -ing is not a verb but a noun</t>
  </si>
  <si>
    <t>Good Question - Number Theory</t>
  </si>
  <si>
    <t>No Time to solve</t>
  </si>
  <si>
    <t>Veritas Mock
30 May</t>
  </si>
  <si>
    <t>sky</t>
  </si>
  <si>
    <t>3.4 MIN</t>
  </si>
  <si>
    <t>Approx. Calc Question</t>
  </si>
  <si>
    <t>2nd Edition VERBAL REVIEW</t>
  </si>
  <si>
    <t>The rising cost is correct idiom for the rising of costs</t>
  </si>
  <si>
    <t>11 min / 11 Min</t>
  </si>
  <si>
    <t>13 min / 11 min</t>
  </si>
  <si>
    <t>10 min / 9 min</t>
  </si>
  <si>
    <t>better reading could have helped</t>
  </si>
  <si>
    <t>10.5 min / 10 min</t>
  </si>
  <si>
    <t>10.5 min / 11 min</t>
  </si>
  <si>
    <t>silly mistake in marking option</t>
  </si>
  <si>
    <t>New Question Type</t>
  </si>
  <si>
    <t>13 min / 7 min</t>
  </si>
  <si>
    <t>8.5 / 7 min</t>
  </si>
  <si>
    <t>15 min / 11 min</t>
  </si>
  <si>
    <t>13 min / 8 min</t>
  </si>
  <si>
    <t>Advanced Parallelism issue - Discuss with Lovely</t>
  </si>
  <si>
    <t xml:space="preserve">I did the pronouns party properly but crewed up the meaning </t>
  </si>
  <si>
    <t xml:space="preserve">Typical Subject Verb </t>
  </si>
  <si>
    <t>in my option voice was active v/s passive - not allowed in llmism</t>
  </si>
  <si>
    <t>Good comparision question</t>
  </si>
  <si>
    <t>Advanced parallelism - Discuss with Lovely</t>
  </si>
  <si>
    <t>retire and face are ll elements</t>
  </si>
  <si>
    <t>2.8 min</t>
  </si>
  <si>
    <t>speed thrills but kills</t>
  </si>
  <si>
    <t>% problem</t>
  </si>
  <si>
    <t>1.4 min</t>
  </si>
  <si>
    <t>Thus is better than this way - when ntg works go with less wordy</t>
  </si>
  <si>
    <t>had been - before said</t>
  </si>
  <si>
    <t>examine ll to decide, using is a modifier</t>
  </si>
  <si>
    <t>concision - when you cant think of any other rule</t>
  </si>
  <si>
    <t>9.25 / 9 min</t>
  </si>
  <si>
    <t>9.5 / 10 min</t>
  </si>
  <si>
    <t>Silly mistake - I didn’t read experiments in option C; This is a generalization not theory</t>
  </si>
  <si>
    <t>parallelism in to maintan &amp; to sustain</t>
  </si>
  <si>
    <t>these companies make it more clear</t>
  </si>
  <si>
    <t>Silly Mistake in Marking option</t>
  </si>
  <si>
    <t>Permutation &amp; Combination</t>
  </si>
  <si>
    <t>Number - Visualization</t>
  </si>
  <si>
    <t>geomerty + inequalities very good question</t>
  </si>
  <si>
    <t>inequalities</t>
  </si>
  <si>
    <t>percentage</t>
  </si>
  <si>
    <t>geometry</t>
  </si>
  <si>
    <t>pace up</t>
  </si>
  <si>
    <t xml:space="preserve">algebra </t>
  </si>
  <si>
    <t>2nd Edition Verbal</t>
  </si>
  <si>
    <t>I had doubt in option</t>
  </si>
  <si>
    <t>I paced up this passage</t>
  </si>
  <si>
    <t>Test Strategy - Had to rush through a passage</t>
  </si>
  <si>
    <t>there refers to what ?</t>
  </si>
  <si>
    <t>Their is a trap</t>
  </si>
  <si>
    <t>Good Question</t>
  </si>
  <si>
    <t>don’t use present progressive to show future tense, in this sentence keep same tense - present. Such as is used to introduce examples</t>
  </si>
  <si>
    <t>1.75 min</t>
  </si>
  <si>
    <t>Moderate</t>
  </si>
  <si>
    <t xml:space="preserve">OG 13th Edition </t>
  </si>
  <si>
    <t>OG 13th Edition</t>
  </si>
  <si>
    <t>numbr theory</t>
  </si>
  <si>
    <t>quadratic equation</t>
  </si>
  <si>
    <t>Kaplan Mock 8th May</t>
  </si>
  <si>
    <t>read questionagain before marking option</t>
  </si>
  <si>
    <t>1.2 min</t>
  </si>
  <si>
    <t>mistake in reading</t>
  </si>
  <si>
    <t>10 min</t>
  </si>
  <si>
    <t>9 min / 9 min</t>
  </si>
  <si>
    <t>7.5 min / 8 min</t>
  </si>
  <si>
    <t>V</t>
  </si>
  <si>
    <t>Q</t>
  </si>
  <si>
    <t>Official Mock 1</t>
  </si>
  <si>
    <t>Expert Global</t>
  </si>
  <si>
    <t>Manhattan</t>
  </si>
  <si>
    <t>Official Mock 2</t>
  </si>
  <si>
    <t>EGMAT</t>
  </si>
  <si>
    <t>Veritas</t>
  </si>
  <si>
    <t>Kaplan</t>
  </si>
  <si>
    <t xml:space="preserve">mis - read </t>
  </si>
  <si>
    <t>Pronoun IT refers to what ?</t>
  </si>
  <si>
    <t>`</t>
  </si>
  <si>
    <t>Time - Constraint Did not read passage properly</t>
  </si>
  <si>
    <t>Data Sufficiency OG 13TH EDITION</t>
  </si>
  <si>
    <t>PROBLEM SOLVING OG 13TH EDITION</t>
  </si>
  <si>
    <t>NUMBER THEORY</t>
  </si>
  <si>
    <t>Solvable</t>
  </si>
  <si>
    <t>What are the things we want to contrast</t>
  </si>
  <si>
    <t>Sentence Structure - believe that x- that y</t>
  </si>
  <si>
    <t>No Time: correct placement of modifiers</t>
  </si>
  <si>
    <t>Inference queston - tend to select what is not in passage</t>
  </si>
  <si>
    <t>select a bit not so obvious</t>
  </si>
  <si>
    <t>Citrus is singular - they</t>
  </si>
  <si>
    <t>as is better; what does that refer to ?</t>
  </si>
  <si>
    <t>meaning</t>
  </si>
  <si>
    <t>As used for simultaneous action</t>
  </si>
  <si>
    <t>Very Difficult</t>
  </si>
  <si>
    <t>silly mistake in selecting option</t>
  </si>
  <si>
    <t>good tense question</t>
  </si>
  <si>
    <t>I TOOK 0.8 INSTEAD IT SHOULD BE 1.2</t>
  </si>
  <si>
    <t>INFINITY WILL NOT BE A SOLUTION HERE</t>
  </si>
  <si>
    <t>REVISION</t>
  </si>
  <si>
    <t>Very Good Inequality Question</t>
  </si>
  <si>
    <t>Official Mock 3</t>
  </si>
  <si>
    <t>Offical Mock Test 3
14 June</t>
  </si>
  <si>
    <t>Satistics - silly mistake</t>
  </si>
  <si>
    <t>wrong use of modifier, paralleslim ignored</t>
  </si>
  <si>
    <t>what do we want to modify</t>
  </si>
  <si>
    <t>henever you see should - subjunctive</t>
  </si>
  <si>
    <t>IC,FanboysIC</t>
  </si>
  <si>
    <t>good catch of their and determines</t>
  </si>
  <si>
    <t>read question properly</t>
  </si>
  <si>
    <t>Offical Mock Test 2
ReAttempt
18 June</t>
  </si>
  <si>
    <t>Official Mock 2 - II</t>
  </si>
  <si>
    <t xml:space="preserve">set theory </t>
  </si>
  <si>
    <t>silly mistake</t>
  </si>
  <si>
    <t>time out</t>
  </si>
  <si>
    <t>13th edition OG</t>
  </si>
  <si>
    <t>Official Mock 4</t>
  </si>
  <si>
    <t xml:space="preserve">Wrong </t>
  </si>
  <si>
    <t xml:space="preserve">                   </t>
  </si>
  <si>
    <t xml:space="preserve">Percentage / ratio, use substitution if not clicking </t>
  </si>
  <si>
    <t>set theory</t>
  </si>
  <si>
    <t>no time</t>
  </si>
  <si>
    <t>very good</t>
  </si>
  <si>
    <t>look at specific works like "free" time - this will help eliminate options</t>
  </si>
  <si>
    <t>did not read even</t>
  </si>
  <si>
    <t>mistake in making equation</t>
  </si>
  <si>
    <t>look at the question - it says which will be true, it is not a if true question, here u have to derive a colclusion from given facts</t>
  </si>
  <si>
    <t>Silly mistake in marking option</t>
  </si>
  <si>
    <t>here additional word clarifies meaning, doesn’t distort it at all</t>
  </si>
  <si>
    <t>parallelism</t>
  </si>
  <si>
    <t>conditonal - classic expectation - use would</t>
  </si>
  <si>
    <t>A new use of semi colon</t>
  </si>
  <si>
    <t xml:space="preserve">attempt and to try is reduddant. </t>
  </si>
  <si>
    <t>Special example</t>
  </si>
  <si>
    <t>the same to X as to Y</t>
  </si>
  <si>
    <t>pounoun which is used wrong</t>
  </si>
  <si>
    <t>this is not a subjunctive as requirirng is not a verb. So now look for SV agreement in compliance &lt;-&gt; protect</t>
  </si>
  <si>
    <t>as is used as comparision, so can not be followed by noun. However It can be followed by prepositional phrase; In no other play did William Shakespeare cause such a spectacle as Hamlet.</t>
  </si>
  <si>
    <t>Eliminate Due To options and then we are left with option d using subject verb agreement "Struggles" &lt;-&gt; "Limits</t>
  </si>
  <si>
    <t xml:space="preserve">As can be used to show  role only if Nendethals = equipped. Also Idiom To Face is used instead of For Facing to show clear intentio </t>
  </si>
  <si>
    <t>comparison: as needs to be followed by prepostional phrase not noun</t>
  </si>
  <si>
    <t>silly mistake - didn’t understand problem properly</t>
  </si>
  <si>
    <t>mistake in writing equation</t>
  </si>
  <si>
    <t>I get flustered in such questions</t>
  </si>
  <si>
    <t>Practice</t>
  </si>
  <si>
    <t>Practice to keep edge</t>
  </si>
  <si>
    <t>EGMAT files + error logs</t>
  </si>
  <si>
    <t>https://www.youtube.com/watch?v=Dsa-RaX765o</t>
  </si>
  <si>
    <t>no agreement on conlcusion</t>
  </si>
  <si>
    <t>BOLDFACE</t>
  </si>
  <si>
    <t>OG 2019</t>
  </si>
  <si>
    <t xml:space="preserve">OG 2019 Edition </t>
  </si>
  <si>
    <t>Phenomena is plural</t>
  </si>
  <si>
    <t>A is not wrong, D is not 100% parallel</t>
  </si>
  <si>
    <t>A is wrong bcos that should be who if we want to refer to musicians. Pronoun error</t>
  </si>
  <si>
    <t>Offical Mock Test 1
ReAttempt
27 June</t>
  </si>
  <si>
    <t>Offical Mock Test V
28 June</t>
  </si>
  <si>
    <t>Official Mock 5</t>
  </si>
  <si>
    <t>Official Mock 1 - II</t>
  </si>
  <si>
    <t>Offical Mock Test IV
20 June</t>
  </si>
  <si>
    <t>PROBLEM SOLVING OG 2019</t>
  </si>
  <si>
    <t>Data Sufficiency OG 2019</t>
  </si>
  <si>
    <t>silly mistake in reading question</t>
  </si>
  <si>
    <t xml:space="preserve">silly mistake in reading question, missed that x and y are positive </t>
  </si>
  <si>
    <t>Did not read question properly</t>
  </si>
  <si>
    <t>Drill I - July 2</t>
  </si>
  <si>
    <t>Drill II - July 3</t>
  </si>
  <si>
    <t>Drill I - July 4</t>
  </si>
  <si>
    <t>Drill III - July 4</t>
  </si>
  <si>
    <t>Drill IV - July 4</t>
  </si>
  <si>
    <t>Drill II - July 4</t>
  </si>
  <si>
    <t>Official Mock 3 - II</t>
  </si>
  <si>
    <t>Offical Mock Test III
ReAttempt
5 July</t>
  </si>
  <si>
    <t>Drill IV - July 5</t>
  </si>
  <si>
    <t>Drill V - July 5</t>
  </si>
  <si>
    <t>2 July
1 Verbal</t>
  </si>
  <si>
    <t>4 July
2 Verbal
3 Quant</t>
  </si>
  <si>
    <t>5 July
1 Verbal
1 Quant</t>
  </si>
  <si>
    <t>3 July
1 Verbal</t>
  </si>
  <si>
    <t>Drill VII - July 5</t>
  </si>
  <si>
    <t>Drill VI - July 6</t>
  </si>
  <si>
    <t>Drill VII - July 6</t>
  </si>
  <si>
    <t>6 July
1 Verbal
1 Quant</t>
  </si>
  <si>
    <t>special question</t>
  </si>
  <si>
    <t>I didn’t read option2 in haste and ignored it, when D and E were not good, I should have read other options</t>
  </si>
  <si>
    <t>Argument Evaluation</t>
  </si>
  <si>
    <t>Verbal 2020</t>
  </si>
  <si>
    <t>Underscore = emphasis is not equal to undermine</t>
  </si>
  <si>
    <t>Vebal 2nd Edition</t>
  </si>
  <si>
    <t xml:space="preserve">a is wrong bcos we need 75% reduction not 25% reduction in cost to be comparable </t>
  </si>
  <si>
    <t>STRENGTHEN</t>
  </si>
  <si>
    <t>ERROR LOG ANALYSIS</t>
  </si>
  <si>
    <t>Different Question Type, this is Strengthen but it asks which answer is supported by passage</t>
  </si>
  <si>
    <t>Offical Mock Test IV
ReAttempt
7 July</t>
  </si>
  <si>
    <t>mis read question</t>
  </si>
  <si>
    <t>Official Mock 6 - I</t>
  </si>
  <si>
    <t>Official Mock 4 -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</si>
</sst>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 x14ac:knownFonts="1">
    <font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indexed="63"/>
      <name val="Calibri"/>
      <family val="2"/>
    </font>
    <font>
      <b/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8"/>
      <color rgb="FF002060"/>
      <name val="Calibri"/>
      <family val="2"/>
    </font>
    <font>
      <b/>
      <sz val="11"/>
      <color indexed="63"/>
      <name val="Calibri"/>
      <family val="2"/>
    </font>
    <font>
      <b/>
      <i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charset val="204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  <charset val="204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315">
        <stop position="0">
          <color theme="0" tint="-0.1490218817712943"/>
        </stop>
        <stop position="1">
          <color theme="2" tint="-0.25098422193060094"/>
        </stop>
      </gradientFill>
    </fill>
    <fill>
      <patternFill patternType="solid">
        <fgColor rgb="FFFF99FF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4" fillId="0" borderId="0"/>
    <xf numFmtId="0" fontId="30" fillId="0" borderId="0" applyNumberFormat="0" applyFill="0" applyBorder="0" applyAlignment="0" applyProtection="0"/>
  </cellStyleXfs>
  <cellXfs count="51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15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5" xfId="0" applyNumberFormat="1" applyFill="1" applyBorder="1" applyAlignment="1">
      <alignment horizontal="center"/>
    </xf>
    <xf numFmtId="16" fontId="0" fillId="0" borderId="15" xfId="0" applyNumberFormat="1" applyBorder="1" applyAlignment="1">
      <alignment horizontal="center"/>
    </xf>
    <xf numFmtId="49" fontId="0" fillId="4" borderId="15" xfId="0" applyNumberForma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/>
    </xf>
    <xf numFmtId="9" fontId="7" fillId="2" borderId="21" xfId="0" applyNumberFormat="1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" xfId="0" applyBorder="1" applyAlignment="1">
      <alignment horizontal="center" wrapText="1"/>
    </xf>
    <xf numFmtId="16" fontId="0" fillId="0" borderId="0" xfId="0" applyNumberFormat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 wrapText="1"/>
    </xf>
    <xf numFmtId="0" fontId="0" fillId="0" borderId="38" xfId="0" applyBorder="1" applyAlignment="1">
      <alignment wrapText="1"/>
    </xf>
    <xf numFmtId="0" fontId="0" fillId="0" borderId="5" xfId="0" applyBorder="1" applyAlignment="1">
      <alignment wrapText="1"/>
    </xf>
    <xf numFmtId="20" fontId="0" fillId="0" borderId="0" xfId="0" applyNumberFormat="1"/>
    <xf numFmtId="0" fontId="0" fillId="0" borderId="22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8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/>
    </xf>
    <xf numFmtId="0" fontId="0" fillId="0" borderId="42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9" fontId="7" fillId="2" borderId="7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10" fillId="6" borderId="0" xfId="0" applyFont="1" applyFill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45" xfId="0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9" fontId="7" fillId="2" borderId="46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9" fontId="7" fillId="2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8" fillId="0" borderId="21" xfId="0" applyFont="1" applyBorder="1" applyAlignment="1">
      <alignment horizontal="center" vertical="center"/>
    </xf>
    <xf numFmtId="0" fontId="18" fillId="9" borderId="52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8" fillId="10" borderId="5" xfId="0" applyFont="1" applyFill="1" applyBorder="1" applyAlignment="1">
      <alignment horizontal="center" vertical="center"/>
    </xf>
    <xf numFmtId="0" fontId="18" fillId="11" borderId="5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8" fillId="12" borderId="5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0" fontId="12" fillId="3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0" fontId="0" fillId="0" borderId="1" xfId="0" applyNumberFormat="1" applyFont="1" applyBorder="1" applyAlignment="1">
      <alignment horizontal="center" vertical="center"/>
    </xf>
    <xf numFmtId="10" fontId="3" fillId="0" borderId="13" xfId="0" applyNumberFormat="1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21" fillId="5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10" fillId="6" borderId="26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4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6" borderId="12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0" fillId="6" borderId="17" xfId="0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55" xfId="0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10" fillId="0" borderId="0" xfId="0" applyFont="1"/>
    <xf numFmtId="0" fontId="23" fillId="0" borderId="1" xfId="0" applyFont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4" fillId="0" borderId="0" xfId="1"/>
    <xf numFmtId="0" fontId="25" fillId="0" borderId="0" xfId="1" applyFont="1"/>
    <xf numFmtId="0" fontId="26" fillId="0" borderId="5" xfId="1" applyFont="1" applyBorder="1" applyAlignment="1">
      <alignment horizontal="center" vertical="center"/>
    </xf>
    <xf numFmtId="0" fontId="25" fillId="13" borderId="6" xfId="1" applyFont="1" applyFill="1" applyBorder="1" applyAlignment="1">
      <alignment horizontal="center" vertical="center"/>
    </xf>
    <xf numFmtId="0" fontId="25" fillId="13" borderId="56" xfId="1" applyFont="1" applyFill="1" applyBorder="1" applyAlignment="1">
      <alignment horizontal="center" vertical="center"/>
    </xf>
    <xf numFmtId="0" fontId="25" fillId="13" borderId="57" xfId="1" applyFont="1" applyFill="1" applyBorder="1" applyAlignment="1">
      <alignment horizontal="center" vertical="center"/>
    </xf>
    <xf numFmtId="0" fontId="25" fillId="13" borderId="49" xfId="1" applyFont="1" applyFill="1" applyBorder="1" applyAlignment="1">
      <alignment horizontal="center" vertical="center"/>
    </xf>
    <xf numFmtId="0" fontId="25" fillId="14" borderId="58" xfId="1" applyFont="1" applyFill="1" applyBorder="1" applyAlignment="1">
      <alignment horizontal="center" vertical="center"/>
    </xf>
    <xf numFmtId="0" fontId="27" fillId="15" borderId="21" xfId="1" applyFont="1" applyFill="1" applyBorder="1" applyAlignment="1">
      <alignment horizontal="center" vertical="center"/>
    </xf>
    <xf numFmtId="9" fontId="24" fillId="13" borderId="38" xfId="1" applyNumberFormat="1" applyFill="1" applyBorder="1" applyAlignment="1">
      <alignment horizontal="center" vertical="center"/>
    </xf>
    <xf numFmtId="0" fontId="25" fillId="14" borderId="17" xfId="1" applyFont="1" applyFill="1" applyBorder="1" applyAlignment="1">
      <alignment horizontal="center" vertical="center"/>
    </xf>
    <xf numFmtId="9" fontId="24" fillId="14" borderId="30" xfId="1" applyNumberFormat="1" applyFill="1" applyBorder="1" applyAlignment="1">
      <alignment horizontal="center" vertical="center"/>
    </xf>
    <xf numFmtId="0" fontId="24" fillId="0" borderId="0" xfId="1" applyAlignment="1">
      <alignment horizontal="center" vertical="center"/>
    </xf>
    <xf numFmtId="0" fontId="24" fillId="0" borderId="30" xfId="1" applyBorder="1" applyAlignment="1">
      <alignment horizontal="center" vertical="center"/>
    </xf>
    <xf numFmtId="0" fontId="25" fillId="14" borderId="18" xfId="1" applyFont="1" applyFill="1" applyBorder="1" applyAlignment="1">
      <alignment horizontal="center" vertical="center"/>
    </xf>
    <xf numFmtId="0" fontId="27" fillId="0" borderId="30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7" fillId="3" borderId="30" xfId="1" applyFont="1" applyFill="1" applyBorder="1" applyAlignment="1">
      <alignment horizontal="center" vertical="center"/>
    </xf>
    <xf numFmtId="0" fontId="27" fillId="3" borderId="0" xfId="1" applyFont="1" applyFill="1" applyAlignment="1">
      <alignment horizontal="center" vertical="center"/>
    </xf>
    <xf numFmtId="0" fontId="24" fillId="3" borderId="0" xfId="1" applyFill="1" applyAlignment="1">
      <alignment horizontal="center" vertical="center"/>
    </xf>
    <xf numFmtId="0" fontId="25" fillId="14" borderId="19" xfId="1" applyFont="1" applyFill="1" applyBorder="1" applyAlignment="1">
      <alignment horizontal="center" vertical="center"/>
    </xf>
    <xf numFmtId="9" fontId="24" fillId="14" borderId="5" xfId="1" applyNumberFormat="1" applyFill="1" applyBorder="1" applyAlignment="1">
      <alignment horizontal="center" vertical="center"/>
    </xf>
    <xf numFmtId="0" fontId="24" fillId="0" borderId="38" xfId="1" applyBorder="1" applyAlignment="1">
      <alignment horizontal="center" vertical="center"/>
    </xf>
    <xf numFmtId="0" fontId="27" fillId="0" borderId="38" xfId="1" applyFont="1" applyBorder="1" applyAlignment="1">
      <alignment horizontal="center" vertical="center"/>
    </xf>
    <xf numFmtId="0" fontId="27" fillId="3" borderId="38" xfId="1" applyFont="1" applyFill="1" applyBorder="1" applyAlignment="1">
      <alignment horizontal="center" vertical="center"/>
    </xf>
    <xf numFmtId="0" fontId="27" fillId="0" borderId="5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6" fillId="2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3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9" xfId="0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31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3" xfId="0" applyBorder="1" applyAlignment="1">
      <alignment horizontal="center"/>
    </xf>
    <xf numFmtId="0" fontId="10" fillId="0" borderId="63" xfId="0" applyFont="1" applyBorder="1" applyAlignment="1">
      <alignment horizontal="center"/>
    </xf>
    <xf numFmtId="0" fontId="0" fillId="0" borderId="63" xfId="0" applyFill="1" applyBorder="1" applyAlignment="1">
      <alignment horizontal="center"/>
    </xf>
    <xf numFmtId="0" fontId="10" fillId="0" borderId="63" xfId="0" applyFont="1" applyFill="1" applyBorder="1" applyAlignment="1">
      <alignment horizontal="center"/>
    </xf>
    <xf numFmtId="0" fontId="9" fillId="4" borderId="63" xfId="0" applyFont="1" applyFill="1" applyBorder="1" applyAlignment="1">
      <alignment horizontal="center"/>
    </xf>
    <xf numFmtId="0" fontId="10" fillId="0" borderId="61" xfId="0" applyFont="1" applyFill="1" applyBorder="1" applyAlignment="1">
      <alignment horizontal="center"/>
    </xf>
    <xf numFmtId="0" fontId="28" fillId="4" borderId="1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9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6" borderId="0" xfId="0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0" fillId="0" borderId="0" xfId="2"/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6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9" fontId="7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19" fillId="0" borderId="6" xfId="0" applyFont="1" applyBorder="1" applyAlignment="1">
      <alignment horizontal="center" vertical="center" textRotation="45"/>
    </xf>
    <xf numFmtId="0" fontId="19" fillId="0" borderId="46" xfId="0" applyFont="1" applyBorder="1" applyAlignment="1">
      <alignment horizontal="center" vertical="center" textRotation="45"/>
    </xf>
    <xf numFmtId="0" fontId="19" fillId="0" borderId="53" xfId="0" applyFont="1" applyBorder="1" applyAlignment="1">
      <alignment horizontal="center" vertical="center" textRotation="45"/>
    </xf>
    <xf numFmtId="0" fontId="9" fillId="4" borderId="10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3" fillId="0" borderId="15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31" xfId="0" applyFill="1" applyBorder="1" applyAlignment="1">
      <alignment horizontal="center" wrapText="1"/>
    </xf>
    <xf numFmtId="0" fontId="0" fillId="2" borderId="32" xfId="0" applyFill="1" applyBorder="1" applyAlignment="1">
      <alignment horizontal="center" wrapText="1"/>
    </xf>
    <xf numFmtId="0" fontId="0" fillId="2" borderId="33" xfId="0" applyFill="1" applyBorder="1" applyAlignment="1">
      <alignment horizontal="center" wrapText="1"/>
    </xf>
    <xf numFmtId="0" fontId="0" fillId="2" borderId="34" xfId="0" applyFill="1" applyBorder="1" applyAlignment="1">
      <alignment horizontal="center" wrapText="1"/>
    </xf>
    <xf numFmtId="0" fontId="0" fillId="2" borderId="35" xfId="0" applyFill="1" applyBorder="1" applyAlignment="1">
      <alignment horizontal="center" wrapText="1"/>
    </xf>
    <xf numFmtId="0" fontId="0" fillId="2" borderId="36" xfId="0" applyFill="1" applyBorder="1" applyAlignment="1">
      <alignment horizontal="center" wrapText="1"/>
    </xf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1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0" xfId="0" applyBorder="1" applyAlignment="1">
      <alignment horizontal="center"/>
    </xf>
    <xf numFmtId="0" fontId="9" fillId="4" borderId="9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17" fontId="0" fillId="2" borderId="1" xfId="0" applyNumberFormat="1" applyFill="1" applyBorder="1" applyAlignment="1">
      <alignment horizontal="center" vertical="center" wrapText="1"/>
    </xf>
    <xf numFmtId="17" fontId="0" fillId="2" borderId="1" xfId="0" applyNumberForma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4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4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44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/>
    </xf>
    <xf numFmtId="0" fontId="16" fillId="2" borderId="50" xfId="0" applyFont="1" applyFill="1" applyBorder="1" applyAlignment="1">
      <alignment horizontal="center" vertical="center"/>
    </xf>
    <xf numFmtId="0" fontId="16" fillId="2" borderId="60" xfId="0" applyFont="1" applyFill="1" applyBorder="1" applyAlignment="1">
      <alignment horizontal="center" vertical="center"/>
    </xf>
    <xf numFmtId="0" fontId="16" fillId="2" borderId="6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9" fontId="24" fillId="13" borderId="38" xfId="1" applyNumberFormat="1" applyFill="1" applyBorder="1" applyAlignment="1">
      <alignment horizontal="center" vertical="center"/>
    </xf>
    <xf numFmtId="0" fontId="24" fillId="13" borderId="38" xfId="1" applyFill="1" applyBorder="1" applyAlignment="1">
      <alignment horizontal="center" vertical="center"/>
    </xf>
    <xf numFmtId="0" fontId="24" fillId="13" borderId="5" xfId="1" applyFill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_GMAT SCORES" xfId="1" xr:uid="{11ED9FAD-9AC5-409C-A320-4D1ED754B4C8}"/>
  </cellStyles>
  <dxfs count="6">
    <dxf>
      <font>
        <b val="0"/>
        <i/>
        <condense val="0"/>
        <extend val="0"/>
        <color indexed="60"/>
      </font>
      <fill>
        <patternFill>
          <bgColor indexed="26"/>
        </patternFill>
      </fill>
    </dxf>
    <dxf>
      <font>
        <b/>
        <i val="0"/>
        <condense val="0"/>
        <extend val="0"/>
        <u/>
        <color indexed="12"/>
      </font>
      <fill>
        <patternFill>
          <bgColor indexed="22"/>
        </patternFill>
      </fill>
    </dxf>
    <dxf>
      <font>
        <condense val="0"/>
        <extend val="0"/>
        <color indexed="23"/>
      </font>
      <fill>
        <patternFill>
          <bgColor indexed="31"/>
        </patternFill>
      </fill>
    </dxf>
    <dxf>
      <font>
        <b val="0"/>
        <i/>
        <condense val="0"/>
        <extend val="0"/>
        <color indexed="60"/>
      </font>
      <fill>
        <patternFill>
          <bgColor indexed="26"/>
        </patternFill>
      </fill>
    </dxf>
    <dxf>
      <font>
        <b/>
        <i val="0"/>
        <condense val="0"/>
        <extend val="0"/>
        <u/>
        <color indexed="12"/>
      </font>
      <fill>
        <patternFill>
          <bgColor indexed="22"/>
        </patternFill>
      </fill>
    </dxf>
    <dxf>
      <font>
        <condense val="0"/>
        <extend val="0"/>
        <color indexed="23"/>
      </font>
      <fill>
        <patternFill>
          <bgColor indexed="31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GMAT Study map</a:t>
            </a:r>
          </a:p>
        </c:rich>
      </c:tx>
      <c:layout>
        <c:manualLayout>
          <c:xMode val="edge"/>
          <c:yMode val="edge"/>
          <c:x val="0.46702149923533448"/>
          <c:y val="2.3878863104093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2954931944645474E-2"/>
          <c:y val="8.7543205621502598E-2"/>
          <c:w val="0.95882247503175866"/>
          <c:h val="0.82563352650755684"/>
        </c:manualLayout>
      </c:layout>
      <c:areaChart>
        <c:grouping val="stacked"/>
        <c:varyColors val="0"/>
        <c:ser>
          <c:idx val="1"/>
          <c:order val="1"/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val>
            <c:numRef>
              <c:f>Time!$N$5:$N$92</c:f>
              <c:numCache>
                <c:formatCode>General</c:formatCode>
                <c:ptCount val="8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1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1</c:v>
                </c:pt>
                <c:pt idx="86">
                  <c:v>0</c:v>
                </c:pt>
                <c:pt idx="8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C0-4117-AC5B-84ED12A60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1962272"/>
        <c:axId val="841959976"/>
      </c:areaChart>
      <c:scatterChart>
        <c:scatterStyle val="smoothMarker"/>
        <c:varyColors val="0"/>
        <c:ser>
          <c:idx val="0"/>
          <c:order val="0"/>
          <c:spPr>
            <a:ln w="571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 w="57150">
                <a:noFill/>
              </a:ln>
              <a:effectLst/>
            </c:spPr>
          </c:marker>
          <c:dLbls>
            <c:dLbl>
              <c:idx val="77"/>
              <c:layout>
                <c:manualLayout>
                  <c:x val="-2.1792383404014209E-2"/>
                  <c:y val="-2.0016889276908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C77-4497-8D60-ECD4C2B5247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1" u="none" strike="noStrike" kern="1200" baseline="0">
                    <a:solidFill>
                      <a:srgbClr val="7030A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strRef>
              <c:f>Time!$C$5:$C$92</c:f>
              <c:strCache>
                <c:ptCount val="88"/>
                <c:pt idx="0">
                  <c:v>Sat</c:v>
                </c:pt>
                <c:pt idx="1">
                  <c:v>Sun</c:v>
                </c:pt>
                <c:pt idx="2">
                  <c:v>Mon</c:v>
                </c:pt>
                <c:pt idx="3">
                  <c:v>Tue</c:v>
                </c:pt>
                <c:pt idx="4">
                  <c:v>Wed</c:v>
                </c:pt>
                <c:pt idx="5">
                  <c:v>Thu</c:v>
                </c:pt>
                <c:pt idx="6">
                  <c:v>Fri</c:v>
                </c:pt>
                <c:pt idx="7">
                  <c:v>Sat</c:v>
                </c:pt>
                <c:pt idx="8">
                  <c:v>Sun</c:v>
                </c:pt>
                <c:pt idx="9">
                  <c:v>Mon</c:v>
                </c:pt>
                <c:pt idx="10">
                  <c:v>Tue</c:v>
                </c:pt>
                <c:pt idx="11">
                  <c:v>Wed</c:v>
                </c:pt>
                <c:pt idx="12">
                  <c:v>Thu</c:v>
                </c:pt>
                <c:pt idx="13">
                  <c:v>Fri</c:v>
                </c:pt>
                <c:pt idx="14">
                  <c:v>Sat</c:v>
                </c:pt>
                <c:pt idx="15">
                  <c:v>Sun</c:v>
                </c:pt>
                <c:pt idx="16">
                  <c:v>Mon</c:v>
                </c:pt>
                <c:pt idx="17">
                  <c:v>Tue</c:v>
                </c:pt>
                <c:pt idx="18">
                  <c:v>Wed</c:v>
                </c:pt>
                <c:pt idx="19">
                  <c:v>Thu</c:v>
                </c:pt>
                <c:pt idx="20">
                  <c:v>Fri</c:v>
                </c:pt>
                <c:pt idx="21">
                  <c:v>Sat</c:v>
                </c:pt>
                <c:pt idx="22">
                  <c:v>Sun</c:v>
                </c:pt>
                <c:pt idx="23">
                  <c:v>Mon</c:v>
                </c:pt>
                <c:pt idx="24">
                  <c:v>Tue</c:v>
                </c:pt>
                <c:pt idx="25">
                  <c:v>Wed</c:v>
                </c:pt>
                <c:pt idx="26">
                  <c:v>Thu</c:v>
                </c:pt>
                <c:pt idx="27">
                  <c:v>Fri</c:v>
                </c:pt>
                <c:pt idx="28">
                  <c:v>Sat</c:v>
                </c:pt>
                <c:pt idx="29">
                  <c:v>Sun</c:v>
                </c:pt>
                <c:pt idx="30">
                  <c:v>Mon</c:v>
                </c:pt>
                <c:pt idx="31">
                  <c:v>Tue</c:v>
                </c:pt>
                <c:pt idx="32">
                  <c:v>Wed</c:v>
                </c:pt>
                <c:pt idx="33">
                  <c:v>Thu</c:v>
                </c:pt>
                <c:pt idx="34">
                  <c:v>Fri</c:v>
                </c:pt>
                <c:pt idx="35">
                  <c:v>Sat</c:v>
                </c:pt>
                <c:pt idx="36">
                  <c:v>Sun</c:v>
                </c:pt>
                <c:pt idx="37">
                  <c:v>Mon</c:v>
                </c:pt>
                <c:pt idx="38">
                  <c:v>Tue</c:v>
                </c:pt>
                <c:pt idx="39">
                  <c:v>Wed</c:v>
                </c:pt>
                <c:pt idx="40">
                  <c:v>Thu</c:v>
                </c:pt>
                <c:pt idx="41">
                  <c:v>Fri</c:v>
                </c:pt>
                <c:pt idx="42">
                  <c:v>Sat</c:v>
                </c:pt>
                <c:pt idx="43">
                  <c:v>Sun</c:v>
                </c:pt>
                <c:pt idx="44">
                  <c:v>Mon</c:v>
                </c:pt>
                <c:pt idx="45">
                  <c:v>Tue</c:v>
                </c:pt>
                <c:pt idx="46">
                  <c:v>Wed</c:v>
                </c:pt>
                <c:pt idx="47">
                  <c:v>Thu</c:v>
                </c:pt>
                <c:pt idx="48">
                  <c:v>Fri</c:v>
                </c:pt>
                <c:pt idx="49">
                  <c:v>Sat</c:v>
                </c:pt>
                <c:pt idx="50">
                  <c:v>Sun</c:v>
                </c:pt>
                <c:pt idx="51">
                  <c:v>Mon</c:v>
                </c:pt>
                <c:pt idx="52">
                  <c:v>Tue</c:v>
                </c:pt>
                <c:pt idx="53">
                  <c:v>Wed</c:v>
                </c:pt>
                <c:pt idx="54">
                  <c:v>Thu</c:v>
                </c:pt>
                <c:pt idx="55">
                  <c:v>Fri</c:v>
                </c:pt>
                <c:pt idx="56">
                  <c:v>Sat</c:v>
                </c:pt>
                <c:pt idx="57">
                  <c:v>Sun</c:v>
                </c:pt>
                <c:pt idx="58">
                  <c:v>Mon</c:v>
                </c:pt>
                <c:pt idx="59">
                  <c:v>Tue</c:v>
                </c:pt>
                <c:pt idx="60">
                  <c:v>Wed</c:v>
                </c:pt>
                <c:pt idx="61">
                  <c:v>Thu</c:v>
                </c:pt>
                <c:pt idx="62">
                  <c:v>Fri</c:v>
                </c:pt>
                <c:pt idx="63">
                  <c:v>Sat</c:v>
                </c:pt>
                <c:pt idx="64">
                  <c:v>Sun</c:v>
                </c:pt>
                <c:pt idx="65">
                  <c:v>Mon</c:v>
                </c:pt>
                <c:pt idx="66">
                  <c:v>Tue</c:v>
                </c:pt>
                <c:pt idx="67">
                  <c:v>Wed</c:v>
                </c:pt>
                <c:pt idx="68">
                  <c:v>Thu</c:v>
                </c:pt>
                <c:pt idx="69">
                  <c:v>Fri</c:v>
                </c:pt>
                <c:pt idx="70">
                  <c:v>Sat</c:v>
                </c:pt>
                <c:pt idx="71">
                  <c:v>Sun</c:v>
                </c:pt>
                <c:pt idx="72">
                  <c:v>Mon</c:v>
                </c:pt>
                <c:pt idx="73">
                  <c:v>Tue</c:v>
                </c:pt>
                <c:pt idx="74">
                  <c:v>Wed</c:v>
                </c:pt>
                <c:pt idx="75">
                  <c:v>Thu</c:v>
                </c:pt>
                <c:pt idx="76">
                  <c:v>Fri</c:v>
                </c:pt>
                <c:pt idx="77">
                  <c:v>Sat</c:v>
                </c:pt>
                <c:pt idx="78">
                  <c:v>Sun</c:v>
                </c:pt>
                <c:pt idx="79">
                  <c:v>Mon</c:v>
                </c:pt>
                <c:pt idx="80">
                  <c:v>Tue</c:v>
                </c:pt>
                <c:pt idx="81">
                  <c:v>Wed</c:v>
                </c:pt>
                <c:pt idx="82">
                  <c:v>Thu</c:v>
                </c:pt>
                <c:pt idx="83">
                  <c:v>Fri</c:v>
                </c:pt>
                <c:pt idx="84">
                  <c:v>Sat</c:v>
                </c:pt>
                <c:pt idx="85">
                  <c:v>Sun</c:v>
                </c:pt>
                <c:pt idx="86">
                  <c:v>Mon</c:v>
                </c:pt>
                <c:pt idx="87">
                  <c:v>Tue</c:v>
                </c:pt>
              </c:strCache>
            </c:strRef>
          </c:xVal>
          <c:yVal>
            <c:numRef>
              <c:f>Time!$D$5:$D$92</c:f>
              <c:numCache>
                <c:formatCode>General</c:formatCode>
                <c:ptCount val="88"/>
                <c:pt idx="0">
                  <c:v>2</c:v>
                </c:pt>
                <c:pt idx="1">
                  <c:v>4</c:v>
                </c:pt>
                <c:pt idx="2">
                  <c:v>5.5</c:v>
                </c:pt>
                <c:pt idx="3">
                  <c:v>3.5</c:v>
                </c:pt>
                <c:pt idx="4">
                  <c:v>5.5</c:v>
                </c:pt>
                <c:pt idx="5">
                  <c:v>6.7</c:v>
                </c:pt>
                <c:pt idx="6">
                  <c:v>3.2</c:v>
                </c:pt>
                <c:pt idx="7">
                  <c:v>6.2</c:v>
                </c:pt>
                <c:pt idx="8">
                  <c:v>5.5</c:v>
                </c:pt>
                <c:pt idx="9">
                  <c:v>6.4</c:v>
                </c:pt>
                <c:pt idx="10">
                  <c:v>6.35</c:v>
                </c:pt>
                <c:pt idx="11">
                  <c:v>5.03</c:v>
                </c:pt>
                <c:pt idx="12">
                  <c:v>6.1</c:v>
                </c:pt>
                <c:pt idx="13">
                  <c:v>2.38</c:v>
                </c:pt>
                <c:pt idx="14">
                  <c:v>4.3</c:v>
                </c:pt>
                <c:pt idx="15">
                  <c:v>6.95</c:v>
                </c:pt>
                <c:pt idx="16">
                  <c:v>5</c:v>
                </c:pt>
                <c:pt idx="17">
                  <c:v>0.5</c:v>
                </c:pt>
                <c:pt idx="18">
                  <c:v>3</c:v>
                </c:pt>
                <c:pt idx="19">
                  <c:v>4.2</c:v>
                </c:pt>
                <c:pt idx="20">
                  <c:v>5.3100000000000005</c:v>
                </c:pt>
                <c:pt idx="21">
                  <c:v>7.3</c:v>
                </c:pt>
                <c:pt idx="22">
                  <c:v>4.66</c:v>
                </c:pt>
                <c:pt idx="23">
                  <c:v>3.05</c:v>
                </c:pt>
                <c:pt idx="24">
                  <c:v>5.33</c:v>
                </c:pt>
                <c:pt idx="25">
                  <c:v>5.44</c:v>
                </c:pt>
                <c:pt idx="26">
                  <c:v>5.5</c:v>
                </c:pt>
                <c:pt idx="27">
                  <c:v>4.66</c:v>
                </c:pt>
                <c:pt idx="28">
                  <c:v>6.04</c:v>
                </c:pt>
                <c:pt idx="29">
                  <c:v>3.6</c:v>
                </c:pt>
                <c:pt idx="30">
                  <c:v>0.5</c:v>
                </c:pt>
                <c:pt idx="31">
                  <c:v>2</c:v>
                </c:pt>
                <c:pt idx="32">
                  <c:v>3.25</c:v>
                </c:pt>
                <c:pt idx="33">
                  <c:v>1.65</c:v>
                </c:pt>
                <c:pt idx="34">
                  <c:v>2.7</c:v>
                </c:pt>
                <c:pt idx="35">
                  <c:v>4</c:v>
                </c:pt>
                <c:pt idx="36">
                  <c:v>3.5</c:v>
                </c:pt>
                <c:pt idx="37">
                  <c:v>5.0299999999999994</c:v>
                </c:pt>
                <c:pt idx="38">
                  <c:v>6.13</c:v>
                </c:pt>
                <c:pt idx="39">
                  <c:v>6.76</c:v>
                </c:pt>
                <c:pt idx="40">
                  <c:v>7</c:v>
                </c:pt>
                <c:pt idx="41">
                  <c:v>5.0600000000000005</c:v>
                </c:pt>
                <c:pt idx="42">
                  <c:v>4.0999999999999996</c:v>
                </c:pt>
                <c:pt idx="43">
                  <c:v>3</c:v>
                </c:pt>
                <c:pt idx="44">
                  <c:v>5.45</c:v>
                </c:pt>
                <c:pt idx="45">
                  <c:v>3.63</c:v>
                </c:pt>
                <c:pt idx="46">
                  <c:v>5.45</c:v>
                </c:pt>
                <c:pt idx="47">
                  <c:v>5.7</c:v>
                </c:pt>
                <c:pt idx="48">
                  <c:v>2.95</c:v>
                </c:pt>
                <c:pt idx="49">
                  <c:v>2.75</c:v>
                </c:pt>
                <c:pt idx="50">
                  <c:v>0</c:v>
                </c:pt>
                <c:pt idx="51">
                  <c:v>6.08</c:v>
                </c:pt>
                <c:pt idx="52">
                  <c:v>5.75</c:v>
                </c:pt>
                <c:pt idx="53">
                  <c:v>7.21</c:v>
                </c:pt>
                <c:pt idx="54">
                  <c:v>6.1999999999999993</c:v>
                </c:pt>
                <c:pt idx="55">
                  <c:v>4.7</c:v>
                </c:pt>
                <c:pt idx="56">
                  <c:v>6.1000000000000005</c:v>
                </c:pt>
                <c:pt idx="57">
                  <c:v>4.9000000000000004</c:v>
                </c:pt>
                <c:pt idx="58">
                  <c:v>4.43</c:v>
                </c:pt>
                <c:pt idx="59">
                  <c:v>5.6</c:v>
                </c:pt>
                <c:pt idx="60">
                  <c:v>5.2</c:v>
                </c:pt>
                <c:pt idx="61">
                  <c:v>4.25</c:v>
                </c:pt>
                <c:pt idx="62">
                  <c:v>5.2</c:v>
                </c:pt>
                <c:pt idx="63">
                  <c:v>2.5</c:v>
                </c:pt>
                <c:pt idx="64">
                  <c:v>3.2</c:v>
                </c:pt>
                <c:pt idx="65">
                  <c:v>2.1</c:v>
                </c:pt>
                <c:pt idx="66">
                  <c:v>5.91</c:v>
                </c:pt>
                <c:pt idx="67">
                  <c:v>6.25</c:v>
                </c:pt>
                <c:pt idx="68">
                  <c:v>6</c:v>
                </c:pt>
                <c:pt idx="69">
                  <c:v>1.5</c:v>
                </c:pt>
                <c:pt idx="70">
                  <c:v>6.1</c:v>
                </c:pt>
                <c:pt idx="71">
                  <c:v>4.8499999999999996</c:v>
                </c:pt>
                <c:pt idx="72">
                  <c:v>2.5</c:v>
                </c:pt>
                <c:pt idx="73">
                  <c:v>2.9</c:v>
                </c:pt>
                <c:pt idx="74">
                  <c:v>1.2</c:v>
                </c:pt>
                <c:pt idx="75">
                  <c:v>3.5</c:v>
                </c:pt>
                <c:pt idx="76">
                  <c:v>2.34</c:v>
                </c:pt>
                <c:pt idx="77">
                  <c:v>6.5500000000000007</c:v>
                </c:pt>
                <c:pt idx="78">
                  <c:v>6.7200000000000006</c:v>
                </c:pt>
                <c:pt idx="79">
                  <c:v>6</c:v>
                </c:pt>
                <c:pt idx="80">
                  <c:v>6.5</c:v>
                </c:pt>
                <c:pt idx="81">
                  <c:v>5.6</c:v>
                </c:pt>
                <c:pt idx="82">
                  <c:v>6.08</c:v>
                </c:pt>
                <c:pt idx="83">
                  <c:v>5.5</c:v>
                </c:pt>
                <c:pt idx="84">
                  <c:v>6.5</c:v>
                </c:pt>
                <c:pt idx="85">
                  <c:v>5.25</c:v>
                </c:pt>
                <c:pt idx="86">
                  <c:v>5</c:v>
                </c:pt>
                <c:pt idx="87">
                  <c:v>3.2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AC0-4117-AC5B-84ED12A60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1962272"/>
        <c:axId val="841959976"/>
      </c:scatterChart>
      <c:scatterChart>
        <c:scatterStyle val="lineMarker"/>
        <c:varyColors val="0"/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diamond"/>
            <c:size val="17"/>
            <c:spPr>
              <a:solidFill>
                <a:srgbClr val="FF0000"/>
              </a:solidFill>
              <a:ln>
                <a:noFill/>
              </a:ln>
              <a:effectLst/>
            </c:spPr>
          </c:marker>
          <c:dPt>
            <c:idx val="8"/>
            <c:marker>
              <c:symbol val="diamond"/>
              <c:size val="29"/>
              <c:spPr>
                <a:solidFill>
                  <a:srgbClr val="92D05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5AC0-4117-AC5B-84ED12A60C62}"/>
              </c:ext>
            </c:extLst>
          </c:dPt>
          <c:dPt>
            <c:idx val="29"/>
            <c:marker>
              <c:symbol val="diamond"/>
              <c:size val="30"/>
              <c:spPr>
                <a:solidFill>
                  <a:srgbClr val="92D05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5AC0-4117-AC5B-84ED12A60C62}"/>
              </c:ext>
            </c:extLst>
          </c:dPt>
          <c:dPt>
            <c:idx val="57"/>
            <c:marker>
              <c:symbol val="diamond"/>
              <c:size val="30"/>
              <c:spPr>
                <a:solidFill>
                  <a:srgbClr val="92D05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EE75-4B8F-BC64-974A2483DE10}"/>
              </c:ext>
            </c:extLst>
          </c:dPt>
          <c:dPt>
            <c:idx val="64"/>
            <c:marker>
              <c:symbol val="diamond"/>
              <c:size val="30"/>
              <c:spPr>
                <a:solidFill>
                  <a:srgbClr val="92D05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F1B2-4232-B6E8-AA51D97B2DA5}"/>
              </c:ext>
            </c:extLst>
          </c:dPt>
          <c:dPt>
            <c:idx val="71"/>
            <c:marker>
              <c:symbol val="diamond"/>
              <c:size val="30"/>
              <c:spPr>
                <a:solidFill>
                  <a:srgbClr val="92D05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790-4357-8A19-1A7FC17CFC86}"/>
              </c:ext>
            </c:extLst>
          </c:dPt>
          <c:dPt>
            <c:idx val="82"/>
            <c:marker>
              <c:symbol val="diamond"/>
              <c:size val="30"/>
              <c:spPr>
                <a:solidFill>
                  <a:srgbClr val="92D050"/>
                </a:solidFill>
                <a:ln>
                  <a:solidFill>
                    <a:srgbClr val="92D050"/>
                  </a:solidFill>
                </a:ln>
                <a:effectLst/>
              </c:spPr>
            </c:marker>
            <c:bubble3D val="0"/>
            <c:spPr>
              <a:ln w="25400" cap="rnd">
                <a:solidFill>
                  <a:srgbClr val="92D05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5861-4BD6-9BD3-71366A936E25}"/>
              </c:ext>
            </c:extLst>
          </c:dPt>
          <c:dPt>
            <c:idx val="87"/>
            <c:marker>
              <c:symbol val="diamond"/>
              <c:size val="50"/>
              <c:spPr>
                <a:solidFill>
                  <a:srgbClr val="FFC00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1DDD-49BB-A4AC-0E6FA0409B6B}"/>
              </c:ext>
            </c:extLst>
          </c:dPt>
          <c:dLbls>
            <c:dLbl>
              <c:idx val="8"/>
              <c:layout>
                <c:manualLayout>
                  <c:x val="-3.9298246772154436E-3"/>
                  <c:y val="-4.48717982691145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AC0-4117-AC5B-84ED12A60C62}"/>
                </c:ext>
              </c:extLst>
            </c:dLbl>
            <c:dLbl>
              <c:idx val="2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C0-4117-AC5B-84ED12A60C62}"/>
                </c:ext>
              </c:extLst>
            </c:dLbl>
            <c:dLbl>
              <c:idx val="5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75-4B8F-BC64-974A2483DE10}"/>
                </c:ext>
              </c:extLst>
            </c:dLbl>
            <c:dLbl>
              <c:idx val="6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B2-4232-B6E8-AA51D97B2DA5}"/>
                </c:ext>
              </c:extLst>
            </c:dLbl>
            <c:dLbl>
              <c:idx val="71"/>
              <c:layout>
                <c:manualLayout>
                  <c:x val="-2.5244974597048341E-2"/>
                  <c:y val="-8.42592551638351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790-4357-8A19-1A7FC17CFC86}"/>
                </c:ext>
              </c:extLst>
            </c:dLbl>
            <c:dLbl>
              <c:idx val="82"/>
              <c:layout>
                <c:manualLayout>
                  <c:x val="1.6336844669753588E-3"/>
                  <c:y val="1.5123456055047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861-4BD6-9BD3-71366A936E25}"/>
                </c:ext>
              </c:extLst>
            </c:dLbl>
            <c:dLbl>
              <c:idx val="87"/>
              <c:layout>
                <c:manualLayout>
                  <c:x val="-2.8824661926812895E-3"/>
                  <c:y val="-9.722221749673290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3200" b="1" i="1" u="sng" strike="noStrike" kern="1200" baseline="0">
                        <a:solidFill>
                          <a:srgbClr val="FFC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EA4C94B-3EF0-4134-8AE5-380D98F980A3}" type="YVALUE">
                      <a:rPr lang="en-US" sz="3200">
                        <a:solidFill>
                          <a:srgbClr val="FFC000"/>
                        </a:solidFill>
                      </a:rPr>
                      <a:pPr>
                        <a:defRPr sz="3200" b="1" i="1" u="sng">
                          <a:solidFill>
                            <a:srgbClr val="FFC000"/>
                          </a:solidFill>
                        </a:defRPr>
                      </a:pPr>
                      <a:t>[Y VALUE]</a:t>
                    </a:fld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3200" b="1" i="1" u="sng" strike="noStrike" kern="1200" baseline="0">
                      <a:solidFill>
                        <a:srgbClr val="FFC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1DDD-49BB-A4AC-0E6FA0409B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1" u="sng" strike="noStrike" kern="1200" baseline="0">
                    <a:solidFill>
                      <a:srgbClr val="92D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strRef>
              <c:f>Time!$C$5:$C$92</c:f>
              <c:strCache>
                <c:ptCount val="88"/>
                <c:pt idx="0">
                  <c:v>Sat</c:v>
                </c:pt>
                <c:pt idx="1">
                  <c:v>Sun</c:v>
                </c:pt>
                <c:pt idx="2">
                  <c:v>Mon</c:v>
                </c:pt>
                <c:pt idx="3">
                  <c:v>Tue</c:v>
                </c:pt>
                <c:pt idx="4">
                  <c:v>Wed</c:v>
                </c:pt>
                <c:pt idx="5">
                  <c:v>Thu</c:v>
                </c:pt>
                <c:pt idx="6">
                  <c:v>Fri</c:v>
                </c:pt>
                <c:pt idx="7">
                  <c:v>Sat</c:v>
                </c:pt>
                <c:pt idx="8">
                  <c:v>Sun</c:v>
                </c:pt>
                <c:pt idx="9">
                  <c:v>Mon</c:v>
                </c:pt>
                <c:pt idx="10">
                  <c:v>Tue</c:v>
                </c:pt>
                <c:pt idx="11">
                  <c:v>Wed</c:v>
                </c:pt>
                <c:pt idx="12">
                  <c:v>Thu</c:v>
                </c:pt>
                <c:pt idx="13">
                  <c:v>Fri</c:v>
                </c:pt>
                <c:pt idx="14">
                  <c:v>Sat</c:v>
                </c:pt>
                <c:pt idx="15">
                  <c:v>Sun</c:v>
                </c:pt>
                <c:pt idx="16">
                  <c:v>Mon</c:v>
                </c:pt>
                <c:pt idx="17">
                  <c:v>Tue</c:v>
                </c:pt>
                <c:pt idx="18">
                  <c:v>Wed</c:v>
                </c:pt>
                <c:pt idx="19">
                  <c:v>Thu</c:v>
                </c:pt>
                <c:pt idx="20">
                  <c:v>Fri</c:v>
                </c:pt>
                <c:pt idx="21">
                  <c:v>Sat</c:v>
                </c:pt>
                <c:pt idx="22">
                  <c:v>Sun</c:v>
                </c:pt>
                <c:pt idx="23">
                  <c:v>Mon</c:v>
                </c:pt>
                <c:pt idx="24">
                  <c:v>Tue</c:v>
                </c:pt>
                <c:pt idx="25">
                  <c:v>Wed</c:v>
                </c:pt>
                <c:pt idx="26">
                  <c:v>Thu</c:v>
                </c:pt>
                <c:pt idx="27">
                  <c:v>Fri</c:v>
                </c:pt>
                <c:pt idx="28">
                  <c:v>Sat</c:v>
                </c:pt>
                <c:pt idx="29">
                  <c:v>Sun</c:v>
                </c:pt>
                <c:pt idx="30">
                  <c:v>Mon</c:v>
                </c:pt>
                <c:pt idx="31">
                  <c:v>Tue</c:v>
                </c:pt>
                <c:pt idx="32">
                  <c:v>Wed</c:v>
                </c:pt>
                <c:pt idx="33">
                  <c:v>Thu</c:v>
                </c:pt>
                <c:pt idx="34">
                  <c:v>Fri</c:v>
                </c:pt>
                <c:pt idx="35">
                  <c:v>Sat</c:v>
                </c:pt>
                <c:pt idx="36">
                  <c:v>Sun</c:v>
                </c:pt>
                <c:pt idx="37">
                  <c:v>Mon</c:v>
                </c:pt>
                <c:pt idx="38">
                  <c:v>Tue</c:v>
                </c:pt>
                <c:pt idx="39">
                  <c:v>Wed</c:v>
                </c:pt>
                <c:pt idx="40">
                  <c:v>Thu</c:v>
                </c:pt>
                <c:pt idx="41">
                  <c:v>Fri</c:v>
                </c:pt>
                <c:pt idx="42">
                  <c:v>Sat</c:v>
                </c:pt>
                <c:pt idx="43">
                  <c:v>Sun</c:v>
                </c:pt>
                <c:pt idx="44">
                  <c:v>Mon</c:v>
                </c:pt>
                <c:pt idx="45">
                  <c:v>Tue</c:v>
                </c:pt>
                <c:pt idx="46">
                  <c:v>Wed</c:v>
                </c:pt>
                <c:pt idx="47">
                  <c:v>Thu</c:v>
                </c:pt>
                <c:pt idx="48">
                  <c:v>Fri</c:v>
                </c:pt>
                <c:pt idx="49">
                  <c:v>Sat</c:v>
                </c:pt>
                <c:pt idx="50">
                  <c:v>Sun</c:v>
                </c:pt>
                <c:pt idx="51">
                  <c:v>Mon</c:v>
                </c:pt>
                <c:pt idx="52">
                  <c:v>Tue</c:v>
                </c:pt>
                <c:pt idx="53">
                  <c:v>Wed</c:v>
                </c:pt>
                <c:pt idx="54">
                  <c:v>Thu</c:v>
                </c:pt>
                <c:pt idx="55">
                  <c:v>Fri</c:v>
                </c:pt>
                <c:pt idx="56">
                  <c:v>Sat</c:v>
                </c:pt>
                <c:pt idx="57">
                  <c:v>Sun</c:v>
                </c:pt>
                <c:pt idx="58">
                  <c:v>Mon</c:v>
                </c:pt>
                <c:pt idx="59">
                  <c:v>Tue</c:v>
                </c:pt>
                <c:pt idx="60">
                  <c:v>Wed</c:v>
                </c:pt>
                <c:pt idx="61">
                  <c:v>Thu</c:v>
                </c:pt>
                <c:pt idx="62">
                  <c:v>Fri</c:v>
                </c:pt>
                <c:pt idx="63">
                  <c:v>Sat</c:v>
                </c:pt>
                <c:pt idx="64">
                  <c:v>Sun</c:v>
                </c:pt>
                <c:pt idx="65">
                  <c:v>Mon</c:v>
                </c:pt>
                <c:pt idx="66">
                  <c:v>Tue</c:v>
                </c:pt>
                <c:pt idx="67">
                  <c:v>Wed</c:v>
                </c:pt>
                <c:pt idx="68">
                  <c:v>Thu</c:v>
                </c:pt>
                <c:pt idx="69">
                  <c:v>Fri</c:v>
                </c:pt>
                <c:pt idx="70">
                  <c:v>Sat</c:v>
                </c:pt>
                <c:pt idx="71">
                  <c:v>Sun</c:v>
                </c:pt>
                <c:pt idx="72">
                  <c:v>Mon</c:v>
                </c:pt>
                <c:pt idx="73">
                  <c:v>Tue</c:v>
                </c:pt>
                <c:pt idx="74">
                  <c:v>Wed</c:v>
                </c:pt>
                <c:pt idx="75">
                  <c:v>Thu</c:v>
                </c:pt>
                <c:pt idx="76">
                  <c:v>Fri</c:v>
                </c:pt>
                <c:pt idx="77">
                  <c:v>Sat</c:v>
                </c:pt>
                <c:pt idx="78">
                  <c:v>Sun</c:v>
                </c:pt>
                <c:pt idx="79">
                  <c:v>Mon</c:v>
                </c:pt>
                <c:pt idx="80">
                  <c:v>Tue</c:v>
                </c:pt>
                <c:pt idx="81">
                  <c:v>Wed</c:v>
                </c:pt>
                <c:pt idx="82">
                  <c:v>Thu</c:v>
                </c:pt>
                <c:pt idx="83">
                  <c:v>Fri</c:v>
                </c:pt>
                <c:pt idx="84">
                  <c:v>Sat</c:v>
                </c:pt>
                <c:pt idx="85">
                  <c:v>Sun</c:v>
                </c:pt>
                <c:pt idx="86">
                  <c:v>Mon</c:v>
                </c:pt>
                <c:pt idx="87">
                  <c:v>Tue</c:v>
                </c:pt>
              </c:strCache>
            </c:strRef>
          </c:xVal>
          <c:yVal>
            <c:numRef>
              <c:f>Time!$J$5:$J$92</c:f>
              <c:numCache>
                <c:formatCode>General</c:formatCode>
                <c:ptCount val="88"/>
                <c:pt idx="8">
                  <c:v>710</c:v>
                </c:pt>
                <c:pt idx="15">
                  <c:v>710</c:v>
                </c:pt>
                <c:pt idx="22">
                  <c:v>610</c:v>
                </c:pt>
                <c:pt idx="29">
                  <c:v>730</c:v>
                </c:pt>
                <c:pt idx="36">
                  <c:v>680</c:v>
                </c:pt>
                <c:pt idx="43">
                  <c:v>680</c:v>
                </c:pt>
                <c:pt idx="51">
                  <c:v>690</c:v>
                </c:pt>
                <c:pt idx="57">
                  <c:v>750</c:v>
                </c:pt>
                <c:pt idx="64">
                  <c:v>730</c:v>
                </c:pt>
                <c:pt idx="71">
                  <c:v>750</c:v>
                </c:pt>
                <c:pt idx="78">
                  <c:v>770</c:v>
                </c:pt>
                <c:pt idx="80">
                  <c:v>770</c:v>
                </c:pt>
                <c:pt idx="82">
                  <c:v>740</c:v>
                </c:pt>
                <c:pt idx="84">
                  <c:v>770</c:v>
                </c:pt>
                <c:pt idx="85">
                  <c:v>780</c:v>
                </c:pt>
                <c:pt idx="87">
                  <c:v>750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C0-4117-AC5B-84ED12A60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3656240"/>
        <c:axId val="1063655256"/>
      </c:scatterChart>
      <c:catAx>
        <c:axId val="841962272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1959976"/>
        <c:crosses val="autoZero"/>
        <c:auto val="1"/>
        <c:lblAlgn val="ctr"/>
        <c:lblOffset val="100"/>
        <c:noMultiLvlLbl val="1"/>
      </c:catAx>
      <c:valAx>
        <c:axId val="841959976"/>
        <c:scaling>
          <c:orientation val="minMax"/>
          <c:max val="10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1962272"/>
        <c:crosses val="autoZero"/>
        <c:crossBetween val="between"/>
      </c:valAx>
      <c:valAx>
        <c:axId val="1063655256"/>
        <c:scaling>
          <c:orientation val="minMax"/>
          <c:min val="5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656240"/>
        <c:crosses val="max"/>
        <c:crossBetween val="midCat"/>
      </c:valAx>
      <c:valAx>
        <c:axId val="1063656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63655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GMAT Study map</a:t>
            </a:r>
          </a:p>
        </c:rich>
      </c:tx>
      <c:layout>
        <c:manualLayout>
          <c:xMode val="edge"/>
          <c:yMode val="edge"/>
          <c:x val="0.40676418787033136"/>
          <c:y val="2.61224489795918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1"/>
          <c:order val="1"/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val>
            <c:numRef>
              <c:f>Time!$N$5:$N$56</c:f>
              <c:numCache>
                <c:formatCode>General</c:formatCode>
                <c:ptCount val="5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75-4832-9567-0AB088FAC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1962272"/>
        <c:axId val="841959976"/>
      </c:areaChart>
      <c:scatterChart>
        <c:scatterStyle val="smooth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strRef>
              <c:f>Time!$C$5:$C$57</c:f>
              <c:strCache>
                <c:ptCount val="53"/>
                <c:pt idx="0">
                  <c:v>Sat</c:v>
                </c:pt>
                <c:pt idx="1">
                  <c:v>Sun</c:v>
                </c:pt>
                <c:pt idx="2">
                  <c:v>Mon</c:v>
                </c:pt>
                <c:pt idx="3">
                  <c:v>Tue</c:v>
                </c:pt>
                <c:pt idx="4">
                  <c:v>Wed</c:v>
                </c:pt>
                <c:pt idx="5">
                  <c:v>Thu</c:v>
                </c:pt>
                <c:pt idx="6">
                  <c:v>Fri</c:v>
                </c:pt>
                <c:pt idx="7">
                  <c:v>Sat</c:v>
                </c:pt>
                <c:pt idx="8">
                  <c:v>Sun</c:v>
                </c:pt>
                <c:pt idx="9">
                  <c:v>Mon</c:v>
                </c:pt>
                <c:pt idx="10">
                  <c:v>Tue</c:v>
                </c:pt>
                <c:pt idx="11">
                  <c:v>Wed</c:v>
                </c:pt>
                <c:pt idx="12">
                  <c:v>Thu</c:v>
                </c:pt>
                <c:pt idx="13">
                  <c:v>Fri</c:v>
                </c:pt>
                <c:pt idx="14">
                  <c:v>Sat</c:v>
                </c:pt>
                <c:pt idx="15">
                  <c:v>Sun</c:v>
                </c:pt>
                <c:pt idx="16">
                  <c:v>Mon</c:v>
                </c:pt>
                <c:pt idx="17">
                  <c:v>Tue</c:v>
                </c:pt>
                <c:pt idx="18">
                  <c:v>Wed</c:v>
                </c:pt>
                <c:pt idx="19">
                  <c:v>Thu</c:v>
                </c:pt>
                <c:pt idx="20">
                  <c:v>Fri</c:v>
                </c:pt>
                <c:pt idx="21">
                  <c:v>Sat</c:v>
                </c:pt>
                <c:pt idx="22">
                  <c:v>Sun</c:v>
                </c:pt>
                <c:pt idx="23">
                  <c:v>Mon</c:v>
                </c:pt>
                <c:pt idx="24">
                  <c:v>Tue</c:v>
                </c:pt>
                <c:pt idx="25">
                  <c:v>Wed</c:v>
                </c:pt>
                <c:pt idx="26">
                  <c:v>Thu</c:v>
                </c:pt>
                <c:pt idx="27">
                  <c:v>Fri</c:v>
                </c:pt>
                <c:pt idx="28">
                  <c:v>Sat</c:v>
                </c:pt>
                <c:pt idx="29">
                  <c:v>Sun</c:v>
                </c:pt>
                <c:pt idx="30">
                  <c:v>Mon</c:v>
                </c:pt>
                <c:pt idx="31">
                  <c:v>Tue</c:v>
                </c:pt>
                <c:pt idx="32">
                  <c:v>Wed</c:v>
                </c:pt>
                <c:pt idx="33">
                  <c:v>Thu</c:v>
                </c:pt>
                <c:pt idx="34">
                  <c:v>Fri</c:v>
                </c:pt>
                <c:pt idx="35">
                  <c:v>Sat</c:v>
                </c:pt>
                <c:pt idx="36">
                  <c:v>Sun</c:v>
                </c:pt>
                <c:pt idx="37">
                  <c:v>Mon</c:v>
                </c:pt>
                <c:pt idx="38">
                  <c:v>Tue</c:v>
                </c:pt>
                <c:pt idx="39">
                  <c:v>Wed</c:v>
                </c:pt>
                <c:pt idx="40">
                  <c:v>Thu</c:v>
                </c:pt>
                <c:pt idx="41">
                  <c:v>Fri</c:v>
                </c:pt>
                <c:pt idx="42">
                  <c:v>Sat</c:v>
                </c:pt>
                <c:pt idx="43">
                  <c:v>Sun</c:v>
                </c:pt>
                <c:pt idx="44">
                  <c:v>Mon</c:v>
                </c:pt>
                <c:pt idx="45">
                  <c:v>Tue</c:v>
                </c:pt>
                <c:pt idx="46">
                  <c:v>Wed</c:v>
                </c:pt>
                <c:pt idx="47">
                  <c:v>Thu</c:v>
                </c:pt>
                <c:pt idx="48">
                  <c:v>Fri</c:v>
                </c:pt>
                <c:pt idx="49">
                  <c:v>Sat</c:v>
                </c:pt>
                <c:pt idx="50">
                  <c:v>Sun</c:v>
                </c:pt>
                <c:pt idx="51">
                  <c:v>Mon</c:v>
                </c:pt>
                <c:pt idx="52">
                  <c:v>Tue</c:v>
                </c:pt>
              </c:strCache>
            </c:strRef>
          </c:xVal>
          <c:yVal>
            <c:numRef>
              <c:f>Time!$D$5:$D$57</c:f>
              <c:numCache>
                <c:formatCode>General</c:formatCode>
                <c:ptCount val="53"/>
                <c:pt idx="0">
                  <c:v>2</c:v>
                </c:pt>
                <c:pt idx="1">
                  <c:v>4</c:v>
                </c:pt>
                <c:pt idx="2">
                  <c:v>5.5</c:v>
                </c:pt>
                <c:pt idx="3">
                  <c:v>3.5</c:v>
                </c:pt>
                <c:pt idx="4">
                  <c:v>5.5</c:v>
                </c:pt>
                <c:pt idx="5">
                  <c:v>6.7</c:v>
                </c:pt>
                <c:pt idx="6">
                  <c:v>3.2</c:v>
                </c:pt>
                <c:pt idx="7">
                  <c:v>6.2</c:v>
                </c:pt>
                <c:pt idx="8">
                  <c:v>5.5</c:v>
                </c:pt>
                <c:pt idx="9">
                  <c:v>6.4</c:v>
                </c:pt>
                <c:pt idx="10">
                  <c:v>6.35</c:v>
                </c:pt>
                <c:pt idx="11">
                  <c:v>5.03</c:v>
                </c:pt>
                <c:pt idx="12">
                  <c:v>6.1</c:v>
                </c:pt>
                <c:pt idx="13">
                  <c:v>2.38</c:v>
                </c:pt>
                <c:pt idx="14">
                  <c:v>4.3</c:v>
                </c:pt>
                <c:pt idx="15">
                  <c:v>6.95</c:v>
                </c:pt>
                <c:pt idx="16">
                  <c:v>5</c:v>
                </c:pt>
                <c:pt idx="17">
                  <c:v>0.5</c:v>
                </c:pt>
                <c:pt idx="18">
                  <c:v>3</c:v>
                </c:pt>
                <c:pt idx="19">
                  <c:v>4.2</c:v>
                </c:pt>
                <c:pt idx="20">
                  <c:v>5.3100000000000005</c:v>
                </c:pt>
                <c:pt idx="21">
                  <c:v>7.3</c:v>
                </c:pt>
                <c:pt idx="22">
                  <c:v>4.66</c:v>
                </c:pt>
                <c:pt idx="23">
                  <c:v>3.05</c:v>
                </c:pt>
                <c:pt idx="24">
                  <c:v>5.33</c:v>
                </c:pt>
                <c:pt idx="25">
                  <c:v>5.44</c:v>
                </c:pt>
                <c:pt idx="26">
                  <c:v>5.5</c:v>
                </c:pt>
                <c:pt idx="27">
                  <c:v>4.66</c:v>
                </c:pt>
                <c:pt idx="28">
                  <c:v>6.04</c:v>
                </c:pt>
                <c:pt idx="29">
                  <c:v>3.6</c:v>
                </c:pt>
                <c:pt idx="30">
                  <c:v>0.5</c:v>
                </c:pt>
                <c:pt idx="31">
                  <c:v>2</c:v>
                </c:pt>
                <c:pt idx="32">
                  <c:v>3.25</c:v>
                </c:pt>
                <c:pt idx="33">
                  <c:v>1.65</c:v>
                </c:pt>
                <c:pt idx="34">
                  <c:v>2.7</c:v>
                </c:pt>
                <c:pt idx="35">
                  <c:v>4</c:v>
                </c:pt>
                <c:pt idx="36">
                  <c:v>3.5</c:v>
                </c:pt>
                <c:pt idx="37">
                  <c:v>5.0299999999999994</c:v>
                </c:pt>
                <c:pt idx="38">
                  <c:v>6.13</c:v>
                </c:pt>
                <c:pt idx="39">
                  <c:v>6.76</c:v>
                </c:pt>
                <c:pt idx="40">
                  <c:v>7</c:v>
                </c:pt>
                <c:pt idx="41">
                  <c:v>5.0600000000000005</c:v>
                </c:pt>
                <c:pt idx="42">
                  <c:v>4.0999999999999996</c:v>
                </c:pt>
                <c:pt idx="43">
                  <c:v>3</c:v>
                </c:pt>
                <c:pt idx="44">
                  <c:v>5.45</c:v>
                </c:pt>
                <c:pt idx="45">
                  <c:v>3.63</c:v>
                </c:pt>
                <c:pt idx="46">
                  <c:v>5.45</c:v>
                </c:pt>
                <c:pt idx="47">
                  <c:v>5.7</c:v>
                </c:pt>
                <c:pt idx="48">
                  <c:v>2.95</c:v>
                </c:pt>
                <c:pt idx="49">
                  <c:v>2.75</c:v>
                </c:pt>
                <c:pt idx="50">
                  <c:v>0</c:v>
                </c:pt>
                <c:pt idx="51">
                  <c:v>6.08</c:v>
                </c:pt>
                <c:pt idx="52">
                  <c:v>5.75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9FC-4833-B706-A60E2EEA0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1962272"/>
        <c:axId val="841959976"/>
      </c:scatterChart>
      <c:scatterChart>
        <c:scatterStyle val="lineMarker"/>
        <c:varyColors val="0"/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diamond"/>
            <c:size val="17"/>
            <c:spPr>
              <a:solidFill>
                <a:srgbClr val="FF0000"/>
              </a:solidFill>
              <a:ln>
                <a:noFill/>
              </a:ln>
              <a:effectLst/>
            </c:spPr>
          </c:marker>
          <c:dPt>
            <c:idx val="8"/>
            <c:marker>
              <c:symbol val="diamond"/>
              <c:size val="17"/>
              <c:spPr>
                <a:solidFill>
                  <a:srgbClr val="92D05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029C-4EDD-9180-F8C1D80BEF31}"/>
              </c:ext>
            </c:extLst>
          </c:dPt>
          <c:dPt>
            <c:idx val="29"/>
            <c:marker>
              <c:symbol val="diamond"/>
              <c:size val="17"/>
              <c:spPr>
                <a:solidFill>
                  <a:srgbClr val="92D050"/>
                </a:solidFill>
                <a:ln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029C-4EDD-9180-F8C1D80BEF31}"/>
              </c:ext>
            </c:extLst>
          </c:dPt>
          <c:xVal>
            <c:strRef>
              <c:f>Time!$C$5:$C$42</c:f>
              <c:strCache>
                <c:ptCount val="38"/>
                <c:pt idx="0">
                  <c:v>Sat</c:v>
                </c:pt>
                <c:pt idx="1">
                  <c:v>Sun</c:v>
                </c:pt>
                <c:pt idx="2">
                  <c:v>Mon</c:v>
                </c:pt>
                <c:pt idx="3">
                  <c:v>Tue</c:v>
                </c:pt>
                <c:pt idx="4">
                  <c:v>Wed</c:v>
                </c:pt>
                <c:pt idx="5">
                  <c:v>Thu</c:v>
                </c:pt>
                <c:pt idx="6">
                  <c:v>Fri</c:v>
                </c:pt>
                <c:pt idx="7">
                  <c:v>Sat</c:v>
                </c:pt>
                <c:pt idx="8">
                  <c:v>Sun</c:v>
                </c:pt>
                <c:pt idx="9">
                  <c:v>Mon</c:v>
                </c:pt>
                <c:pt idx="10">
                  <c:v>Tue</c:v>
                </c:pt>
                <c:pt idx="11">
                  <c:v>Wed</c:v>
                </c:pt>
                <c:pt idx="12">
                  <c:v>Thu</c:v>
                </c:pt>
                <c:pt idx="13">
                  <c:v>Fri</c:v>
                </c:pt>
                <c:pt idx="14">
                  <c:v>Sat</c:v>
                </c:pt>
                <c:pt idx="15">
                  <c:v>Sun</c:v>
                </c:pt>
                <c:pt idx="16">
                  <c:v>Mon</c:v>
                </c:pt>
                <c:pt idx="17">
                  <c:v>Tue</c:v>
                </c:pt>
                <c:pt idx="18">
                  <c:v>Wed</c:v>
                </c:pt>
                <c:pt idx="19">
                  <c:v>Thu</c:v>
                </c:pt>
                <c:pt idx="20">
                  <c:v>Fri</c:v>
                </c:pt>
                <c:pt idx="21">
                  <c:v>Sat</c:v>
                </c:pt>
                <c:pt idx="22">
                  <c:v>Sun</c:v>
                </c:pt>
                <c:pt idx="23">
                  <c:v>Mon</c:v>
                </c:pt>
                <c:pt idx="24">
                  <c:v>Tue</c:v>
                </c:pt>
                <c:pt idx="25">
                  <c:v>Wed</c:v>
                </c:pt>
                <c:pt idx="26">
                  <c:v>Thu</c:v>
                </c:pt>
                <c:pt idx="27">
                  <c:v>Fri</c:v>
                </c:pt>
                <c:pt idx="28">
                  <c:v>Sat</c:v>
                </c:pt>
                <c:pt idx="29">
                  <c:v>Sun</c:v>
                </c:pt>
                <c:pt idx="30">
                  <c:v>Mon</c:v>
                </c:pt>
                <c:pt idx="31">
                  <c:v>Tue</c:v>
                </c:pt>
                <c:pt idx="32">
                  <c:v>Wed</c:v>
                </c:pt>
                <c:pt idx="33">
                  <c:v>Thu</c:v>
                </c:pt>
                <c:pt idx="34">
                  <c:v>Fri</c:v>
                </c:pt>
                <c:pt idx="35">
                  <c:v>Sat</c:v>
                </c:pt>
                <c:pt idx="36">
                  <c:v>Sun</c:v>
                </c:pt>
                <c:pt idx="37">
                  <c:v>Mon</c:v>
                </c:pt>
              </c:strCache>
            </c:strRef>
          </c:xVal>
          <c:yVal>
            <c:numRef>
              <c:f>Time!$J$5:$J$127</c:f>
              <c:numCache>
                <c:formatCode>General</c:formatCode>
                <c:ptCount val="123"/>
                <c:pt idx="8">
                  <c:v>710</c:v>
                </c:pt>
                <c:pt idx="15">
                  <c:v>710</c:v>
                </c:pt>
                <c:pt idx="22">
                  <c:v>610</c:v>
                </c:pt>
                <c:pt idx="29">
                  <c:v>730</c:v>
                </c:pt>
                <c:pt idx="36">
                  <c:v>680</c:v>
                </c:pt>
                <c:pt idx="43">
                  <c:v>680</c:v>
                </c:pt>
                <c:pt idx="51">
                  <c:v>690</c:v>
                </c:pt>
                <c:pt idx="57">
                  <c:v>750</c:v>
                </c:pt>
                <c:pt idx="64">
                  <c:v>730</c:v>
                </c:pt>
                <c:pt idx="71">
                  <c:v>750</c:v>
                </c:pt>
                <c:pt idx="78">
                  <c:v>770</c:v>
                </c:pt>
                <c:pt idx="80">
                  <c:v>770</c:v>
                </c:pt>
                <c:pt idx="82">
                  <c:v>740</c:v>
                </c:pt>
                <c:pt idx="84">
                  <c:v>770</c:v>
                </c:pt>
                <c:pt idx="85">
                  <c:v>780</c:v>
                </c:pt>
                <c:pt idx="87">
                  <c:v>750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4A-415F-B528-18560F70D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3656240"/>
        <c:axId val="1063655256"/>
      </c:scatterChart>
      <c:catAx>
        <c:axId val="841962272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1959976"/>
        <c:crosses val="autoZero"/>
        <c:auto val="1"/>
        <c:lblAlgn val="ctr"/>
        <c:lblOffset val="100"/>
        <c:noMultiLvlLbl val="1"/>
      </c:catAx>
      <c:valAx>
        <c:axId val="841959976"/>
        <c:scaling>
          <c:orientation val="minMax"/>
          <c:max val="10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1962272"/>
        <c:crosses val="autoZero"/>
        <c:crossBetween val="between"/>
      </c:valAx>
      <c:valAx>
        <c:axId val="1063655256"/>
        <c:scaling>
          <c:orientation val="minMax"/>
          <c:min val="5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3656240"/>
        <c:crosses val="max"/>
        <c:crossBetween val="midCat"/>
      </c:valAx>
      <c:valAx>
        <c:axId val="1063656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63655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VERBA</a:t>
            </a:r>
            <a:r>
              <a:rPr lang="en-US" baseline="0"/>
              <a:t>L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'Verbal Score Analysis'!$C$1</c:f>
              <c:strCache>
                <c:ptCount val="1"/>
                <c:pt idx="0">
                  <c:v>RC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'Verbal Score Analysis'!$A$2:$A$16</c:f>
              <c:strCache>
                <c:ptCount val="6"/>
                <c:pt idx="0">
                  <c:v>Official Mock 1</c:v>
                </c:pt>
                <c:pt idx="1">
                  <c:v>Official Mock 2</c:v>
                </c:pt>
                <c:pt idx="2">
                  <c:v>Official Mock 3</c:v>
                </c:pt>
                <c:pt idx="3">
                  <c:v>Official Mock 4</c:v>
                </c:pt>
                <c:pt idx="4">
                  <c:v>Official Mock 5</c:v>
                </c:pt>
                <c:pt idx="5">
                  <c:v>Official Mock 6 - I</c:v>
                </c:pt>
              </c:strCache>
            </c:strRef>
          </c:cat>
          <c:val>
            <c:numRef>
              <c:f>'Verbal Score Analysis'!$C$2:$C$16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B7-464E-B7C5-FB179A7CB1FC}"/>
            </c:ext>
          </c:extLst>
        </c:ser>
        <c:ser>
          <c:idx val="2"/>
          <c:order val="2"/>
          <c:tx>
            <c:strRef>
              <c:f>'Verbal Score Analysis'!$D$1</c:f>
              <c:strCache>
                <c:ptCount val="1"/>
                <c:pt idx="0">
                  <c:v>CR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'Verbal Score Analysis'!$A$2:$A$16</c:f>
              <c:strCache>
                <c:ptCount val="6"/>
                <c:pt idx="0">
                  <c:v>Official Mock 1</c:v>
                </c:pt>
                <c:pt idx="1">
                  <c:v>Official Mock 2</c:v>
                </c:pt>
                <c:pt idx="2">
                  <c:v>Official Mock 3</c:v>
                </c:pt>
                <c:pt idx="3">
                  <c:v>Official Mock 4</c:v>
                </c:pt>
                <c:pt idx="4">
                  <c:v>Official Mock 5</c:v>
                </c:pt>
                <c:pt idx="5">
                  <c:v>Official Mock 6 - I</c:v>
                </c:pt>
              </c:strCache>
            </c:strRef>
          </c:cat>
          <c:val>
            <c:numRef>
              <c:f>'Verbal Score Analysis'!$D$2:$D$16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B7-464E-B7C5-FB179A7CB1FC}"/>
            </c:ext>
          </c:extLst>
        </c:ser>
        <c:ser>
          <c:idx val="3"/>
          <c:order val="3"/>
          <c:tx>
            <c:strRef>
              <c:f>'Verbal Score Analysis'!$E$1</c:f>
              <c:strCache>
                <c:ptCount val="1"/>
                <c:pt idx="0">
                  <c:v>SC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'Verbal Score Analysis'!$A$2:$A$16</c:f>
              <c:strCache>
                <c:ptCount val="6"/>
                <c:pt idx="0">
                  <c:v>Official Mock 1</c:v>
                </c:pt>
                <c:pt idx="1">
                  <c:v>Official Mock 2</c:v>
                </c:pt>
                <c:pt idx="2">
                  <c:v>Official Mock 3</c:v>
                </c:pt>
                <c:pt idx="3">
                  <c:v>Official Mock 4</c:v>
                </c:pt>
                <c:pt idx="4">
                  <c:v>Official Mock 5</c:v>
                </c:pt>
                <c:pt idx="5">
                  <c:v>Official Mock 6 - I</c:v>
                </c:pt>
              </c:strCache>
            </c:strRef>
          </c:cat>
          <c:val>
            <c:numRef>
              <c:f>'Verbal Score Analysis'!$E$2:$E$16</c:f>
              <c:numCache>
                <c:formatCode>General</c:formatCode>
                <c:ptCount val="6"/>
                <c:pt idx="0">
                  <c:v>9</c:v>
                </c:pt>
                <c:pt idx="1">
                  <c:v>6</c:v>
                </c:pt>
                <c:pt idx="2">
                  <c:v>7</c:v>
                </c:pt>
                <c:pt idx="3">
                  <c:v>6</c:v>
                </c:pt>
                <c:pt idx="4">
                  <c:v>3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B7-464E-B7C5-FB179A7CB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14047456"/>
        <c:axId val="1014047128"/>
      </c:barChart>
      <c:lineChart>
        <c:grouping val="stacked"/>
        <c:varyColors val="0"/>
        <c:ser>
          <c:idx val="0"/>
          <c:order val="0"/>
          <c:tx>
            <c:strRef>
              <c:f>'Verbal Score Analysis'!$B$1</c:f>
              <c:strCache>
                <c:ptCount val="1"/>
                <c:pt idx="0">
                  <c:v>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'Verbal Score Analysis'!$A$2:$A$16</c:f>
              <c:strCache>
                <c:ptCount val="6"/>
                <c:pt idx="0">
                  <c:v>Official Mock 1</c:v>
                </c:pt>
                <c:pt idx="1">
                  <c:v>Official Mock 2</c:v>
                </c:pt>
                <c:pt idx="2">
                  <c:v>Official Mock 3</c:v>
                </c:pt>
                <c:pt idx="3">
                  <c:v>Official Mock 4</c:v>
                </c:pt>
                <c:pt idx="4">
                  <c:v>Official Mock 5</c:v>
                </c:pt>
                <c:pt idx="5">
                  <c:v>Official Mock 6 - I</c:v>
                </c:pt>
              </c:strCache>
            </c:strRef>
          </c:cat>
          <c:val>
            <c:numRef>
              <c:f>'Verbal Score Analysis'!$B$2:$B$16</c:f>
              <c:numCache>
                <c:formatCode>General</c:formatCode>
                <c:ptCount val="6"/>
                <c:pt idx="0">
                  <c:v>38</c:v>
                </c:pt>
                <c:pt idx="1">
                  <c:v>40</c:v>
                </c:pt>
                <c:pt idx="2">
                  <c:v>40</c:v>
                </c:pt>
                <c:pt idx="3">
                  <c:v>38</c:v>
                </c:pt>
                <c:pt idx="4">
                  <c:v>40</c:v>
                </c:pt>
                <c:pt idx="5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B7-464E-B7C5-FB179A7CB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9901816"/>
        <c:axId val="609902472"/>
      </c:lineChart>
      <c:catAx>
        <c:axId val="609901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902472"/>
        <c:crosses val="autoZero"/>
        <c:auto val="1"/>
        <c:lblAlgn val="ctr"/>
        <c:lblOffset val="100"/>
        <c:noMultiLvlLbl val="0"/>
      </c:catAx>
      <c:valAx>
        <c:axId val="609902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901816"/>
        <c:crosses val="autoZero"/>
        <c:crossBetween val="between"/>
      </c:valAx>
      <c:valAx>
        <c:axId val="1014047128"/>
        <c:scaling>
          <c:orientation val="minMax"/>
          <c:max val="14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4047456"/>
        <c:crosses val="max"/>
        <c:crossBetween val="between"/>
      </c:valAx>
      <c:catAx>
        <c:axId val="101404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40471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69273</xdr:colOff>
      <xdr:row>8</xdr:row>
      <xdr:rowOff>137163</xdr:rowOff>
    </xdr:from>
    <xdr:to>
      <xdr:col>41</xdr:col>
      <xdr:colOff>596969</xdr:colOff>
      <xdr:row>39</xdr:row>
      <xdr:rowOff>109949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108054</xdr:colOff>
      <xdr:row>10</xdr:row>
      <xdr:rowOff>103289</xdr:rowOff>
    </xdr:from>
    <xdr:to>
      <xdr:col>36</xdr:col>
      <xdr:colOff>148733</xdr:colOff>
      <xdr:row>33</xdr:row>
      <xdr:rowOff>207818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943698</xdr:colOff>
      <xdr:row>89</xdr:row>
      <xdr:rowOff>56831</xdr:rowOff>
    </xdr:from>
    <xdr:to>
      <xdr:col>15</xdr:col>
      <xdr:colOff>375252</xdr:colOff>
      <xdr:row>97</xdr:row>
      <xdr:rowOff>180450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09127" y="16426224"/>
          <a:ext cx="10194803" cy="16476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542922</xdr:colOff>
      <xdr:row>0</xdr:row>
      <xdr:rowOff>121444</xdr:rowOff>
    </xdr:from>
    <xdr:to>
      <xdr:col>17</xdr:col>
      <xdr:colOff>342899</xdr:colOff>
      <xdr:row>19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F678E8-1C16-42AE-9983-A35D77328C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42662</xdr:colOff>
      <xdr:row>41</xdr:row>
      <xdr:rowOff>147597</xdr:rowOff>
    </xdr:from>
    <xdr:to>
      <xdr:col>17</xdr:col>
      <xdr:colOff>4562</xdr:colOff>
      <xdr:row>43</xdr:row>
      <xdr:rowOff>14247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6E2E8EA5-3F3B-47C0-A1A9-7B4696AF0E24}"/>
            </a:ext>
          </a:extLst>
        </xdr:cNvPr>
        <xdr:cNvSpPr/>
      </xdr:nvSpPr>
      <xdr:spPr>
        <a:xfrm>
          <a:off x="10166376" y="7808418"/>
          <a:ext cx="574222" cy="247650"/>
        </a:xfrm>
        <a:prstGeom prst="ellipse">
          <a:avLst/>
        </a:prstGeom>
        <a:noFill/>
        <a:ln w="571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39382</xdr:colOff>
      <xdr:row>42</xdr:row>
      <xdr:rowOff>154081</xdr:rowOff>
    </xdr:from>
    <xdr:to>
      <xdr:col>19</xdr:col>
      <xdr:colOff>1282</xdr:colOff>
      <xdr:row>44</xdr:row>
      <xdr:rowOff>20731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F07DC525-251A-4C40-8209-B566AABDD787}"/>
            </a:ext>
          </a:extLst>
        </xdr:cNvPr>
        <xdr:cNvSpPr/>
      </xdr:nvSpPr>
      <xdr:spPr>
        <a:xfrm>
          <a:off x="11387739" y="8005402"/>
          <a:ext cx="574222" cy="247650"/>
        </a:xfrm>
        <a:prstGeom prst="ellipse">
          <a:avLst/>
        </a:prstGeom>
        <a:noFill/>
        <a:ln w="5715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gondalia\Downloads\Error_Log_Ability_Accurac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Time Studied"/>
      <sheetName val="Quant Error Log"/>
      <sheetName val="Quant_Stats"/>
      <sheetName val="Verbal_Error_Log"/>
      <sheetName val="Verbal Stats"/>
      <sheetName val="Mock Scores"/>
      <sheetName val="D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J6" t="str">
            <v>Overall Score</v>
          </cell>
        </row>
      </sheetData>
      <sheetData sheetId="7">
        <row r="2">
          <cell r="L2" t="str">
            <v>Test-1</v>
          </cell>
        </row>
        <row r="3">
          <cell r="L3" t="str">
            <v>Test-2</v>
          </cell>
        </row>
        <row r="4">
          <cell r="L4" t="str">
            <v>Test-3</v>
          </cell>
        </row>
        <row r="5">
          <cell r="L5" t="str">
            <v>Test-4</v>
          </cell>
        </row>
        <row r="6">
          <cell r="L6" t="str">
            <v>Test-5</v>
          </cell>
        </row>
        <row r="7">
          <cell r="L7" t="str">
            <v>Test-6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youtube.com/watch?v=Dsa-RaX765o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1EC0D-3663-43DD-ABA7-6FB5FEE5BCBA}">
  <dimension ref="E1:I8"/>
  <sheetViews>
    <sheetView tabSelected="1" zoomScale="85" zoomScaleNormal="85" workbookViewId="0">
      <selection activeCell="AD51" sqref="AD51"/>
    </sheetView>
  </sheetViews>
  <sheetFormatPr defaultRowHeight="15" x14ac:dyDescent="0.25"/>
  <cols>
    <col min="6" max="6" width="19.5703125" bestFit="1" customWidth="1"/>
    <col min="7" max="7" width="14.5703125" bestFit="1" customWidth="1"/>
  </cols>
  <sheetData>
    <row r="1" spans="5:9" ht="15" customHeight="1" x14ac:dyDescent="0.25">
      <c r="E1" s="403" t="s">
        <v>7</v>
      </c>
      <c r="F1" s="404"/>
      <c r="G1" s="407">
        <f>Time!K1</f>
        <v>403.18</v>
      </c>
      <c r="H1" s="3"/>
      <c r="I1" s="22"/>
    </row>
    <row r="2" spans="5:9" ht="15.75" customHeight="1" thickBot="1" x14ac:dyDescent="0.3">
      <c r="E2" s="405"/>
      <c r="F2" s="406"/>
      <c r="G2" s="408"/>
      <c r="H2" s="3"/>
      <c r="I2" s="22"/>
    </row>
    <row r="3" spans="5:9" x14ac:dyDescent="0.25">
      <c r="E3" s="116">
        <v>1</v>
      </c>
      <c r="F3" s="117" t="s">
        <v>2</v>
      </c>
      <c r="G3" s="118">
        <f>Time!M4</f>
        <v>21.950000000000003</v>
      </c>
    </row>
    <row r="4" spans="5:9" x14ac:dyDescent="0.25">
      <c r="E4" s="109">
        <v>2</v>
      </c>
      <c r="F4" s="11" t="s">
        <v>4</v>
      </c>
      <c r="G4" s="110">
        <f>Time!M5</f>
        <v>81.16</v>
      </c>
    </row>
    <row r="5" spans="5:9" x14ac:dyDescent="0.25">
      <c r="E5" s="111">
        <v>3</v>
      </c>
      <c r="F5" s="4" t="s">
        <v>12</v>
      </c>
      <c r="G5" s="112">
        <f>G4+G3</f>
        <v>103.11</v>
      </c>
    </row>
    <row r="6" spans="5:9" x14ac:dyDescent="0.25">
      <c r="E6" s="109">
        <v>4</v>
      </c>
      <c r="F6" s="11" t="s">
        <v>3</v>
      </c>
      <c r="G6" s="110">
        <f>Time!M7</f>
        <v>90.989999999999981</v>
      </c>
    </row>
    <row r="7" spans="5:9" x14ac:dyDescent="0.25">
      <c r="E7" s="109">
        <v>5</v>
      </c>
      <c r="F7" s="11" t="s">
        <v>5</v>
      </c>
      <c r="G7" s="110">
        <f>Time!M8</f>
        <v>160.38000000000002</v>
      </c>
    </row>
    <row r="8" spans="5:9" ht="15.75" thickBot="1" x14ac:dyDescent="0.3">
      <c r="E8" s="113">
        <v>6</v>
      </c>
      <c r="F8" s="114" t="s">
        <v>13</v>
      </c>
      <c r="G8" s="115">
        <f>G7+G6</f>
        <v>251.37</v>
      </c>
    </row>
  </sheetData>
  <mergeCells count="2">
    <mergeCell ref="E1:F2"/>
    <mergeCell ref="G1:G2"/>
  </mergeCells>
  <pageMargins left="0.7" right="0.7" top="0.75" bottom="0.75" header="0.3" footer="0.3"/>
  <pageSetup orientation="portrait" r:id="rId1"/>
  <headerFooter>
    <oddFooter>&amp;C&amp;1#&amp;"Calibri"&amp;10&amp;K000000Schlumberger-Private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F61CC-42B3-4ECD-8AF0-B0A32647052A}">
  <dimension ref="A1:O95"/>
  <sheetViews>
    <sheetView zoomScale="85" zoomScaleNormal="85" workbookViewId="0">
      <pane xSplit="8" ySplit="9" topLeftCell="I10" activePane="bottomRight" state="frozen"/>
      <selection activeCell="G32" sqref="G32"/>
      <selection pane="topRight" activeCell="G32" sqref="G32"/>
      <selection pane="bottomLeft" activeCell="G32" sqref="G32"/>
      <selection pane="bottomRight" activeCell="G54" sqref="G54"/>
    </sheetView>
  </sheetViews>
  <sheetFormatPr defaultRowHeight="15" x14ac:dyDescent="0.25"/>
  <cols>
    <col min="2" max="2" width="10.7109375" style="22" bestFit="1" customWidth="1"/>
    <col min="4" max="4" width="11.42578125" bestFit="1" customWidth="1"/>
    <col min="5" max="5" width="17.85546875" bestFit="1" customWidth="1"/>
    <col min="6" max="6" width="18.140625" bestFit="1" customWidth="1"/>
    <col min="7" max="7" width="19.7109375" bestFit="1" customWidth="1"/>
    <col min="8" max="8" width="20.140625" bestFit="1" customWidth="1"/>
    <col min="9" max="9" width="13.5703125" bestFit="1" customWidth="1"/>
    <col min="10" max="10" width="10.5703125" style="22" bestFit="1" customWidth="1"/>
    <col min="11" max="11" width="14.42578125" bestFit="1" customWidth="1"/>
    <col min="12" max="12" width="25.85546875" customWidth="1"/>
    <col min="13" max="13" width="10.42578125" style="245" customWidth="1"/>
    <col min="14" max="14" width="7.7109375" style="321" customWidth="1"/>
    <col min="16" max="16" width="9.140625" customWidth="1"/>
    <col min="27" max="27" width="8.85546875" customWidth="1"/>
  </cols>
  <sheetData>
    <row r="1" spans="1:14" x14ac:dyDescent="0.25">
      <c r="G1" s="409" t="s">
        <v>7</v>
      </c>
      <c r="H1" s="410"/>
      <c r="I1" s="3"/>
      <c r="J1" s="3"/>
      <c r="K1" s="413">
        <f>M6+M9+M10</f>
        <v>403.18</v>
      </c>
    </row>
    <row r="2" spans="1:14" ht="15.75" thickBot="1" x14ac:dyDescent="0.3">
      <c r="G2" s="411"/>
      <c r="H2" s="412"/>
      <c r="I2" s="3"/>
      <c r="J2" s="3"/>
      <c r="K2" s="414"/>
    </row>
    <row r="3" spans="1:14" hidden="1" x14ac:dyDescent="0.25"/>
    <row r="4" spans="1:14" x14ac:dyDescent="0.25">
      <c r="A4" s="5" t="s">
        <v>14</v>
      </c>
      <c r="B4" s="5" t="s">
        <v>0</v>
      </c>
      <c r="C4" s="5" t="s">
        <v>56</v>
      </c>
      <c r="D4" s="5" t="s">
        <v>1</v>
      </c>
      <c r="E4" s="5" t="str">
        <f>L4</f>
        <v>Quant Theory</v>
      </c>
      <c r="F4" s="5" t="str">
        <f>L7</f>
        <v>Verbal Theory</v>
      </c>
      <c r="G4" s="5" t="str">
        <f>L5</f>
        <v>Quant Practice</v>
      </c>
      <c r="H4" s="5" t="str">
        <f>L8</f>
        <v>Verbal Practice</v>
      </c>
      <c r="I4" s="5" t="s">
        <v>34</v>
      </c>
      <c r="J4" s="5"/>
      <c r="K4" s="11">
        <v>1</v>
      </c>
      <c r="L4" s="11" t="s">
        <v>2</v>
      </c>
      <c r="M4" s="246">
        <f>SUM(E5:E474)</f>
        <v>21.950000000000003</v>
      </c>
    </row>
    <row r="5" spans="1:14" ht="15.75" x14ac:dyDescent="0.25">
      <c r="A5" s="2">
        <v>1</v>
      </c>
      <c r="B5" s="24">
        <v>43939</v>
      </c>
      <c r="C5" s="26" t="s">
        <v>47</v>
      </c>
      <c r="D5" s="6">
        <f>SUM(E5:I5)</f>
        <v>2</v>
      </c>
      <c r="E5" s="5">
        <v>2</v>
      </c>
      <c r="F5" s="5">
        <v>0</v>
      </c>
      <c r="G5" s="5">
        <v>0</v>
      </c>
      <c r="H5" s="5">
        <v>0</v>
      </c>
      <c r="I5" s="5">
        <v>0</v>
      </c>
      <c r="J5" s="48"/>
      <c r="K5" s="11">
        <v>2</v>
      </c>
      <c r="L5" s="11" t="s">
        <v>4</v>
      </c>
      <c r="M5" s="246">
        <f>SUM(G5:G474)</f>
        <v>81.16</v>
      </c>
      <c r="N5" s="321">
        <v>0</v>
      </c>
    </row>
    <row r="6" spans="1:14" ht="15.75" x14ac:dyDescent="0.25">
      <c r="A6" s="2">
        <v>2</v>
      </c>
      <c r="B6" s="24">
        <v>43940</v>
      </c>
      <c r="C6" s="26" t="s">
        <v>48</v>
      </c>
      <c r="D6" s="6">
        <f t="shared" ref="D6:D13" si="0">SUM(E6:I6)</f>
        <v>4</v>
      </c>
      <c r="E6" s="5">
        <v>4</v>
      </c>
      <c r="F6" s="5">
        <v>0</v>
      </c>
      <c r="G6" s="5">
        <v>0</v>
      </c>
      <c r="H6" s="5">
        <v>0</v>
      </c>
      <c r="I6" s="5">
        <v>0</v>
      </c>
      <c r="J6" s="48"/>
      <c r="K6" s="4">
        <v>3</v>
      </c>
      <c r="L6" s="4" t="s">
        <v>12</v>
      </c>
      <c r="M6" s="247">
        <f>M5+M4</f>
        <v>103.11</v>
      </c>
      <c r="N6" s="321">
        <v>1</v>
      </c>
    </row>
    <row r="7" spans="1:14" ht="15.75" x14ac:dyDescent="0.25">
      <c r="A7" s="2">
        <v>3</v>
      </c>
      <c r="B7" s="24">
        <v>43941</v>
      </c>
      <c r="C7" s="23" t="s">
        <v>42</v>
      </c>
      <c r="D7" s="6">
        <f t="shared" si="0"/>
        <v>5.5</v>
      </c>
      <c r="E7" s="5">
        <v>5.5</v>
      </c>
      <c r="F7" s="5">
        <v>0</v>
      </c>
      <c r="G7" s="5">
        <v>0</v>
      </c>
      <c r="H7" s="5">
        <v>0</v>
      </c>
      <c r="I7" s="5">
        <v>0</v>
      </c>
      <c r="J7" s="48"/>
      <c r="K7" s="11">
        <v>4</v>
      </c>
      <c r="L7" s="11" t="s">
        <v>3</v>
      </c>
      <c r="M7" s="246">
        <f>SUM(F5:F474)</f>
        <v>90.989999999999981</v>
      </c>
      <c r="N7" s="321">
        <v>0</v>
      </c>
    </row>
    <row r="8" spans="1:14" ht="15.75" x14ac:dyDescent="0.25">
      <c r="A8" s="23">
        <v>4</v>
      </c>
      <c r="B8" s="24">
        <v>43942</v>
      </c>
      <c r="C8" s="23" t="s">
        <v>43</v>
      </c>
      <c r="D8" s="6">
        <f t="shared" si="0"/>
        <v>3.5</v>
      </c>
      <c r="E8" s="5">
        <v>1.5</v>
      </c>
      <c r="F8" s="5">
        <v>2</v>
      </c>
      <c r="G8" s="5">
        <v>0</v>
      </c>
      <c r="H8" s="5">
        <v>0</v>
      </c>
      <c r="I8" s="5">
        <v>0</v>
      </c>
      <c r="J8" s="48"/>
      <c r="K8" s="11">
        <v>5</v>
      </c>
      <c r="L8" s="11" t="s">
        <v>5</v>
      </c>
      <c r="M8" s="246">
        <f>SUM(H5:H474)</f>
        <v>160.38000000000002</v>
      </c>
      <c r="N8" s="321">
        <v>0</v>
      </c>
    </row>
    <row r="9" spans="1:14" ht="15.75" x14ac:dyDescent="0.25">
      <c r="A9" s="23">
        <v>5</v>
      </c>
      <c r="B9" s="24">
        <v>43943</v>
      </c>
      <c r="C9" s="23" t="s">
        <v>44</v>
      </c>
      <c r="D9" s="6">
        <f t="shared" si="0"/>
        <v>5.5</v>
      </c>
      <c r="E9" s="5">
        <v>0</v>
      </c>
      <c r="F9" s="5">
        <v>1.5</v>
      </c>
      <c r="G9" s="5">
        <v>1</v>
      </c>
      <c r="H9" s="5">
        <v>3</v>
      </c>
      <c r="I9" s="5">
        <v>0</v>
      </c>
      <c r="J9" s="48"/>
      <c r="K9" s="4">
        <v>6</v>
      </c>
      <c r="L9" s="4" t="s">
        <v>13</v>
      </c>
      <c r="M9" s="247">
        <f>M8+M7</f>
        <v>251.37</v>
      </c>
      <c r="N9" s="321">
        <v>0</v>
      </c>
    </row>
    <row r="10" spans="1:14" ht="15.75" x14ac:dyDescent="0.25">
      <c r="A10" s="23">
        <v>6</v>
      </c>
      <c r="B10" s="24">
        <v>43944</v>
      </c>
      <c r="C10" s="23" t="s">
        <v>45</v>
      </c>
      <c r="D10" s="6">
        <f t="shared" si="0"/>
        <v>6.7</v>
      </c>
      <c r="E10" s="5">
        <v>0.2</v>
      </c>
      <c r="F10" s="5">
        <v>2</v>
      </c>
      <c r="G10" s="5">
        <v>2</v>
      </c>
      <c r="H10" s="5">
        <v>2.5</v>
      </c>
      <c r="I10" s="5">
        <v>0</v>
      </c>
      <c r="J10" s="48"/>
      <c r="K10" s="4">
        <v>7</v>
      </c>
      <c r="L10" s="4" t="s">
        <v>6</v>
      </c>
      <c r="M10" s="247">
        <f>SUM(I5:I147)</f>
        <v>48.7</v>
      </c>
      <c r="N10" s="321">
        <v>0</v>
      </c>
    </row>
    <row r="11" spans="1:14" ht="15.75" x14ac:dyDescent="0.25">
      <c r="A11" s="23">
        <v>7</v>
      </c>
      <c r="B11" s="24">
        <v>43945</v>
      </c>
      <c r="C11" s="23" t="s">
        <v>46</v>
      </c>
      <c r="D11" s="6">
        <f t="shared" si="0"/>
        <v>3.2</v>
      </c>
      <c r="E11" s="5">
        <v>0.2</v>
      </c>
      <c r="F11" s="5">
        <v>2</v>
      </c>
      <c r="G11" s="5">
        <f>0.3+0.2</f>
        <v>0.5</v>
      </c>
      <c r="H11" s="5">
        <v>0.5</v>
      </c>
      <c r="I11" s="5">
        <v>0</v>
      </c>
      <c r="J11" s="48"/>
      <c r="K11" s="17"/>
      <c r="N11" s="321">
        <v>0</v>
      </c>
    </row>
    <row r="12" spans="1:14" ht="15.75" x14ac:dyDescent="0.25">
      <c r="A12" s="23">
        <v>8</v>
      </c>
      <c r="B12" s="24">
        <v>43946</v>
      </c>
      <c r="C12" s="26" t="s">
        <v>47</v>
      </c>
      <c r="D12" s="6">
        <f t="shared" si="0"/>
        <v>6.2</v>
      </c>
      <c r="E12" s="5">
        <v>0</v>
      </c>
      <c r="F12" s="5" t="s">
        <v>102</v>
      </c>
      <c r="G12" s="5">
        <v>1</v>
      </c>
      <c r="H12" s="5">
        <v>5.2</v>
      </c>
      <c r="I12" s="5">
        <v>0</v>
      </c>
      <c r="J12" s="48"/>
      <c r="K12" s="17"/>
      <c r="N12" s="321">
        <v>0</v>
      </c>
    </row>
    <row r="13" spans="1:14" ht="23.25" x14ac:dyDescent="0.25">
      <c r="A13" s="23">
        <v>9</v>
      </c>
      <c r="B13" s="24">
        <v>43947</v>
      </c>
      <c r="C13" s="26" t="s">
        <v>48</v>
      </c>
      <c r="D13" s="6">
        <f t="shared" si="0"/>
        <v>5.5</v>
      </c>
      <c r="E13" s="5">
        <v>0</v>
      </c>
      <c r="F13" s="5">
        <v>0</v>
      </c>
      <c r="G13" s="5">
        <v>0</v>
      </c>
      <c r="H13" s="5">
        <v>2.5</v>
      </c>
      <c r="I13" s="5">
        <v>3</v>
      </c>
      <c r="J13" s="107">
        <v>710</v>
      </c>
      <c r="N13" s="321">
        <v>1</v>
      </c>
    </row>
    <row r="14" spans="1:14" ht="15.75" x14ac:dyDescent="0.25">
      <c r="A14" s="23">
        <v>10</v>
      </c>
      <c r="B14" s="24">
        <v>43948</v>
      </c>
      <c r="C14" s="23" t="s">
        <v>42</v>
      </c>
      <c r="D14" s="6">
        <f t="shared" ref="D14:D45" si="1">SUM(E14:I14)</f>
        <v>6.4</v>
      </c>
      <c r="E14" s="5">
        <v>0</v>
      </c>
      <c r="F14" s="5">
        <v>3</v>
      </c>
      <c r="G14" s="5">
        <f>0.7+0.7</f>
        <v>1.4</v>
      </c>
      <c r="H14" s="5">
        <v>2</v>
      </c>
      <c r="I14" s="5">
        <v>0</v>
      </c>
      <c r="J14" s="48"/>
      <c r="N14" s="321">
        <v>0</v>
      </c>
    </row>
    <row r="15" spans="1:14" ht="15.75" x14ac:dyDescent="0.25">
      <c r="A15" s="23">
        <v>11</v>
      </c>
      <c r="B15" s="24">
        <v>43949</v>
      </c>
      <c r="C15" s="23" t="s">
        <v>43</v>
      </c>
      <c r="D15" s="25">
        <f t="shared" si="1"/>
        <v>6.35</v>
      </c>
      <c r="E15" s="5">
        <v>0</v>
      </c>
      <c r="F15" s="5">
        <v>3</v>
      </c>
      <c r="G15" s="5">
        <f>0.55+2.8</f>
        <v>3.3499999999999996</v>
      </c>
      <c r="H15" s="5">
        <v>0</v>
      </c>
      <c r="I15" s="5">
        <v>0</v>
      </c>
      <c r="J15" s="48"/>
      <c r="K15" s="22"/>
      <c r="L15" s="22"/>
      <c r="N15" s="321">
        <v>0</v>
      </c>
    </row>
    <row r="16" spans="1:14" s="22" customFormat="1" ht="15.75" x14ac:dyDescent="0.25">
      <c r="A16" s="23">
        <v>12</v>
      </c>
      <c r="B16" s="24">
        <v>43950</v>
      </c>
      <c r="C16" s="23" t="s">
        <v>44</v>
      </c>
      <c r="D16" s="25">
        <f t="shared" si="1"/>
        <v>5.03</v>
      </c>
      <c r="E16" s="5">
        <v>1</v>
      </c>
      <c r="F16" s="5">
        <v>2</v>
      </c>
      <c r="G16" s="5">
        <v>0</v>
      </c>
      <c r="H16" s="5">
        <f>1+0.28+0.75</f>
        <v>2.0300000000000002</v>
      </c>
      <c r="I16" s="5">
        <v>0</v>
      </c>
      <c r="J16" s="48"/>
      <c r="M16" s="245"/>
      <c r="N16" s="321">
        <v>0</v>
      </c>
    </row>
    <row r="17" spans="1:15" s="22" customFormat="1" ht="15.75" x14ac:dyDescent="0.25">
      <c r="A17" s="23">
        <v>13</v>
      </c>
      <c r="B17" s="24">
        <v>43951</v>
      </c>
      <c r="C17" s="23" t="s">
        <v>45</v>
      </c>
      <c r="D17" s="25">
        <f t="shared" si="1"/>
        <v>6.1</v>
      </c>
      <c r="E17" s="5">
        <v>0</v>
      </c>
      <c r="F17" s="5">
        <v>4</v>
      </c>
      <c r="G17" s="5">
        <f>0.6+0.5</f>
        <v>1.1000000000000001</v>
      </c>
      <c r="H17" s="5">
        <v>1</v>
      </c>
      <c r="I17" s="5">
        <v>0</v>
      </c>
      <c r="J17" s="48"/>
      <c r="M17" s="245"/>
      <c r="N17" s="321">
        <v>0</v>
      </c>
    </row>
    <row r="18" spans="1:15" ht="15.75" x14ac:dyDescent="0.25">
      <c r="A18" s="23">
        <v>14</v>
      </c>
      <c r="B18" s="24">
        <v>43952</v>
      </c>
      <c r="C18" s="23" t="s">
        <v>46</v>
      </c>
      <c r="D18" s="25">
        <f t="shared" si="1"/>
        <v>2.38</v>
      </c>
      <c r="E18" s="5">
        <v>0</v>
      </c>
      <c r="F18" s="5">
        <v>1</v>
      </c>
      <c r="G18" s="5">
        <v>0</v>
      </c>
      <c r="H18" s="5">
        <f>0.58+0.8</f>
        <v>1.38</v>
      </c>
      <c r="I18" s="5">
        <v>0</v>
      </c>
      <c r="J18" s="48"/>
      <c r="N18" s="321">
        <v>0</v>
      </c>
    </row>
    <row r="19" spans="1:15" ht="15.75" x14ac:dyDescent="0.25">
      <c r="A19" s="23">
        <v>15</v>
      </c>
      <c r="B19" s="24">
        <v>43953</v>
      </c>
      <c r="C19" s="26" t="s">
        <v>47</v>
      </c>
      <c r="D19" s="25">
        <f t="shared" si="1"/>
        <v>4.3</v>
      </c>
      <c r="E19" s="5">
        <v>0</v>
      </c>
      <c r="F19" s="5">
        <v>0</v>
      </c>
      <c r="G19" s="5">
        <v>0.5</v>
      </c>
      <c r="H19" s="5">
        <v>3.8</v>
      </c>
      <c r="I19" s="5">
        <v>0</v>
      </c>
      <c r="J19" s="48"/>
      <c r="N19" s="321">
        <v>0</v>
      </c>
    </row>
    <row r="20" spans="1:15" s="22" customFormat="1" ht="23.25" x14ac:dyDescent="0.25">
      <c r="A20" s="23">
        <v>16</v>
      </c>
      <c r="B20" s="24">
        <v>43954</v>
      </c>
      <c r="C20" s="26" t="s">
        <v>48</v>
      </c>
      <c r="D20" s="25">
        <f t="shared" si="1"/>
        <v>6.95</v>
      </c>
      <c r="E20" s="5">
        <v>0</v>
      </c>
      <c r="F20" s="5">
        <v>2</v>
      </c>
      <c r="G20" s="5">
        <v>0</v>
      </c>
      <c r="H20" s="5">
        <f>0.75+1.7</f>
        <v>2.4500000000000002</v>
      </c>
      <c r="I20" s="5">
        <v>2.5</v>
      </c>
      <c r="J20" s="107">
        <v>710</v>
      </c>
      <c r="M20" s="245"/>
      <c r="N20" s="321">
        <v>1</v>
      </c>
    </row>
    <row r="21" spans="1:15" s="22" customFormat="1" ht="15.75" x14ac:dyDescent="0.25">
      <c r="A21" s="23">
        <v>17</v>
      </c>
      <c r="B21" s="24">
        <v>43955</v>
      </c>
      <c r="C21" s="12" t="s">
        <v>42</v>
      </c>
      <c r="D21" s="25">
        <f t="shared" si="1"/>
        <v>5</v>
      </c>
      <c r="E21" s="5">
        <v>2.5</v>
      </c>
      <c r="F21" s="5">
        <v>0.5</v>
      </c>
      <c r="G21" s="5">
        <v>0</v>
      </c>
      <c r="H21" s="5">
        <v>2</v>
      </c>
      <c r="I21" s="5">
        <v>0</v>
      </c>
      <c r="J21" s="48"/>
      <c r="M21" s="245"/>
      <c r="N21" s="321">
        <v>0</v>
      </c>
    </row>
    <row r="22" spans="1:15" s="22" customFormat="1" ht="15.75" x14ac:dyDescent="0.25">
      <c r="A22" s="23">
        <v>18</v>
      </c>
      <c r="B22" s="24">
        <v>43956</v>
      </c>
      <c r="C22" s="12" t="s">
        <v>43</v>
      </c>
      <c r="D22" s="25">
        <f t="shared" si="1"/>
        <v>0.5</v>
      </c>
      <c r="E22" s="5">
        <v>0</v>
      </c>
      <c r="F22" s="5">
        <v>0</v>
      </c>
      <c r="G22" s="5">
        <v>0</v>
      </c>
      <c r="H22" s="5">
        <v>0.5</v>
      </c>
      <c r="I22" s="5">
        <v>0</v>
      </c>
      <c r="J22" s="48"/>
      <c r="M22" s="245"/>
      <c r="N22" s="321">
        <v>0</v>
      </c>
    </row>
    <row r="23" spans="1:15" s="22" customFormat="1" ht="15.75" x14ac:dyDescent="0.25">
      <c r="A23" s="23">
        <v>19</v>
      </c>
      <c r="B23" s="24">
        <v>43957</v>
      </c>
      <c r="C23" s="12" t="s">
        <v>44</v>
      </c>
      <c r="D23" s="25">
        <f t="shared" si="1"/>
        <v>3</v>
      </c>
      <c r="E23" s="5">
        <v>0</v>
      </c>
      <c r="F23" s="5">
        <v>3</v>
      </c>
      <c r="G23" s="5">
        <v>0</v>
      </c>
      <c r="H23" s="5">
        <v>0</v>
      </c>
      <c r="I23" s="5">
        <v>0</v>
      </c>
      <c r="J23" s="48"/>
      <c r="M23" s="245"/>
      <c r="N23" s="321">
        <v>0</v>
      </c>
    </row>
    <row r="24" spans="1:15" ht="15.75" x14ac:dyDescent="0.25">
      <c r="A24" s="23">
        <v>20</v>
      </c>
      <c r="B24" s="24">
        <v>43958</v>
      </c>
      <c r="C24" s="12" t="s">
        <v>45</v>
      </c>
      <c r="D24" s="25">
        <f t="shared" si="1"/>
        <v>4.2</v>
      </c>
      <c r="E24" s="5">
        <v>0</v>
      </c>
      <c r="F24" s="5">
        <f>1.5+2.7</f>
        <v>4.2</v>
      </c>
      <c r="G24" s="5">
        <v>0</v>
      </c>
      <c r="H24" s="5">
        <v>0</v>
      </c>
      <c r="I24" s="5">
        <v>0</v>
      </c>
      <c r="J24" s="48"/>
      <c r="N24" s="321">
        <v>0</v>
      </c>
    </row>
    <row r="25" spans="1:15" s="22" customFormat="1" ht="15.75" x14ac:dyDescent="0.25">
      <c r="A25" s="23">
        <v>21</v>
      </c>
      <c r="B25" s="24">
        <v>43959</v>
      </c>
      <c r="C25" s="12" t="s">
        <v>46</v>
      </c>
      <c r="D25" s="25">
        <f t="shared" si="1"/>
        <v>5.3100000000000005</v>
      </c>
      <c r="E25" s="5">
        <v>0</v>
      </c>
      <c r="F25" s="5">
        <f>0.36+1.25+0.83+0.83+0.54+1.5</f>
        <v>5.3100000000000005</v>
      </c>
      <c r="G25" s="5">
        <v>0</v>
      </c>
      <c r="H25" s="5">
        <v>0</v>
      </c>
      <c r="I25" s="5">
        <v>0</v>
      </c>
      <c r="J25" s="48"/>
      <c r="M25" s="245"/>
      <c r="N25" s="321">
        <v>0</v>
      </c>
    </row>
    <row r="26" spans="1:15" ht="15.75" x14ac:dyDescent="0.25">
      <c r="A26" s="23">
        <v>22</v>
      </c>
      <c r="B26" s="24">
        <v>43960</v>
      </c>
      <c r="C26" s="26" t="s">
        <v>47</v>
      </c>
      <c r="D26" s="25">
        <f t="shared" si="1"/>
        <v>7.3</v>
      </c>
      <c r="E26" s="5">
        <v>0</v>
      </c>
      <c r="F26" s="5">
        <f>0.5+4.8+2</f>
        <v>7.3</v>
      </c>
      <c r="G26" s="5">
        <v>0</v>
      </c>
      <c r="H26" s="5">
        <v>0</v>
      </c>
      <c r="I26" s="5">
        <v>0</v>
      </c>
      <c r="J26" s="48"/>
      <c r="N26" s="321">
        <v>0</v>
      </c>
      <c r="O26" s="66"/>
    </row>
    <row r="27" spans="1:15" s="22" customFormat="1" ht="23.25" x14ac:dyDescent="0.25">
      <c r="A27" s="23">
        <v>23</v>
      </c>
      <c r="B27" s="24">
        <v>43961</v>
      </c>
      <c r="C27" s="26" t="s">
        <v>48</v>
      </c>
      <c r="D27" s="25">
        <f t="shared" si="1"/>
        <v>4.66</v>
      </c>
      <c r="E27" s="5">
        <v>0</v>
      </c>
      <c r="F27" s="5">
        <v>0</v>
      </c>
      <c r="G27" s="5">
        <f>1.5+0.66</f>
        <v>2.16</v>
      </c>
      <c r="H27" s="5">
        <v>0</v>
      </c>
      <c r="I27" s="5">
        <v>2.5</v>
      </c>
      <c r="J27" s="107">
        <v>610</v>
      </c>
      <c r="M27" s="245"/>
      <c r="N27" s="321">
        <v>1</v>
      </c>
      <c r="O27" s="66"/>
    </row>
    <row r="28" spans="1:15" s="22" customFormat="1" ht="15.75" x14ac:dyDescent="0.25">
      <c r="A28" s="23">
        <v>24</v>
      </c>
      <c r="B28" s="24">
        <v>43962</v>
      </c>
      <c r="C28" s="12" t="s">
        <v>42</v>
      </c>
      <c r="D28" s="25">
        <f t="shared" si="1"/>
        <v>3.05</v>
      </c>
      <c r="E28" s="5">
        <v>0</v>
      </c>
      <c r="F28" s="5">
        <v>0.3</v>
      </c>
      <c r="G28" s="5">
        <v>0</v>
      </c>
      <c r="H28" s="5">
        <v>2.75</v>
      </c>
      <c r="I28" s="5">
        <v>0</v>
      </c>
      <c r="J28" s="48"/>
      <c r="M28" s="245"/>
      <c r="N28" s="321">
        <v>0</v>
      </c>
      <c r="O28" s="66"/>
    </row>
    <row r="29" spans="1:15" s="22" customFormat="1" ht="15.75" x14ac:dyDescent="0.25">
      <c r="A29" s="23">
        <v>24</v>
      </c>
      <c r="B29" s="24">
        <v>43963</v>
      </c>
      <c r="C29" s="12" t="s">
        <v>43</v>
      </c>
      <c r="D29" s="25">
        <f t="shared" si="1"/>
        <v>5.33</v>
      </c>
      <c r="E29" s="5">
        <v>0</v>
      </c>
      <c r="F29" s="5">
        <v>5.33</v>
      </c>
      <c r="G29" s="5">
        <v>0</v>
      </c>
      <c r="H29" s="5">
        <v>0</v>
      </c>
      <c r="I29" s="5">
        <v>0</v>
      </c>
      <c r="J29" s="48"/>
      <c r="M29" s="245"/>
      <c r="N29" s="321">
        <v>0</v>
      </c>
      <c r="O29" s="66"/>
    </row>
    <row r="30" spans="1:15" s="22" customFormat="1" ht="15.75" x14ac:dyDescent="0.25">
      <c r="A30" s="23">
        <v>25</v>
      </c>
      <c r="B30" s="24">
        <v>43964</v>
      </c>
      <c r="C30" s="12" t="s">
        <v>44</v>
      </c>
      <c r="D30" s="25">
        <f t="shared" si="1"/>
        <v>5.44</v>
      </c>
      <c r="E30" s="5">
        <v>0</v>
      </c>
      <c r="F30" s="5">
        <v>1.75</v>
      </c>
      <c r="G30" s="5">
        <f>0.5+0.78+0.75</f>
        <v>2.0300000000000002</v>
      </c>
      <c r="H30" s="5">
        <f>1+0.66</f>
        <v>1.6600000000000001</v>
      </c>
      <c r="I30" s="5">
        <v>0</v>
      </c>
      <c r="J30" s="48"/>
      <c r="M30" s="245"/>
      <c r="N30" s="321">
        <v>0</v>
      </c>
      <c r="O30" s="66"/>
    </row>
    <row r="31" spans="1:15" s="22" customFormat="1" ht="15.75" x14ac:dyDescent="0.25">
      <c r="A31" s="23">
        <v>26</v>
      </c>
      <c r="B31" s="24">
        <v>43965</v>
      </c>
      <c r="C31" s="12" t="s">
        <v>45</v>
      </c>
      <c r="D31" s="25">
        <f t="shared" si="1"/>
        <v>5.5</v>
      </c>
      <c r="E31" s="5">
        <v>0</v>
      </c>
      <c r="F31" s="5">
        <v>0</v>
      </c>
      <c r="G31" s="5">
        <f>0.75+0.5</f>
        <v>1.25</v>
      </c>
      <c r="H31" s="5">
        <v>4.25</v>
      </c>
      <c r="I31" s="5">
        <v>0</v>
      </c>
      <c r="J31" s="48"/>
      <c r="M31" s="245"/>
      <c r="N31" s="321">
        <v>0</v>
      </c>
      <c r="O31" s="66"/>
    </row>
    <row r="32" spans="1:15" ht="15.75" x14ac:dyDescent="0.25">
      <c r="A32" s="23">
        <v>27</v>
      </c>
      <c r="B32" s="24">
        <v>43966</v>
      </c>
      <c r="C32" s="12" t="s">
        <v>46</v>
      </c>
      <c r="D32" s="25">
        <f t="shared" si="1"/>
        <v>4.66</v>
      </c>
      <c r="E32" s="5">
        <v>0</v>
      </c>
      <c r="F32" s="5">
        <v>0</v>
      </c>
      <c r="G32" s="5">
        <f>0.5+1.66</f>
        <v>2.16</v>
      </c>
      <c r="H32" s="5">
        <v>2.5</v>
      </c>
      <c r="I32" s="5">
        <v>0</v>
      </c>
      <c r="J32" s="48"/>
      <c r="N32" s="321">
        <v>0</v>
      </c>
      <c r="O32" s="66"/>
    </row>
    <row r="33" spans="1:14" ht="15.75" x14ac:dyDescent="0.25">
      <c r="A33" s="23">
        <v>28</v>
      </c>
      <c r="B33" s="24">
        <v>43967</v>
      </c>
      <c r="C33" s="26" t="s">
        <v>47</v>
      </c>
      <c r="D33" s="25">
        <f t="shared" si="1"/>
        <v>6.04</v>
      </c>
      <c r="E33" s="5">
        <v>0</v>
      </c>
      <c r="F33" s="5">
        <v>0.75</v>
      </c>
      <c r="G33" s="5">
        <f>0.33+0.25+0.66+0.5+1</f>
        <v>2.74</v>
      </c>
      <c r="H33" s="5">
        <f>0.75+0.25+0.5+0.3+0.75</f>
        <v>2.5499999999999998</v>
      </c>
      <c r="I33" s="5">
        <v>0</v>
      </c>
      <c r="J33" s="48"/>
      <c r="N33" s="321">
        <v>0</v>
      </c>
    </row>
    <row r="34" spans="1:14" ht="23.25" x14ac:dyDescent="0.25">
      <c r="A34" s="23">
        <v>29</v>
      </c>
      <c r="B34" s="24">
        <v>43968</v>
      </c>
      <c r="C34" s="26" t="s">
        <v>48</v>
      </c>
      <c r="D34" s="25">
        <f t="shared" si="1"/>
        <v>3.6</v>
      </c>
      <c r="E34" s="5">
        <v>0</v>
      </c>
      <c r="F34" s="5">
        <v>0</v>
      </c>
      <c r="G34" s="5">
        <v>0</v>
      </c>
      <c r="H34" s="5">
        <v>0</v>
      </c>
      <c r="I34" s="5">
        <f>1+2.6</f>
        <v>3.6</v>
      </c>
      <c r="J34" s="107">
        <v>730</v>
      </c>
      <c r="N34" s="321">
        <v>1</v>
      </c>
    </row>
    <row r="35" spans="1:14" s="22" customFormat="1" ht="15.75" x14ac:dyDescent="0.25">
      <c r="A35" s="93">
        <v>30</v>
      </c>
      <c r="B35" s="24">
        <v>43969</v>
      </c>
      <c r="C35" s="12" t="s">
        <v>42</v>
      </c>
      <c r="D35" s="25">
        <f t="shared" si="1"/>
        <v>0.5</v>
      </c>
      <c r="E35" s="5">
        <v>0</v>
      </c>
      <c r="F35" s="5">
        <v>0.5</v>
      </c>
      <c r="G35" s="5">
        <v>0</v>
      </c>
      <c r="H35" s="5">
        <v>0</v>
      </c>
      <c r="I35" s="5">
        <v>0</v>
      </c>
      <c r="J35" s="48"/>
      <c r="M35" s="245"/>
      <c r="N35" s="321">
        <v>0</v>
      </c>
    </row>
    <row r="36" spans="1:14" s="22" customFormat="1" ht="15.75" x14ac:dyDescent="0.25">
      <c r="A36" s="94">
        <v>31</v>
      </c>
      <c r="B36" s="24">
        <v>43970</v>
      </c>
      <c r="C36" s="12" t="s">
        <v>43</v>
      </c>
      <c r="D36" s="25">
        <f t="shared" si="1"/>
        <v>2</v>
      </c>
      <c r="E36" s="5">
        <v>0</v>
      </c>
      <c r="F36" s="5">
        <v>0</v>
      </c>
      <c r="G36" s="5">
        <v>1</v>
      </c>
      <c r="H36" s="5">
        <v>1</v>
      </c>
      <c r="I36" s="5">
        <v>0</v>
      </c>
      <c r="J36" s="48"/>
      <c r="M36" s="245"/>
      <c r="N36" s="321">
        <v>0</v>
      </c>
    </row>
    <row r="37" spans="1:14" s="22" customFormat="1" ht="15.75" x14ac:dyDescent="0.25">
      <c r="A37" s="96">
        <v>32</v>
      </c>
      <c r="B37" s="24">
        <v>43971</v>
      </c>
      <c r="C37" s="12" t="s">
        <v>44</v>
      </c>
      <c r="D37" s="25">
        <f t="shared" si="1"/>
        <v>3.25</v>
      </c>
      <c r="E37" s="5">
        <v>1.8</v>
      </c>
      <c r="F37" s="5">
        <v>0</v>
      </c>
      <c r="G37" s="5">
        <v>0</v>
      </c>
      <c r="H37" s="5">
        <v>1.45</v>
      </c>
      <c r="I37" s="5">
        <v>0</v>
      </c>
      <c r="J37" s="48"/>
      <c r="M37" s="245"/>
      <c r="N37" s="321">
        <v>0</v>
      </c>
    </row>
    <row r="38" spans="1:14" s="22" customFormat="1" ht="15.75" x14ac:dyDescent="0.25">
      <c r="A38" s="98">
        <v>33</v>
      </c>
      <c r="B38" s="24">
        <v>43972</v>
      </c>
      <c r="C38" s="12" t="s">
        <v>45</v>
      </c>
      <c r="D38" s="25">
        <f t="shared" si="1"/>
        <v>1.65</v>
      </c>
      <c r="E38" s="5">
        <v>0</v>
      </c>
      <c r="F38" s="5">
        <v>0</v>
      </c>
      <c r="G38" s="5">
        <v>0.5</v>
      </c>
      <c r="H38" s="5">
        <v>1.1499999999999999</v>
      </c>
      <c r="I38" s="5">
        <v>0</v>
      </c>
      <c r="J38" s="48"/>
      <c r="M38" s="245"/>
      <c r="N38" s="321">
        <v>0</v>
      </c>
    </row>
    <row r="39" spans="1:14" ht="15.75" x14ac:dyDescent="0.25">
      <c r="A39" s="98">
        <v>34</v>
      </c>
      <c r="B39" s="24">
        <v>43973</v>
      </c>
      <c r="C39" s="12" t="s">
        <v>46</v>
      </c>
      <c r="D39" s="25">
        <f t="shared" si="1"/>
        <v>2.7</v>
      </c>
      <c r="E39" s="5">
        <v>0</v>
      </c>
      <c r="F39" s="5">
        <v>0</v>
      </c>
      <c r="G39" s="5">
        <v>2</v>
      </c>
      <c r="H39" s="5">
        <v>0.7</v>
      </c>
      <c r="I39" s="5">
        <v>0</v>
      </c>
      <c r="J39" s="48"/>
      <c r="N39" s="321">
        <v>0</v>
      </c>
    </row>
    <row r="40" spans="1:14" s="22" customFormat="1" ht="15.75" x14ac:dyDescent="0.25">
      <c r="A40" s="104">
        <v>35</v>
      </c>
      <c r="B40" s="24">
        <v>43974</v>
      </c>
      <c r="C40" s="26" t="s">
        <v>47</v>
      </c>
      <c r="D40" s="25">
        <f t="shared" si="1"/>
        <v>4</v>
      </c>
      <c r="E40" s="5">
        <v>0</v>
      </c>
      <c r="F40" s="5">
        <v>0</v>
      </c>
      <c r="G40" s="5">
        <v>0</v>
      </c>
      <c r="H40" s="5">
        <v>4</v>
      </c>
      <c r="I40" s="5">
        <v>0</v>
      </c>
      <c r="J40" s="48"/>
      <c r="M40" s="245"/>
      <c r="N40" s="321">
        <v>0</v>
      </c>
    </row>
    <row r="41" spans="1:14" s="22" customFormat="1" ht="23.25" x14ac:dyDescent="0.25">
      <c r="A41" s="106">
        <v>36</v>
      </c>
      <c r="B41" s="24">
        <v>43975</v>
      </c>
      <c r="C41" s="26" t="s">
        <v>48</v>
      </c>
      <c r="D41" s="25">
        <f t="shared" si="1"/>
        <v>3.5</v>
      </c>
      <c r="E41" s="5">
        <v>0</v>
      </c>
      <c r="F41" s="5">
        <v>0</v>
      </c>
      <c r="G41" s="5">
        <v>0</v>
      </c>
      <c r="H41" s="5">
        <v>1</v>
      </c>
      <c r="I41" s="5">
        <v>2.5</v>
      </c>
      <c r="J41" s="107">
        <v>680</v>
      </c>
      <c r="M41" s="245"/>
      <c r="N41" s="321">
        <v>1</v>
      </c>
    </row>
    <row r="42" spans="1:14" s="22" customFormat="1" ht="15.75" x14ac:dyDescent="0.25">
      <c r="A42" s="106">
        <v>37</v>
      </c>
      <c r="B42" s="24">
        <v>43976</v>
      </c>
      <c r="C42" s="12" t="s">
        <v>42</v>
      </c>
      <c r="D42" s="25">
        <f t="shared" si="1"/>
        <v>5.0299999999999994</v>
      </c>
      <c r="E42" s="5">
        <v>0</v>
      </c>
      <c r="F42" s="5">
        <v>1</v>
      </c>
      <c r="G42" s="5">
        <f>0.4+0.25+0.75</f>
        <v>1.4</v>
      </c>
      <c r="H42" s="5">
        <f>0.5+1.75+0.38</f>
        <v>2.63</v>
      </c>
      <c r="I42" s="5">
        <v>0</v>
      </c>
      <c r="J42" s="48"/>
      <c r="M42" s="245"/>
      <c r="N42" s="321">
        <v>0</v>
      </c>
    </row>
    <row r="43" spans="1:14" ht="15.75" x14ac:dyDescent="0.25">
      <c r="A43" s="138">
        <v>38</v>
      </c>
      <c r="B43" s="24">
        <v>43977</v>
      </c>
      <c r="C43" s="12" t="s">
        <v>43</v>
      </c>
      <c r="D43" s="25">
        <f t="shared" si="1"/>
        <v>6.13</v>
      </c>
      <c r="E43" s="5">
        <v>0</v>
      </c>
      <c r="F43" s="5">
        <f>0.45+0.45+0.5</f>
        <v>1.4</v>
      </c>
      <c r="G43" s="5">
        <f>0.5+0.4+0.2</f>
        <v>1.1000000000000001</v>
      </c>
      <c r="H43" s="5">
        <f>0.5+0.25+0.25+0.43+0.4+0.5+0.3+1</f>
        <v>3.63</v>
      </c>
      <c r="I43" s="5">
        <v>0</v>
      </c>
      <c r="N43" s="321">
        <v>0</v>
      </c>
    </row>
    <row r="44" spans="1:14" s="22" customFormat="1" ht="15.75" x14ac:dyDescent="0.25">
      <c r="A44" s="143">
        <v>39</v>
      </c>
      <c r="B44" s="24">
        <v>43978</v>
      </c>
      <c r="C44" s="12" t="s">
        <v>44</v>
      </c>
      <c r="D44" s="25">
        <f t="shared" si="1"/>
        <v>6.76</v>
      </c>
      <c r="E44" s="5">
        <v>0</v>
      </c>
      <c r="F44" s="5">
        <f>0.75+1.5</f>
        <v>2.25</v>
      </c>
      <c r="G44" s="5">
        <f>1.08+0.83</f>
        <v>1.9100000000000001</v>
      </c>
      <c r="H44" s="5">
        <v>2.6</v>
      </c>
      <c r="I44" s="5">
        <v>0</v>
      </c>
      <c r="M44" s="245"/>
      <c r="N44" s="321">
        <v>0</v>
      </c>
    </row>
    <row r="45" spans="1:14" s="22" customFormat="1" ht="15.75" x14ac:dyDescent="0.25">
      <c r="A45" s="146">
        <v>40</v>
      </c>
      <c r="B45" s="24">
        <v>43979</v>
      </c>
      <c r="C45" s="12" t="s">
        <v>45</v>
      </c>
      <c r="D45" s="25">
        <f t="shared" si="1"/>
        <v>7</v>
      </c>
      <c r="E45" s="5">
        <v>0</v>
      </c>
      <c r="F45" s="5">
        <v>1.3</v>
      </c>
      <c r="G45" s="5">
        <v>1.1599999999999999</v>
      </c>
      <c r="H45" s="5">
        <f>0.4+0.7+0.5+0.16+0.8+0.36+0.83+0.33+0.46</f>
        <v>4.54</v>
      </c>
      <c r="I45" s="5">
        <v>0</v>
      </c>
      <c r="M45" s="245"/>
      <c r="N45" s="321">
        <v>0</v>
      </c>
    </row>
    <row r="46" spans="1:14" s="22" customFormat="1" ht="15.75" x14ac:dyDescent="0.25">
      <c r="A46" s="149">
        <v>41</v>
      </c>
      <c r="B46" s="24">
        <v>43980</v>
      </c>
      <c r="C46" s="12" t="s">
        <v>46</v>
      </c>
      <c r="D46" s="25">
        <f t="shared" ref="D46:D67" si="2">SUM(E46:I46)</f>
        <v>5.0600000000000005</v>
      </c>
      <c r="E46" s="5">
        <v>0</v>
      </c>
      <c r="F46" s="5">
        <f>0.5+0.75+0.25</f>
        <v>1.5</v>
      </c>
      <c r="G46" s="5">
        <v>1.35</v>
      </c>
      <c r="H46" s="5">
        <f>0.83+0.6+0.15+0.63</f>
        <v>2.21</v>
      </c>
      <c r="I46" s="5">
        <v>0</v>
      </c>
      <c r="M46" s="245"/>
      <c r="N46" s="321">
        <v>0</v>
      </c>
    </row>
    <row r="47" spans="1:14" s="22" customFormat="1" ht="15.75" x14ac:dyDescent="0.25">
      <c r="A47" s="168">
        <v>42</v>
      </c>
      <c r="B47" s="24">
        <v>43981</v>
      </c>
      <c r="C47" s="26" t="s">
        <v>47</v>
      </c>
      <c r="D47" s="25">
        <f t="shared" si="2"/>
        <v>4.0999999999999996</v>
      </c>
      <c r="E47" s="5">
        <v>0</v>
      </c>
      <c r="F47" s="5">
        <v>1.5</v>
      </c>
      <c r="G47" s="5">
        <v>1.1000000000000001</v>
      </c>
      <c r="H47" s="5">
        <v>1.5</v>
      </c>
      <c r="I47" s="5">
        <v>0</v>
      </c>
      <c r="M47" s="245"/>
      <c r="N47" s="321">
        <v>0</v>
      </c>
    </row>
    <row r="48" spans="1:14" s="22" customFormat="1" ht="23.25" x14ac:dyDescent="0.25">
      <c r="A48" s="190">
        <v>43</v>
      </c>
      <c r="B48" s="24">
        <v>43982</v>
      </c>
      <c r="C48" s="26" t="s">
        <v>48</v>
      </c>
      <c r="D48" s="25">
        <f t="shared" si="2"/>
        <v>3</v>
      </c>
      <c r="E48" s="5">
        <v>0</v>
      </c>
      <c r="F48" s="5">
        <v>0</v>
      </c>
      <c r="G48" s="5">
        <v>0</v>
      </c>
      <c r="H48" s="5">
        <v>0.5</v>
      </c>
      <c r="I48" s="5">
        <v>2.5</v>
      </c>
      <c r="J48" s="107">
        <v>680</v>
      </c>
      <c r="M48" s="245"/>
      <c r="N48" s="321">
        <v>1</v>
      </c>
    </row>
    <row r="49" spans="1:14" s="22" customFormat="1" ht="15.75" x14ac:dyDescent="0.25">
      <c r="A49" s="190">
        <v>44</v>
      </c>
      <c r="B49" s="24">
        <v>43983</v>
      </c>
      <c r="C49" s="12" t="s">
        <v>42</v>
      </c>
      <c r="D49" s="25">
        <f t="shared" si="2"/>
        <v>5.45</v>
      </c>
      <c r="E49" s="5">
        <v>0</v>
      </c>
      <c r="F49" s="5">
        <v>0</v>
      </c>
      <c r="G49" s="5">
        <f>0.25+1+0.5</f>
        <v>1.75</v>
      </c>
      <c r="H49" s="5">
        <f>1.75+0.45+0.5+1</f>
        <v>3.7</v>
      </c>
      <c r="I49" s="5">
        <v>0</v>
      </c>
      <c r="J49" s="48"/>
      <c r="M49" s="245"/>
      <c r="N49" s="321">
        <v>0</v>
      </c>
    </row>
    <row r="50" spans="1:14" s="22" customFormat="1" ht="15.75" x14ac:dyDescent="0.25">
      <c r="A50" s="192">
        <v>45</v>
      </c>
      <c r="B50" s="24">
        <v>43984</v>
      </c>
      <c r="C50" s="12" t="s">
        <v>43</v>
      </c>
      <c r="D50" s="25">
        <f t="shared" si="2"/>
        <v>3.63</v>
      </c>
      <c r="E50" s="5">
        <v>0</v>
      </c>
      <c r="F50" s="5">
        <v>0</v>
      </c>
      <c r="G50" s="5">
        <v>1.2</v>
      </c>
      <c r="H50" s="5">
        <f>0.5+0.78+0.5+0.65</f>
        <v>2.4300000000000002</v>
      </c>
      <c r="I50" s="5">
        <v>0</v>
      </c>
      <c r="J50" s="48"/>
      <c r="M50" s="245"/>
      <c r="N50" s="321">
        <v>0</v>
      </c>
    </row>
    <row r="51" spans="1:14" ht="15.75" x14ac:dyDescent="0.25">
      <c r="A51" s="195">
        <v>46</v>
      </c>
      <c r="B51" s="24">
        <v>43985</v>
      </c>
      <c r="C51" s="12" t="s">
        <v>44</v>
      </c>
      <c r="D51" s="25">
        <f t="shared" si="2"/>
        <v>5.45</v>
      </c>
      <c r="E51" s="5">
        <v>1.2</v>
      </c>
      <c r="F51" s="5">
        <v>0</v>
      </c>
      <c r="G51" s="5">
        <v>0</v>
      </c>
      <c r="H51" s="5">
        <f>1+1.5+0.25+0.5+0.5+0.5</f>
        <v>4.25</v>
      </c>
      <c r="I51" s="5">
        <v>0</v>
      </c>
      <c r="N51" s="321">
        <v>0</v>
      </c>
    </row>
    <row r="52" spans="1:14" s="22" customFormat="1" ht="15.75" x14ac:dyDescent="0.25">
      <c r="A52" s="202">
        <v>47</v>
      </c>
      <c r="B52" s="24">
        <v>43986</v>
      </c>
      <c r="C52" s="12" t="s">
        <v>45</v>
      </c>
      <c r="D52" s="25">
        <f t="shared" si="2"/>
        <v>5.7</v>
      </c>
      <c r="E52" s="5">
        <v>0</v>
      </c>
      <c r="F52" s="5">
        <v>1</v>
      </c>
      <c r="G52" s="5">
        <v>2</v>
      </c>
      <c r="H52" s="5">
        <f>1.1+0.5+1.1</f>
        <v>2.7</v>
      </c>
      <c r="I52" s="5">
        <v>0</v>
      </c>
      <c r="M52" s="245"/>
      <c r="N52" s="321">
        <v>0</v>
      </c>
    </row>
    <row r="53" spans="1:14" s="22" customFormat="1" ht="15.75" x14ac:dyDescent="0.25">
      <c r="A53" s="211">
        <v>48</v>
      </c>
      <c r="B53" s="24">
        <v>43987</v>
      </c>
      <c r="C53" s="12" t="s">
        <v>46</v>
      </c>
      <c r="D53" s="25">
        <f t="shared" si="2"/>
        <v>2.95</v>
      </c>
      <c r="E53" s="5">
        <v>0</v>
      </c>
      <c r="F53" s="5">
        <v>0</v>
      </c>
      <c r="G53" s="5">
        <v>0</v>
      </c>
      <c r="H53" s="5">
        <f>0.75+2.2</f>
        <v>2.95</v>
      </c>
      <c r="I53" s="5">
        <v>0</v>
      </c>
      <c r="M53" s="245"/>
      <c r="N53" s="321">
        <v>0</v>
      </c>
    </row>
    <row r="54" spans="1:14" s="22" customFormat="1" ht="15.75" x14ac:dyDescent="0.25">
      <c r="A54" s="234">
        <v>49</v>
      </c>
      <c r="B54" s="24">
        <v>43988</v>
      </c>
      <c r="C54" s="26" t="s">
        <v>47</v>
      </c>
      <c r="D54" s="25">
        <f t="shared" si="2"/>
        <v>2.75</v>
      </c>
      <c r="E54" s="5">
        <v>1</v>
      </c>
      <c r="F54" s="5">
        <v>0</v>
      </c>
      <c r="G54" s="5">
        <v>0</v>
      </c>
      <c r="H54" s="5">
        <v>1.75</v>
      </c>
      <c r="I54" s="5">
        <v>0</v>
      </c>
      <c r="M54" s="245"/>
      <c r="N54" s="321">
        <v>0</v>
      </c>
    </row>
    <row r="55" spans="1:14" s="22" customFormat="1" ht="15.75" x14ac:dyDescent="0.25">
      <c r="A55" s="238">
        <v>50</v>
      </c>
      <c r="B55" s="24">
        <v>43989</v>
      </c>
      <c r="C55" s="26" t="s">
        <v>48</v>
      </c>
      <c r="D55" s="25">
        <f t="shared" si="2"/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M55" s="245"/>
      <c r="N55" s="321">
        <v>1</v>
      </c>
    </row>
    <row r="56" spans="1:14" s="22" customFormat="1" ht="23.25" x14ac:dyDescent="0.25">
      <c r="A56" s="238">
        <v>51</v>
      </c>
      <c r="B56" s="24">
        <v>43990</v>
      </c>
      <c r="C56" s="12" t="s">
        <v>42</v>
      </c>
      <c r="D56" s="25">
        <f t="shared" si="2"/>
        <v>6.08</v>
      </c>
      <c r="E56" s="5">
        <v>0</v>
      </c>
      <c r="F56" s="5">
        <v>0</v>
      </c>
      <c r="G56" s="5">
        <v>1</v>
      </c>
      <c r="H56" s="5">
        <f>1.5+0.28+0.5</f>
        <v>2.2800000000000002</v>
      </c>
      <c r="I56" s="5">
        <v>2.8</v>
      </c>
      <c r="J56" s="107">
        <v>690</v>
      </c>
      <c r="M56" s="245"/>
      <c r="N56" s="321">
        <v>0</v>
      </c>
    </row>
    <row r="57" spans="1:14" s="22" customFormat="1" ht="15.75" x14ac:dyDescent="0.25">
      <c r="A57" s="238">
        <v>52</v>
      </c>
      <c r="B57" s="24">
        <v>43991</v>
      </c>
      <c r="C57" s="12" t="s">
        <v>43</v>
      </c>
      <c r="D57" s="25">
        <f t="shared" si="2"/>
        <v>5.75</v>
      </c>
      <c r="E57" s="5">
        <v>0</v>
      </c>
      <c r="F57" s="5">
        <v>4</v>
      </c>
      <c r="G57" s="5">
        <f>75/60</f>
        <v>1.25</v>
      </c>
      <c r="H57" s="5">
        <v>0.5</v>
      </c>
      <c r="I57" s="5">
        <v>0</v>
      </c>
      <c r="J57" s="48"/>
      <c r="M57" s="245"/>
      <c r="N57" s="321">
        <v>0</v>
      </c>
    </row>
    <row r="58" spans="1:14" s="22" customFormat="1" ht="15.75" x14ac:dyDescent="0.25">
      <c r="A58" s="238">
        <v>53</v>
      </c>
      <c r="B58" s="24">
        <v>43992</v>
      </c>
      <c r="C58" s="12" t="s">
        <v>44</v>
      </c>
      <c r="D58" s="25">
        <f t="shared" si="2"/>
        <v>7.21</v>
      </c>
      <c r="E58" s="5">
        <v>0</v>
      </c>
      <c r="F58" s="5">
        <v>0.75</v>
      </c>
      <c r="G58" s="5">
        <f>0.7+1.6+1+0.16</f>
        <v>3.46</v>
      </c>
      <c r="H58" s="250">
        <v>3</v>
      </c>
      <c r="I58" s="5">
        <v>0</v>
      </c>
      <c r="J58" s="48"/>
      <c r="M58" s="245"/>
      <c r="N58" s="321">
        <v>0</v>
      </c>
    </row>
    <row r="59" spans="1:14" s="22" customFormat="1" ht="15.75" x14ac:dyDescent="0.25">
      <c r="A59" s="249">
        <v>54</v>
      </c>
      <c r="B59" s="24">
        <v>43993</v>
      </c>
      <c r="C59" s="12" t="s">
        <v>45</v>
      </c>
      <c r="D59" s="25">
        <f t="shared" si="2"/>
        <v>6.1999999999999993</v>
      </c>
      <c r="E59" s="5">
        <v>0</v>
      </c>
      <c r="F59" s="5">
        <v>1.5</v>
      </c>
      <c r="G59" s="5">
        <v>0.6</v>
      </c>
      <c r="H59" s="250">
        <v>4.0999999999999996</v>
      </c>
      <c r="I59" s="5">
        <v>0</v>
      </c>
      <c r="J59" s="48"/>
      <c r="M59" s="245"/>
      <c r="N59" s="321">
        <v>0</v>
      </c>
    </row>
    <row r="60" spans="1:14" s="22" customFormat="1" ht="15.75" x14ac:dyDescent="0.25">
      <c r="A60" s="254">
        <v>55</v>
      </c>
      <c r="B60" s="24">
        <v>43994</v>
      </c>
      <c r="C60" s="12" t="s">
        <v>46</v>
      </c>
      <c r="D60" s="25">
        <f t="shared" si="2"/>
        <v>4.7</v>
      </c>
      <c r="E60" s="5">
        <v>0</v>
      </c>
      <c r="F60" s="5">
        <v>0</v>
      </c>
      <c r="G60" s="5">
        <f>0.8+0.9</f>
        <v>1.7000000000000002</v>
      </c>
      <c r="H60" s="250">
        <v>3</v>
      </c>
      <c r="I60" s="5">
        <v>0</v>
      </c>
      <c r="J60" s="48"/>
      <c r="M60" s="245"/>
      <c r="N60" s="321">
        <v>0</v>
      </c>
    </row>
    <row r="61" spans="1:14" s="22" customFormat="1" ht="15.75" x14ac:dyDescent="0.25">
      <c r="A61" s="285">
        <v>56</v>
      </c>
      <c r="B61" s="24">
        <v>43995</v>
      </c>
      <c r="C61" s="26" t="s">
        <v>47</v>
      </c>
      <c r="D61" s="25">
        <f t="shared" si="2"/>
        <v>6.1000000000000005</v>
      </c>
      <c r="E61" s="5">
        <v>0</v>
      </c>
      <c r="F61" s="5">
        <v>0.7</v>
      </c>
      <c r="G61" s="5">
        <v>3.7</v>
      </c>
      <c r="H61" s="250">
        <v>1.7</v>
      </c>
      <c r="I61" s="5">
        <v>0</v>
      </c>
      <c r="J61" s="48"/>
      <c r="M61" s="245"/>
      <c r="N61" s="321">
        <v>0</v>
      </c>
    </row>
    <row r="62" spans="1:14" s="22" customFormat="1" ht="23.25" x14ac:dyDescent="0.25">
      <c r="A62" s="296">
        <v>57</v>
      </c>
      <c r="B62" s="24">
        <v>43996</v>
      </c>
      <c r="C62" s="26" t="s">
        <v>48</v>
      </c>
      <c r="D62" s="25">
        <f t="shared" si="2"/>
        <v>4.9000000000000004</v>
      </c>
      <c r="E62" s="5">
        <v>0.1</v>
      </c>
      <c r="F62" s="5">
        <v>1.8</v>
      </c>
      <c r="G62" s="5">
        <v>0</v>
      </c>
      <c r="H62" s="250">
        <v>0</v>
      </c>
      <c r="I62" s="5">
        <v>3</v>
      </c>
      <c r="J62" s="107">
        <v>750</v>
      </c>
      <c r="M62" s="245"/>
      <c r="N62" s="321">
        <v>1</v>
      </c>
    </row>
    <row r="63" spans="1:14" ht="15.75" x14ac:dyDescent="0.25">
      <c r="A63" s="316">
        <v>58</v>
      </c>
      <c r="B63" s="24">
        <v>43997</v>
      </c>
      <c r="C63" s="12" t="s">
        <v>42</v>
      </c>
      <c r="D63" s="25">
        <f t="shared" si="2"/>
        <v>4.43</v>
      </c>
      <c r="E63" s="5">
        <v>0</v>
      </c>
      <c r="F63" s="5">
        <v>2.5</v>
      </c>
      <c r="G63" s="5">
        <v>0.83</v>
      </c>
      <c r="H63" s="250">
        <v>1.1000000000000001</v>
      </c>
      <c r="I63" s="5">
        <v>0</v>
      </c>
      <c r="N63" s="321">
        <v>0</v>
      </c>
    </row>
    <row r="64" spans="1:14" s="22" customFormat="1" ht="15.75" x14ac:dyDescent="0.25">
      <c r="A64" s="323">
        <v>59</v>
      </c>
      <c r="B64" s="24">
        <v>43998</v>
      </c>
      <c r="C64" s="12" t="s">
        <v>43</v>
      </c>
      <c r="D64" s="25">
        <f t="shared" si="2"/>
        <v>5.6</v>
      </c>
      <c r="E64" s="5">
        <v>0</v>
      </c>
      <c r="F64" s="5">
        <v>3</v>
      </c>
      <c r="G64" s="5">
        <v>1</v>
      </c>
      <c r="H64" s="250">
        <v>1.6</v>
      </c>
      <c r="I64" s="5">
        <v>0</v>
      </c>
      <c r="M64" s="245"/>
      <c r="N64" s="321">
        <v>0</v>
      </c>
    </row>
    <row r="65" spans="1:14" s="22" customFormat="1" ht="15.75" x14ac:dyDescent="0.25">
      <c r="A65" s="328">
        <v>60</v>
      </c>
      <c r="B65" s="24">
        <v>43999</v>
      </c>
      <c r="C65" s="12" t="s">
        <v>44</v>
      </c>
      <c r="D65" s="25">
        <f t="shared" si="2"/>
        <v>5.2</v>
      </c>
      <c r="E65" s="5">
        <v>0</v>
      </c>
      <c r="F65" s="5">
        <v>3</v>
      </c>
      <c r="G65" s="5">
        <v>1</v>
      </c>
      <c r="H65" s="250">
        <v>1.2</v>
      </c>
      <c r="I65" s="5">
        <v>0</v>
      </c>
      <c r="M65" s="245"/>
      <c r="N65" s="321">
        <v>0</v>
      </c>
    </row>
    <row r="66" spans="1:14" s="22" customFormat="1" ht="15.75" x14ac:dyDescent="0.25">
      <c r="A66" s="332">
        <v>61</v>
      </c>
      <c r="B66" s="24">
        <v>44000</v>
      </c>
      <c r="C66" s="12" t="s">
        <v>45</v>
      </c>
      <c r="D66" s="25">
        <f t="shared" si="2"/>
        <v>4.25</v>
      </c>
      <c r="E66" s="5">
        <v>0</v>
      </c>
      <c r="F66" s="5">
        <v>0</v>
      </c>
      <c r="G66" s="5">
        <v>1</v>
      </c>
      <c r="H66" s="250">
        <v>0.25</v>
      </c>
      <c r="I66" s="5">
        <v>3</v>
      </c>
      <c r="M66" s="245"/>
      <c r="N66" s="321">
        <v>0</v>
      </c>
    </row>
    <row r="67" spans="1:14" s="22" customFormat="1" ht="16.5" customHeight="1" x14ac:dyDescent="0.25">
      <c r="A67" s="334">
        <v>62</v>
      </c>
      <c r="B67" s="24">
        <v>44001</v>
      </c>
      <c r="C67" s="12" t="s">
        <v>46</v>
      </c>
      <c r="D67" s="25">
        <f t="shared" si="2"/>
        <v>5.2</v>
      </c>
      <c r="E67" s="5">
        <v>0</v>
      </c>
      <c r="F67" s="5">
        <v>3</v>
      </c>
      <c r="G67" s="5">
        <v>1</v>
      </c>
      <c r="H67" s="250">
        <v>1.2</v>
      </c>
      <c r="I67" s="5">
        <v>0</v>
      </c>
      <c r="M67" s="245"/>
      <c r="N67" s="321">
        <v>0</v>
      </c>
    </row>
    <row r="68" spans="1:14" ht="15.75" x14ac:dyDescent="0.25">
      <c r="A68" s="336">
        <v>63</v>
      </c>
      <c r="B68" s="24">
        <v>44002</v>
      </c>
      <c r="C68" s="26" t="s">
        <v>47</v>
      </c>
      <c r="D68" s="25">
        <f t="shared" ref="D68:D80" si="3">SUM(E68:I68)</f>
        <v>2.5</v>
      </c>
      <c r="E68" s="5">
        <v>0</v>
      </c>
      <c r="F68" s="5">
        <v>0</v>
      </c>
      <c r="G68" s="5">
        <v>2.5</v>
      </c>
      <c r="H68" s="250">
        <v>0</v>
      </c>
      <c r="I68" s="5">
        <v>0</v>
      </c>
      <c r="N68" s="321">
        <v>0</v>
      </c>
    </row>
    <row r="69" spans="1:14" ht="23.25" x14ac:dyDescent="0.25">
      <c r="A69" s="336">
        <v>64</v>
      </c>
      <c r="B69" s="24">
        <v>44003</v>
      </c>
      <c r="C69" s="26" t="s">
        <v>48</v>
      </c>
      <c r="D69" s="25">
        <f t="shared" si="3"/>
        <v>3.2</v>
      </c>
      <c r="E69" s="5">
        <v>0.1</v>
      </c>
      <c r="F69" s="5">
        <v>0.5</v>
      </c>
      <c r="G69" s="5">
        <v>0</v>
      </c>
      <c r="H69" s="250">
        <v>0</v>
      </c>
      <c r="I69" s="5">
        <v>2.6</v>
      </c>
      <c r="J69" s="107">
        <v>730</v>
      </c>
      <c r="N69" s="321">
        <v>1</v>
      </c>
    </row>
    <row r="70" spans="1:14" s="22" customFormat="1" ht="15.75" x14ac:dyDescent="0.25">
      <c r="A70" s="341">
        <v>65</v>
      </c>
      <c r="B70" s="24">
        <v>44004</v>
      </c>
      <c r="C70" s="12" t="s">
        <v>42</v>
      </c>
      <c r="D70" s="25">
        <f t="shared" si="3"/>
        <v>2.1</v>
      </c>
      <c r="E70" s="5">
        <v>0</v>
      </c>
      <c r="F70" s="5">
        <v>0</v>
      </c>
      <c r="G70" s="5">
        <v>1</v>
      </c>
      <c r="H70" s="250">
        <v>1.1000000000000001</v>
      </c>
      <c r="I70" s="5">
        <v>0</v>
      </c>
      <c r="M70" s="245"/>
      <c r="N70" s="321">
        <v>0</v>
      </c>
    </row>
    <row r="71" spans="1:14" s="22" customFormat="1" ht="15.75" x14ac:dyDescent="0.25">
      <c r="A71" s="341">
        <v>66</v>
      </c>
      <c r="B71" s="24">
        <v>44005</v>
      </c>
      <c r="C71" s="12" t="s">
        <v>43</v>
      </c>
      <c r="D71" s="25">
        <f t="shared" si="3"/>
        <v>5.91</v>
      </c>
      <c r="E71" s="5">
        <v>0</v>
      </c>
      <c r="F71" s="5">
        <v>0.5</v>
      </c>
      <c r="G71" s="5">
        <f>0.5+0.91+1</f>
        <v>2.41</v>
      </c>
      <c r="H71" s="250">
        <v>3</v>
      </c>
      <c r="I71" s="5">
        <v>0</v>
      </c>
      <c r="M71" s="245"/>
      <c r="N71" s="321">
        <v>0</v>
      </c>
    </row>
    <row r="72" spans="1:14" s="22" customFormat="1" ht="15.75" x14ac:dyDescent="0.25">
      <c r="A72" s="347">
        <v>67</v>
      </c>
      <c r="B72" s="24">
        <v>44006</v>
      </c>
      <c r="C72" s="12" t="s">
        <v>44</v>
      </c>
      <c r="D72" s="25">
        <f t="shared" si="3"/>
        <v>6.25</v>
      </c>
      <c r="E72" s="5">
        <v>0</v>
      </c>
      <c r="F72" s="5">
        <v>2.25</v>
      </c>
      <c r="G72" s="5">
        <v>1</v>
      </c>
      <c r="H72" s="250">
        <v>3</v>
      </c>
      <c r="I72" s="5">
        <v>0</v>
      </c>
      <c r="M72" s="245"/>
      <c r="N72" s="321">
        <v>0</v>
      </c>
    </row>
    <row r="73" spans="1:14" s="22" customFormat="1" ht="15.75" x14ac:dyDescent="0.25">
      <c r="A73" s="348">
        <v>68</v>
      </c>
      <c r="B73" s="24">
        <v>44007</v>
      </c>
      <c r="C73" s="12" t="s">
        <v>45</v>
      </c>
      <c r="D73" s="25">
        <f t="shared" si="3"/>
        <v>6</v>
      </c>
      <c r="E73" s="5">
        <v>0</v>
      </c>
      <c r="F73" s="5">
        <v>0.5</v>
      </c>
      <c r="G73" s="5">
        <v>1.5</v>
      </c>
      <c r="H73" s="250">
        <v>4</v>
      </c>
      <c r="I73" s="5">
        <v>0</v>
      </c>
      <c r="M73" s="245"/>
      <c r="N73" s="321">
        <v>0</v>
      </c>
    </row>
    <row r="74" spans="1:14" s="22" customFormat="1" ht="15.75" x14ac:dyDescent="0.25">
      <c r="A74" s="350">
        <v>69</v>
      </c>
      <c r="B74" s="24">
        <v>44008</v>
      </c>
      <c r="C74" s="12" t="s">
        <v>46</v>
      </c>
      <c r="D74" s="25">
        <f t="shared" si="3"/>
        <v>1.5</v>
      </c>
      <c r="E74" s="5">
        <v>0</v>
      </c>
      <c r="F74" s="5">
        <v>0.5</v>
      </c>
      <c r="G74" s="5">
        <v>0</v>
      </c>
      <c r="H74" s="250">
        <v>1</v>
      </c>
      <c r="I74" s="5">
        <v>0</v>
      </c>
      <c r="M74" s="245"/>
      <c r="N74" s="321">
        <v>0</v>
      </c>
    </row>
    <row r="75" spans="1:14" s="22" customFormat="1" ht="15.75" x14ac:dyDescent="0.25">
      <c r="A75" s="350">
        <v>70</v>
      </c>
      <c r="B75" s="24">
        <v>44009</v>
      </c>
      <c r="C75" s="26" t="s">
        <v>47</v>
      </c>
      <c r="D75" s="25">
        <f t="shared" si="3"/>
        <v>6.1</v>
      </c>
      <c r="E75" s="5">
        <v>0</v>
      </c>
      <c r="F75" s="5">
        <v>0</v>
      </c>
      <c r="G75" s="5">
        <v>1.6</v>
      </c>
      <c r="H75" s="250">
        <v>4</v>
      </c>
      <c r="I75" s="5">
        <v>0.5</v>
      </c>
      <c r="M75" s="245"/>
      <c r="N75" s="321">
        <v>0</v>
      </c>
    </row>
    <row r="76" spans="1:14" ht="23.25" x14ac:dyDescent="0.25">
      <c r="A76" s="353">
        <v>71</v>
      </c>
      <c r="B76" s="24">
        <v>44010</v>
      </c>
      <c r="C76" s="26" t="s">
        <v>48</v>
      </c>
      <c r="D76" s="25">
        <f t="shared" si="3"/>
        <v>4.8499999999999996</v>
      </c>
      <c r="E76" s="5">
        <v>0</v>
      </c>
      <c r="F76" s="5">
        <v>0</v>
      </c>
      <c r="G76" s="5">
        <f>0.6+0.75</f>
        <v>1.35</v>
      </c>
      <c r="H76" s="250">
        <v>0.9</v>
      </c>
      <c r="I76" s="5">
        <v>2.6</v>
      </c>
      <c r="J76" s="107">
        <v>750</v>
      </c>
      <c r="N76" s="321">
        <v>1</v>
      </c>
    </row>
    <row r="77" spans="1:14" s="22" customFormat="1" ht="15.75" x14ac:dyDescent="0.25">
      <c r="A77" s="358">
        <v>72</v>
      </c>
      <c r="B77" s="24">
        <v>44011</v>
      </c>
      <c r="C77" s="360" t="s">
        <v>42</v>
      </c>
      <c r="D77" s="25">
        <f t="shared" si="3"/>
        <v>2.5</v>
      </c>
      <c r="E77" s="5">
        <v>0</v>
      </c>
      <c r="F77" s="5">
        <v>1</v>
      </c>
      <c r="G77" s="5">
        <v>1</v>
      </c>
      <c r="H77" s="250">
        <v>0.5</v>
      </c>
      <c r="I77" s="5">
        <v>0</v>
      </c>
      <c r="M77" s="245"/>
      <c r="N77" s="321">
        <v>0</v>
      </c>
    </row>
    <row r="78" spans="1:14" s="22" customFormat="1" ht="15.75" x14ac:dyDescent="0.25">
      <c r="A78" s="362">
        <v>73</v>
      </c>
      <c r="B78" s="24">
        <v>44012</v>
      </c>
      <c r="C78" s="363" t="s">
        <v>43</v>
      </c>
      <c r="D78" s="25">
        <f t="shared" si="3"/>
        <v>2.9</v>
      </c>
      <c r="E78" s="5">
        <v>0</v>
      </c>
      <c r="F78" s="5">
        <v>0</v>
      </c>
      <c r="G78" s="5">
        <v>0</v>
      </c>
      <c r="H78" s="250">
        <f>1.2+1.7</f>
        <v>2.9</v>
      </c>
      <c r="I78" s="5">
        <v>0</v>
      </c>
      <c r="M78" s="245"/>
      <c r="N78" s="321">
        <v>0</v>
      </c>
    </row>
    <row r="79" spans="1:14" s="22" customFormat="1" ht="15.75" x14ac:dyDescent="0.25">
      <c r="A79" s="364">
        <v>74</v>
      </c>
      <c r="B79" s="24">
        <v>44013</v>
      </c>
      <c r="C79" s="365" t="s">
        <v>44</v>
      </c>
      <c r="D79" s="25">
        <f t="shared" si="3"/>
        <v>1.2</v>
      </c>
      <c r="E79" s="5">
        <v>0</v>
      </c>
      <c r="F79" s="5">
        <v>0</v>
      </c>
      <c r="G79" s="5">
        <v>0</v>
      </c>
      <c r="H79" s="250">
        <v>1.2</v>
      </c>
      <c r="I79" s="5">
        <v>0</v>
      </c>
      <c r="M79" s="245"/>
      <c r="N79" s="321">
        <v>0</v>
      </c>
    </row>
    <row r="80" spans="1:14" s="22" customFormat="1" ht="15.75" x14ac:dyDescent="0.25">
      <c r="A80" s="366">
        <v>75</v>
      </c>
      <c r="B80" s="24">
        <v>44014</v>
      </c>
      <c r="C80" s="367" t="s">
        <v>45</v>
      </c>
      <c r="D80" s="25">
        <f t="shared" si="3"/>
        <v>3.5</v>
      </c>
      <c r="E80" s="5">
        <v>0</v>
      </c>
      <c r="F80" s="5">
        <v>0</v>
      </c>
      <c r="G80" s="5">
        <v>0.8</v>
      </c>
      <c r="H80" s="250">
        <v>2.7</v>
      </c>
      <c r="I80" s="5">
        <v>0</v>
      </c>
      <c r="M80" s="245"/>
      <c r="N80" s="321">
        <v>0</v>
      </c>
    </row>
    <row r="81" spans="1:14" s="22" customFormat="1" ht="15.75" x14ac:dyDescent="0.25">
      <c r="A81" s="368">
        <v>76</v>
      </c>
      <c r="B81" s="24">
        <v>44015</v>
      </c>
      <c r="C81" s="369" t="s">
        <v>46</v>
      </c>
      <c r="D81" s="25">
        <f t="shared" ref="D81" si="4">SUM(E81:I81)</f>
        <v>2.34</v>
      </c>
      <c r="E81" s="5">
        <v>0</v>
      </c>
      <c r="F81" s="5">
        <v>0</v>
      </c>
      <c r="G81" s="5">
        <v>0</v>
      </c>
      <c r="H81" s="374">
        <f>1.59+0.75</f>
        <v>2.34</v>
      </c>
      <c r="I81" s="5">
        <v>0</v>
      </c>
      <c r="M81" s="245"/>
      <c r="N81" s="321">
        <v>0</v>
      </c>
    </row>
    <row r="82" spans="1:14" s="22" customFormat="1" ht="15.75" x14ac:dyDescent="0.25">
      <c r="A82" s="368">
        <v>77</v>
      </c>
      <c r="B82" s="24">
        <v>44016</v>
      </c>
      <c r="C82" s="26" t="s">
        <v>47</v>
      </c>
      <c r="D82" s="25">
        <f t="shared" ref="D82" si="5">SUM(E82:I82)</f>
        <v>6.5500000000000007</v>
      </c>
      <c r="E82" s="5">
        <v>0</v>
      </c>
      <c r="F82" s="5">
        <v>0</v>
      </c>
      <c r="G82" s="5">
        <v>2.7</v>
      </c>
      <c r="H82" s="374">
        <f>0.6+0.75+1.5+1</f>
        <v>3.85</v>
      </c>
      <c r="I82" s="5">
        <v>0</v>
      </c>
      <c r="M82" s="245"/>
      <c r="N82" s="321">
        <v>0</v>
      </c>
    </row>
    <row r="83" spans="1:14" s="22" customFormat="1" ht="23.25" x14ac:dyDescent="0.25">
      <c r="A83" s="368">
        <v>78</v>
      </c>
      <c r="B83" s="24">
        <v>44017</v>
      </c>
      <c r="C83" s="26" t="s">
        <v>48</v>
      </c>
      <c r="D83" s="25">
        <f t="shared" ref="D83" si="6">SUM(E83:I83)</f>
        <v>6.7200000000000006</v>
      </c>
      <c r="E83" s="5">
        <v>0</v>
      </c>
      <c r="F83" s="5">
        <v>0</v>
      </c>
      <c r="G83" s="5">
        <v>1.32</v>
      </c>
      <c r="H83" s="5">
        <v>2.8</v>
      </c>
      <c r="I83" s="5">
        <v>2.6</v>
      </c>
      <c r="J83" s="107">
        <v>770</v>
      </c>
      <c r="M83" s="245"/>
      <c r="N83" s="321">
        <v>1</v>
      </c>
    </row>
    <row r="84" spans="1:14" s="22" customFormat="1" ht="15.75" x14ac:dyDescent="0.25">
      <c r="A84" s="376">
        <v>79</v>
      </c>
      <c r="B84" s="24">
        <v>44018</v>
      </c>
      <c r="C84" s="377" t="s">
        <v>42</v>
      </c>
      <c r="D84" s="25">
        <f t="shared" ref="D84" si="7">SUM(E84:I84)</f>
        <v>6</v>
      </c>
      <c r="E84" s="5">
        <v>0</v>
      </c>
      <c r="F84" s="5">
        <v>0</v>
      </c>
      <c r="G84" s="5">
        <v>1.5</v>
      </c>
      <c r="H84" s="250">
        <v>4.5</v>
      </c>
      <c r="I84" s="5">
        <v>0</v>
      </c>
      <c r="M84" s="245"/>
      <c r="N84" s="321">
        <v>0</v>
      </c>
    </row>
    <row r="85" spans="1:14" s="22" customFormat="1" ht="23.25" x14ac:dyDescent="0.25">
      <c r="A85" s="386">
        <v>80</v>
      </c>
      <c r="B85" s="24">
        <v>44019</v>
      </c>
      <c r="C85" s="387" t="s">
        <v>43</v>
      </c>
      <c r="D85" s="25">
        <f t="shared" ref="D85" si="8">SUM(E85:I85)</f>
        <v>6.5</v>
      </c>
      <c r="E85" s="5">
        <v>0</v>
      </c>
      <c r="F85" s="5">
        <v>0</v>
      </c>
      <c r="G85" s="5">
        <v>1</v>
      </c>
      <c r="H85" s="250">
        <v>2.5</v>
      </c>
      <c r="I85" s="5">
        <v>3</v>
      </c>
      <c r="J85" s="107">
        <v>770</v>
      </c>
      <c r="M85" s="245"/>
      <c r="N85" s="321">
        <v>0</v>
      </c>
    </row>
    <row r="86" spans="1:14" s="22" customFormat="1" ht="15.75" x14ac:dyDescent="0.25">
      <c r="A86" s="390">
        <v>81</v>
      </c>
      <c r="B86" s="24">
        <v>44020</v>
      </c>
      <c r="C86" s="391" t="s">
        <v>44</v>
      </c>
      <c r="D86" s="25">
        <f t="shared" ref="D86" si="9">SUM(E86:I86)</f>
        <v>5.6</v>
      </c>
      <c r="E86" s="5">
        <v>0</v>
      </c>
      <c r="F86" s="5">
        <v>1</v>
      </c>
      <c r="G86" s="5">
        <v>2</v>
      </c>
      <c r="H86" s="250">
        <v>2.6</v>
      </c>
      <c r="I86" s="5">
        <v>0</v>
      </c>
      <c r="M86" s="245"/>
      <c r="N86" s="321">
        <v>0</v>
      </c>
    </row>
    <row r="87" spans="1:14" s="22" customFormat="1" ht="23.25" x14ac:dyDescent="0.25">
      <c r="A87" s="390">
        <v>82</v>
      </c>
      <c r="B87" s="24">
        <v>44021</v>
      </c>
      <c r="C87" s="391" t="s">
        <v>45</v>
      </c>
      <c r="D87" s="25">
        <f t="shared" ref="D87" si="10">SUM(E87:I87)</f>
        <v>6.08</v>
      </c>
      <c r="E87" s="5">
        <v>0</v>
      </c>
      <c r="F87" s="5">
        <v>0</v>
      </c>
      <c r="G87" s="5">
        <v>0.78</v>
      </c>
      <c r="H87" s="250">
        <v>2.2999999999999998</v>
      </c>
      <c r="I87" s="5">
        <v>3</v>
      </c>
      <c r="J87" s="107">
        <v>740</v>
      </c>
      <c r="M87" s="245"/>
      <c r="N87" s="321">
        <v>0</v>
      </c>
    </row>
    <row r="88" spans="1:14" s="22" customFormat="1" ht="15.75" x14ac:dyDescent="0.25">
      <c r="A88" s="394">
        <v>83</v>
      </c>
      <c r="B88" s="24">
        <v>44022</v>
      </c>
      <c r="C88" s="396" t="s">
        <v>46</v>
      </c>
      <c r="D88" s="25">
        <f t="shared" ref="D88" si="11">SUM(E88:I88)</f>
        <v>5.5</v>
      </c>
      <c r="E88" s="5">
        <v>0</v>
      </c>
      <c r="F88" s="5">
        <v>0</v>
      </c>
      <c r="G88" s="5">
        <v>2</v>
      </c>
      <c r="H88" s="250">
        <v>3.5</v>
      </c>
      <c r="I88" s="5">
        <v>0</v>
      </c>
      <c r="M88" s="245"/>
      <c r="N88" s="321">
        <v>0</v>
      </c>
    </row>
    <row r="89" spans="1:14" s="22" customFormat="1" ht="23.25" x14ac:dyDescent="0.25">
      <c r="A89" s="397">
        <v>84</v>
      </c>
      <c r="B89" s="24">
        <v>44023</v>
      </c>
      <c r="C89" s="26" t="s">
        <v>47</v>
      </c>
      <c r="D89" s="25">
        <f t="shared" ref="D89" si="12">SUM(E89:I89)</f>
        <v>6.5</v>
      </c>
      <c r="E89" s="5">
        <v>0</v>
      </c>
      <c r="F89" s="5">
        <v>0</v>
      </c>
      <c r="G89" s="5">
        <v>1</v>
      </c>
      <c r="H89" s="250">
        <v>2.5</v>
      </c>
      <c r="I89" s="5">
        <v>3</v>
      </c>
      <c r="J89" s="107">
        <v>770</v>
      </c>
      <c r="M89" s="245"/>
      <c r="N89" s="321">
        <v>0</v>
      </c>
    </row>
    <row r="90" spans="1:14" s="22" customFormat="1" ht="23.25" x14ac:dyDescent="0.25">
      <c r="A90" s="399">
        <v>85</v>
      </c>
      <c r="B90" s="24">
        <v>44024</v>
      </c>
      <c r="C90" s="26" t="s">
        <v>48</v>
      </c>
      <c r="D90" s="25">
        <f t="shared" ref="D90" si="13">SUM(E90:I90)</f>
        <v>5.25</v>
      </c>
      <c r="E90" s="5">
        <v>0.5</v>
      </c>
      <c r="F90" s="5">
        <v>0.5</v>
      </c>
      <c r="G90" s="5">
        <v>0.5</v>
      </c>
      <c r="H90" s="250">
        <v>0.75</v>
      </c>
      <c r="I90" s="5">
        <v>3</v>
      </c>
      <c r="J90" s="107">
        <v>780</v>
      </c>
      <c r="M90" s="245"/>
      <c r="N90" s="321">
        <v>1</v>
      </c>
    </row>
    <row r="91" spans="1:14" s="22" customFormat="1" ht="15.75" x14ac:dyDescent="0.25">
      <c r="A91" s="399">
        <v>86</v>
      </c>
      <c r="B91" s="24">
        <v>44025</v>
      </c>
      <c r="C91" s="400" t="s">
        <v>42</v>
      </c>
      <c r="D91" s="25">
        <f t="shared" ref="D91" si="14">SUM(E91:I91)</f>
        <v>5</v>
      </c>
      <c r="E91" s="5">
        <v>0.25</v>
      </c>
      <c r="F91" s="5">
        <v>2.5</v>
      </c>
      <c r="G91" s="5">
        <v>1</v>
      </c>
      <c r="H91" s="250">
        <f>0.5+0.75</f>
        <v>1.25</v>
      </c>
      <c r="I91" s="5">
        <v>0</v>
      </c>
      <c r="M91" s="245"/>
      <c r="N91" s="321">
        <v>0</v>
      </c>
    </row>
    <row r="92" spans="1:14" s="22" customFormat="1" ht="23.25" x14ac:dyDescent="0.25">
      <c r="A92" s="401">
        <v>87</v>
      </c>
      <c r="B92" s="24">
        <v>44026</v>
      </c>
      <c r="C92" s="402" t="s">
        <v>43</v>
      </c>
      <c r="D92" s="25">
        <f t="shared" ref="D92" si="15">SUM(E92:I92)</f>
        <v>3.2</v>
      </c>
      <c r="E92" s="5">
        <v>0.1</v>
      </c>
      <c r="F92" s="5">
        <v>0.1</v>
      </c>
      <c r="G92" s="5">
        <v>0</v>
      </c>
      <c r="H92" s="250">
        <v>0</v>
      </c>
      <c r="I92" s="5">
        <v>3</v>
      </c>
      <c r="J92" s="107">
        <v>750</v>
      </c>
      <c r="M92" s="245"/>
      <c r="N92" s="321">
        <v>0</v>
      </c>
    </row>
    <row r="93" spans="1:14" x14ac:dyDescent="0.25">
      <c r="N93" s="321">
        <v>0</v>
      </c>
    </row>
    <row r="94" spans="1:14" x14ac:dyDescent="0.25">
      <c r="N94" s="321">
        <v>0</v>
      </c>
    </row>
    <row r="95" spans="1:14" x14ac:dyDescent="0.25">
      <c r="N95" s="321">
        <v>0</v>
      </c>
    </row>
  </sheetData>
  <mergeCells count="2">
    <mergeCell ref="G1:H2"/>
    <mergeCell ref="K1:K2"/>
  </mergeCells>
  <phoneticPr fontId="5" type="noConversion"/>
  <pageMargins left="0.7" right="0.7" top="0.75" bottom="0.75" header="0.3" footer="0.3"/>
  <pageSetup orientation="portrait" r:id="rId1"/>
  <headerFooter>
    <oddFooter>&amp;C&amp;1#&amp;"Calibri"&amp;10&amp;K000000Schlumberger-Private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3A8DB-088B-4DA4-A882-BBD2F7F999A3}">
  <dimension ref="A1:S155"/>
  <sheetViews>
    <sheetView zoomScale="70" zoomScaleNormal="70" workbookViewId="0">
      <selection activeCell="B30" sqref="B30:G30"/>
    </sheetView>
  </sheetViews>
  <sheetFormatPr defaultRowHeight="15" x14ac:dyDescent="0.25"/>
  <cols>
    <col min="1" max="1" width="19.140625" customWidth="1"/>
    <col min="2" max="2" width="17.85546875" customWidth="1"/>
    <col min="3" max="3" width="18.28515625" bestFit="1" customWidth="1"/>
    <col min="4" max="4" width="17.85546875" customWidth="1"/>
    <col min="5" max="5" width="12.7109375" customWidth="1"/>
    <col min="6" max="6" width="17.42578125" bestFit="1" customWidth="1"/>
    <col min="7" max="7" width="24.7109375" customWidth="1"/>
    <col min="8" max="8" width="26.28515625" style="18" bestFit="1" customWidth="1"/>
    <col min="9" max="9" width="29.5703125" style="18" bestFit="1" customWidth="1"/>
    <col min="10" max="10" width="38.7109375" style="18" bestFit="1" customWidth="1"/>
    <col min="11" max="11" width="13.140625" style="18" customWidth="1"/>
    <col min="12" max="12" width="22.140625" style="18" bestFit="1" customWidth="1"/>
    <col min="13" max="13" width="21" style="18" bestFit="1" customWidth="1"/>
    <col min="15" max="16" width="9.140625" customWidth="1"/>
    <col min="17" max="17" width="27.28515625" customWidth="1"/>
    <col min="18" max="18" width="9.140625" customWidth="1"/>
    <col min="19" max="19" width="21.5703125" bestFit="1" customWidth="1"/>
    <col min="20" max="21" width="9.140625" customWidth="1"/>
  </cols>
  <sheetData>
    <row r="1" spans="1:19" ht="15.75" thickBot="1" x14ac:dyDescent="0.3">
      <c r="A1" s="428" t="s">
        <v>41</v>
      </c>
      <c r="B1" s="36"/>
      <c r="C1" s="37" t="s">
        <v>18</v>
      </c>
      <c r="D1" s="36"/>
      <c r="E1" s="36"/>
      <c r="F1" s="37" t="s">
        <v>19</v>
      </c>
      <c r="G1" s="38"/>
      <c r="O1" s="152"/>
      <c r="P1" s="153" t="s">
        <v>307</v>
      </c>
      <c r="Q1" s="421" t="s">
        <v>308</v>
      </c>
      <c r="R1" s="153" t="s">
        <v>309</v>
      </c>
      <c r="S1" s="155"/>
    </row>
    <row r="2" spans="1:19" ht="15.75" thickBot="1" x14ac:dyDescent="0.3">
      <c r="A2" s="429"/>
      <c r="B2" s="1" t="s">
        <v>8</v>
      </c>
      <c r="C2" s="7" t="s">
        <v>16</v>
      </c>
      <c r="D2" s="1" t="s">
        <v>17</v>
      </c>
      <c r="E2" s="8">
        <v>43943</v>
      </c>
      <c r="F2" s="7" t="s">
        <v>20</v>
      </c>
      <c r="G2" s="39" t="s">
        <v>17</v>
      </c>
      <c r="O2" s="156" t="s">
        <v>217</v>
      </c>
      <c r="P2" s="157">
        <v>27</v>
      </c>
      <c r="Q2" s="422"/>
      <c r="R2" s="157">
        <v>30</v>
      </c>
      <c r="S2" s="155"/>
    </row>
    <row r="3" spans="1:19" ht="15.75" thickBot="1" x14ac:dyDescent="0.3">
      <c r="A3" s="429"/>
      <c r="B3" s="1" t="s">
        <v>15</v>
      </c>
      <c r="C3" s="7" t="s">
        <v>16</v>
      </c>
      <c r="D3" s="1" t="s">
        <v>17</v>
      </c>
      <c r="E3" s="8">
        <v>43944</v>
      </c>
      <c r="F3" s="9" t="s">
        <v>21</v>
      </c>
      <c r="G3" s="39" t="s">
        <v>22</v>
      </c>
      <c r="H3" s="45"/>
      <c r="I3" s="45"/>
      <c r="J3" s="45"/>
      <c r="O3" s="156" t="s">
        <v>310</v>
      </c>
      <c r="P3" s="157">
        <v>9</v>
      </c>
      <c r="Q3" s="423"/>
      <c r="R3" s="157">
        <v>6</v>
      </c>
      <c r="S3" s="155"/>
    </row>
    <row r="4" spans="1:19" ht="15.75" thickBot="1" x14ac:dyDescent="0.3">
      <c r="A4" s="429"/>
      <c r="B4" s="1" t="s">
        <v>9</v>
      </c>
      <c r="C4" s="9" t="s">
        <v>27</v>
      </c>
      <c r="D4" s="1" t="s">
        <v>22</v>
      </c>
      <c r="E4" s="8">
        <v>43945</v>
      </c>
      <c r="F4" s="9" t="s">
        <v>25</v>
      </c>
      <c r="G4" s="39" t="s">
        <v>22</v>
      </c>
      <c r="H4" s="45"/>
      <c r="I4" s="45"/>
      <c r="J4" s="45"/>
      <c r="O4" s="158" t="s">
        <v>11</v>
      </c>
      <c r="P4" s="157">
        <v>14</v>
      </c>
      <c r="Q4" s="159">
        <v>12</v>
      </c>
      <c r="R4" s="160">
        <v>12</v>
      </c>
      <c r="S4" s="161" t="s">
        <v>311</v>
      </c>
    </row>
    <row r="5" spans="1:19" ht="15.75" thickBot="1" x14ac:dyDescent="0.3">
      <c r="A5" s="429"/>
      <c r="B5" s="1" t="s">
        <v>10</v>
      </c>
      <c r="C5" s="7" t="s">
        <v>25</v>
      </c>
      <c r="D5" s="1" t="s">
        <v>17</v>
      </c>
      <c r="E5" s="8">
        <v>43946</v>
      </c>
      <c r="F5" s="10" t="s">
        <v>29</v>
      </c>
      <c r="G5" s="39" t="s">
        <v>22</v>
      </c>
      <c r="H5" s="45"/>
      <c r="I5" s="45"/>
      <c r="J5" s="45"/>
      <c r="O5" s="158" t="s">
        <v>10</v>
      </c>
      <c r="P5" s="157">
        <v>9</v>
      </c>
      <c r="Q5" s="159">
        <v>6</v>
      </c>
      <c r="R5" s="160">
        <v>8</v>
      </c>
      <c r="S5" s="161" t="s">
        <v>128</v>
      </c>
    </row>
    <row r="6" spans="1:19" ht="15.75" thickBot="1" x14ac:dyDescent="0.3">
      <c r="A6" s="430"/>
      <c r="B6" s="40" t="s">
        <v>11</v>
      </c>
      <c r="C6" s="41" t="s">
        <v>26</v>
      </c>
      <c r="D6" s="40" t="s">
        <v>22</v>
      </c>
      <c r="E6" s="42">
        <v>43946</v>
      </c>
      <c r="F6" s="43" t="s">
        <v>28</v>
      </c>
      <c r="G6" s="44" t="s">
        <v>30</v>
      </c>
      <c r="H6" s="45"/>
      <c r="I6" s="45"/>
      <c r="J6" s="45"/>
      <c r="O6" s="158" t="s">
        <v>9</v>
      </c>
      <c r="P6" s="157">
        <v>13</v>
      </c>
      <c r="Q6" s="159">
        <v>9</v>
      </c>
      <c r="R6" s="160">
        <v>10</v>
      </c>
      <c r="S6" s="161" t="s">
        <v>312</v>
      </c>
    </row>
    <row r="7" spans="1:19" ht="15.75" thickBot="1" x14ac:dyDescent="0.3">
      <c r="H7" s="45"/>
      <c r="I7" s="45"/>
      <c r="J7" s="45"/>
      <c r="O7" s="156"/>
      <c r="P7" s="162" t="s">
        <v>313</v>
      </c>
      <c r="Q7" s="421" t="s">
        <v>308</v>
      </c>
      <c r="R7" s="154"/>
      <c r="S7" s="155"/>
    </row>
    <row r="8" spans="1:19" ht="15.75" thickBot="1" x14ac:dyDescent="0.3">
      <c r="A8" s="415" t="s">
        <v>40</v>
      </c>
      <c r="B8" s="27" t="s">
        <v>18</v>
      </c>
      <c r="C8" s="49" t="s">
        <v>37</v>
      </c>
      <c r="D8" s="50" t="s">
        <v>38</v>
      </c>
      <c r="E8" s="27" t="s">
        <v>19</v>
      </c>
      <c r="F8" s="49" t="s">
        <v>37</v>
      </c>
      <c r="G8" s="50" t="s">
        <v>38</v>
      </c>
      <c r="H8" s="51" t="s">
        <v>18</v>
      </c>
      <c r="I8" s="51" t="s">
        <v>49</v>
      </c>
      <c r="J8" s="51" t="s">
        <v>50</v>
      </c>
      <c r="K8" s="51" t="s">
        <v>19</v>
      </c>
      <c r="L8" s="51" t="s">
        <v>49</v>
      </c>
      <c r="M8" s="52" t="s">
        <v>50</v>
      </c>
      <c r="O8" s="156" t="s">
        <v>217</v>
      </c>
      <c r="P8" s="157">
        <v>27</v>
      </c>
      <c r="Q8" s="422"/>
      <c r="R8" s="154"/>
      <c r="S8" s="155"/>
    </row>
    <row r="9" spans="1:19" ht="15.75" thickBot="1" x14ac:dyDescent="0.3">
      <c r="A9" s="416"/>
      <c r="B9" s="12" t="s">
        <v>36</v>
      </c>
      <c r="C9" s="23">
        <v>5</v>
      </c>
      <c r="D9" s="23">
        <v>55</v>
      </c>
      <c r="E9" s="12" t="s">
        <v>36</v>
      </c>
      <c r="F9" s="23">
        <v>4</v>
      </c>
      <c r="G9" s="23">
        <v>40</v>
      </c>
      <c r="H9" s="19" t="s">
        <v>9</v>
      </c>
      <c r="I9" s="19">
        <v>2</v>
      </c>
      <c r="J9" s="19">
        <v>13</v>
      </c>
      <c r="K9" s="19" t="s">
        <v>9</v>
      </c>
      <c r="L9" s="19">
        <v>4</v>
      </c>
      <c r="M9" s="28">
        <v>13</v>
      </c>
      <c r="O9" s="156" t="s">
        <v>310</v>
      </c>
      <c r="P9" s="157">
        <v>5</v>
      </c>
      <c r="Q9" s="423"/>
      <c r="R9" s="154"/>
      <c r="S9" s="155"/>
    </row>
    <row r="10" spans="1:19" ht="15.75" thickBot="1" x14ac:dyDescent="0.3">
      <c r="A10" s="416"/>
      <c r="B10" s="12" t="s">
        <v>39</v>
      </c>
      <c r="C10" s="23">
        <v>38</v>
      </c>
      <c r="D10" s="23">
        <v>85</v>
      </c>
      <c r="E10" s="12" t="s">
        <v>39</v>
      </c>
      <c r="F10" s="23">
        <v>33</v>
      </c>
      <c r="G10" s="23">
        <v>69</v>
      </c>
      <c r="H10" s="19" t="s">
        <v>10</v>
      </c>
      <c r="I10" s="19">
        <v>1</v>
      </c>
      <c r="J10" s="19">
        <v>9</v>
      </c>
      <c r="K10" s="20" t="s">
        <v>10</v>
      </c>
      <c r="L10" s="20">
        <v>4</v>
      </c>
      <c r="M10" s="29">
        <v>9</v>
      </c>
      <c r="O10" s="158" t="s">
        <v>31</v>
      </c>
      <c r="P10" s="157">
        <v>18</v>
      </c>
      <c r="Q10" s="159">
        <v>16</v>
      </c>
      <c r="R10" s="154"/>
      <c r="S10" s="161" t="s">
        <v>112</v>
      </c>
    </row>
    <row r="11" spans="1:19" ht="15.75" thickBot="1" x14ac:dyDescent="0.3">
      <c r="A11" s="416"/>
      <c r="B11" s="12" t="s">
        <v>35</v>
      </c>
      <c r="C11" s="23">
        <v>49</v>
      </c>
      <c r="D11" s="23">
        <v>75</v>
      </c>
      <c r="E11" s="12" t="s">
        <v>35</v>
      </c>
      <c r="F11" s="23">
        <v>47</v>
      </c>
      <c r="G11" s="23">
        <v>63</v>
      </c>
      <c r="H11" s="72" t="s">
        <v>11</v>
      </c>
      <c r="I11" s="72">
        <v>9</v>
      </c>
      <c r="J11" s="72">
        <v>14</v>
      </c>
      <c r="K11" s="19" t="s">
        <v>11</v>
      </c>
      <c r="L11" s="19">
        <v>7</v>
      </c>
      <c r="M11" s="28">
        <v>14</v>
      </c>
      <c r="O11" s="158" t="s">
        <v>32</v>
      </c>
      <c r="P11" s="157">
        <v>13</v>
      </c>
      <c r="Q11" s="159">
        <v>10</v>
      </c>
      <c r="R11" s="154"/>
      <c r="S11" s="161" t="s">
        <v>133</v>
      </c>
    </row>
    <row r="12" spans="1:19" x14ac:dyDescent="0.25">
      <c r="A12" s="416"/>
      <c r="B12" s="12" t="s">
        <v>23</v>
      </c>
      <c r="C12" s="13">
        <v>710</v>
      </c>
      <c r="D12" s="23">
        <v>91</v>
      </c>
      <c r="E12" s="12" t="s">
        <v>23</v>
      </c>
      <c r="F12" s="14">
        <v>650</v>
      </c>
      <c r="G12" s="16">
        <v>75</v>
      </c>
      <c r="H12" s="21" t="s">
        <v>31</v>
      </c>
      <c r="I12" s="21">
        <v>3</v>
      </c>
      <c r="J12" s="19">
        <v>18</v>
      </c>
      <c r="K12" s="20" t="s">
        <v>31</v>
      </c>
      <c r="L12" s="20">
        <v>6</v>
      </c>
      <c r="M12" s="29">
        <v>18</v>
      </c>
    </row>
    <row r="13" spans="1:19" x14ac:dyDescent="0.25">
      <c r="A13" s="417" t="s">
        <v>58</v>
      </c>
      <c r="B13" s="418"/>
      <c r="C13" s="418"/>
      <c r="D13" s="418"/>
      <c r="E13" s="418"/>
      <c r="F13" s="418"/>
      <c r="G13" s="418"/>
      <c r="H13" s="72" t="s">
        <v>32</v>
      </c>
      <c r="I13" s="72">
        <v>5</v>
      </c>
      <c r="J13" s="72">
        <v>13</v>
      </c>
      <c r="K13" s="20" t="s">
        <v>32</v>
      </c>
      <c r="L13" s="20">
        <v>5</v>
      </c>
      <c r="M13" s="29">
        <v>13</v>
      </c>
    </row>
    <row r="14" spans="1:19" x14ac:dyDescent="0.25">
      <c r="A14" s="30" t="s">
        <v>31</v>
      </c>
      <c r="B14" s="436" t="s">
        <v>59</v>
      </c>
      <c r="C14" s="436"/>
      <c r="D14" s="436"/>
      <c r="E14" s="436"/>
      <c r="F14" s="436"/>
      <c r="G14" s="436"/>
      <c r="H14" s="21" t="s">
        <v>51</v>
      </c>
      <c r="I14" s="21">
        <v>1</v>
      </c>
      <c r="J14" s="19"/>
      <c r="K14" s="19"/>
      <c r="L14" s="19"/>
      <c r="M14" s="28"/>
    </row>
    <row r="15" spans="1:19" x14ac:dyDescent="0.25">
      <c r="A15" s="31" t="s">
        <v>32</v>
      </c>
      <c r="B15" s="431" t="s">
        <v>57</v>
      </c>
      <c r="C15" s="431"/>
      <c r="D15" s="431"/>
      <c r="E15" s="431"/>
      <c r="F15" s="431"/>
      <c r="G15" s="431"/>
      <c r="H15" s="72" t="s">
        <v>52</v>
      </c>
      <c r="I15" s="72">
        <v>2</v>
      </c>
      <c r="J15" s="72"/>
      <c r="K15" s="19"/>
      <c r="L15" s="19"/>
      <c r="M15" s="28"/>
    </row>
    <row r="16" spans="1:19" x14ac:dyDescent="0.25">
      <c r="A16" s="31" t="s">
        <v>9</v>
      </c>
      <c r="B16" s="431" t="s">
        <v>60</v>
      </c>
      <c r="C16" s="431"/>
      <c r="D16" s="431"/>
      <c r="E16" s="431"/>
      <c r="F16" s="431"/>
      <c r="G16" s="431"/>
      <c r="H16" s="21" t="s">
        <v>53</v>
      </c>
      <c r="I16" s="21">
        <v>2</v>
      </c>
      <c r="J16" s="19"/>
      <c r="K16" s="19"/>
      <c r="L16" s="19"/>
      <c r="M16" s="28"/>
    </row>
    <row r="17" spans="1:13" x14ac:dyDescent="0.25">
      <c r="A17" s="31" t="s">
        <v>10</v>
      </c>
      <c r="B17" s="431" t="s">
        <v>62</v>
      </c>
      <c r="C17" s="431"/>
      <c r="D17" s="431"/>
      <c r="E17" s="431"/>
      <c r="F17" s="431"/>
      <c r="G17" s="431"/>
      <c r="H17" s="21" t="s">
        <v>54</v>
      </c>
      <c r="I17" s="21">
        <v>1</v>
      </c>
      <c r="J17" s="19"/>
      <c r="K17" s="19"/>
      <c r="L17" s="19"/>
      <c r="M17" s="28"/>
    </row>
    <row r="18" spans="1:13" ht="15.75" thickBot="1" x14ac:dyDescent="0.3">
      <c r="A18" s="32" t="s">
        <v>11</v>
      </c>
      <c r="B18" s="435" t="s">
        <v>61</v>
      </c>
      <c r="C18" s="435"/>
      <c r="D18" s="435"/>
      <c r="E18" s="435"/>
      <c r="F18" s="435"/>
      <c r="G18" s="435"/>
      <c r="H18" s="33" t="s">
        <v>55</v>
      </c>
      <c r="I18" s="33">
        <v>2</v>
      </c>
      <c r="J18" s="34"/>
      <c r="K18" s="34"/>
      <c r="L18" s="34"/>
      <c r="M18" s="35"/>
    </row>
    <row r="20" spans="1:13" ht="15.75" thickBot="1" x14ac:dyDescent="0.3"/>
    <row r="21" spans="1:13" x14ac:dyDescent="0.25">
      <c r="A21" s="415" t="s">
        <v>96</v>
      </c>
      <c r="B21" s="27" t="s">
        <v>18</v>
      </c>
      <c r="C21" s="49" t="s">
        <v>37</v>
      </c>
      <c r="D21" s="50" t="s">
        <v>38</v>
      </c>
      <c r="E21" s="27" t="s">
        <v>19</v>
      </c>
      <c r="F21" s="49" t="s">
        <v>37</v>
      </c>
      <c r="G21" s="50" t="s">
        <v>38</v>
      </c>
      <c r="H21" s="51" t="s">
        <v>18</v>
      </c>
      <c r="I21" s="51" t="s">
        <v>49</v>
      </c>
      <c r="J21" s="51" t="s">
        <v>50</v>
      </c>
      <c r="K21" s="51" t="s">
        <v>19</v>
      </c>
      <c r="L21" s="51" t="s">
        <v>49</v>
      </c>
      <c r="M21" s="52" t="s">
        <v>50</v>
      </c>
    </row>
    <row r="22" spans="1:13" x14ac:dyDescent="0.25">
      <c r="A22" s="416"/>
      <c r="B22" s="12" t="s">
        <v>36</v>
      </c>
      <c r="C22" s="23">
        <v>2</v>
      </c>
      <c r="D22" s="23">
        <v>12</v>
      </c>
      <c r="E22" s="12" t="s">
        <v>36</v>
      </c>
      <c r="F22" s="23">
        <v>1</v>
      </c>
      <c r="G22" s="23">
        <v>0</v>
      </c>
      <c r="H22" s="20" t="s">
        <v>9</v>
      </c>
      <c r="I22" s="20">
        <v>6</v>
      </c>
      <c r="J22" s="20">
        <v>13</v>
      </c>
      <c r="K22" s="105" t="s">
        <v>9</v>
      </c>
      <c r="L22" s="105">
        <v>6</v>
      </c>
      <c r="M22" s="28">
        <v>13</v>
      </c>
    </row>
    <row r="23" spans="1:13" x14ac:dyDescent="0.25">
      <c r="A23" s="416"/>
      <c r="B23" s="12" t="s">
        <v>39</v>
      </c>
      <c r="C23" s="23">
        <v>39</v>
      </c>
      <c r="D23" s="23">
        <v>88</v>
      </c>
      <c r="E23" s="12" t="s">
        <v>39</v>
      </c>
      <c r="F23" s="23">
        <v>35</v>
      </c>
      <c r="G23" s="23">
        <v>74</v>
      </c>
      <c r="H23" s="21" t="s">
        <v>10</v>
      </c>
      <c r="I23" s="21">
        <v>4</v>
      </c>
      <c r="J23" s="21">
        <v>10</v>
      </c>
      <c r="K23" s="105" t="s">
        <v>10</v>
      </c>
      <c r="L23" s="105">
        <v>5</v>
      </c>
      <c r="M23" s="28">
        <v>10</v>
      </c>
    </row>
    <row r="24" spans="1:13" x14ac:dyDescent="0.25">
      <c r="A24" s="416"/>
      <c r="B24" s="12" t="s">
        <v>35</v>
      </c>
      <c r="C24" s="23">
        <v>48</v>
      </c>
      <c r="D24" s="23">
        <v>76</v>
      </c>
      <c r="E24" s="12" t="s">
        <v>35</v>
      </c>
      <c r="F24" s="23">
        <v>48</v>
      </c>
      <c r="G24" s="23">
        <v>76</v>
      </c>
      <c r="H24" s="21" t="s">
        <v>11</v>
      </c>
      <c r="I24" s="21">
        <v>3</v>
      </c>
      <c r="J24" s="21">
        <v>13</v>
      </c>
      <c r="K24" s="105" t="s">
        <v>11</v>
      </c>
      <c r="L24" s="105">
        <v>4</v>
      </c>
      <c r="M24" s="28">
        <v>13</v>
      </c>
    </row>
    <row r="25" spans="1:13" x14ac:dyDescent="0.25">
      <c r="A25" s="416"/>
      <c r="B25" s="12" t="s">
        <v>23</v>
      </c>
      <c r="C25" s="13">
        <v>710</v>
      </c>
      <c r="D25" s="23">
        <v>92</v>
      </c>
      <c r="E25" s="12" t="s">
        <v>23</v>
      </c>
      <c r="F25" s="14">
        <v>680</v>
      </c>
      <c r="G25" s="23">
        <v>84</v>
      </c>
      <c r="H25" s="21" t="s">
        <v>31</v>
      </c>
      <c r="I25" s="21">
        <v>4</v>
      </c>
      <c r="J25" s="21">
        <v>18</v>
      </c>
      <c r="K25" s="105" t="s">
        <v>31</v>
      </c>
      <c r="L25" s="105">
        <v>4</v>
      </c>
      <c r="M25" s="28">
        <v>17</v>
      </c>
    </row>
    <row r="26" spans="1:13" x14ac:dyDescent="0.25">
      <c r="A26" s="417" t="s">
        <v>58</v>
      </c>
      <c r="B26" s="418"/>
      <c r="C26" s="418"/>
      <c r="D26" s="418"/>
      <c r="E26" s="418"/>
      <c r="F26" s="418"/>
      <c r="G26" s="418"/>
      <c r="H26" s="21" t="s">
        <v>32</v>
      </c>
      <c r="I26" s="21">
        <v>4</v>
      </c>
      <c r="J26" s="21">
        <v>13</v>
      </c>
      <c r="K26" s="105" t="s">
        <v>32</v>
      </c>
      <c r="L26" s="105">
        <v>7</v>
      </c>
      <c r="M26" s="28">
        <v>14</v>
      </c>
    </row>
    <row r="27" spans="1:13" x14ac:dyDescent="0.25">
      <c r="A27" s="61" t="s">
        <v>31</v>
      </c>
      <c r="B27" s="437" t="s">
        <v>98</v>
      </c>
      <c r="C27" s="438"/>
      <c r="D27" s="438"/>
      <c r="E27" s="438"/>
      <c r="F27" s="438"/>
      <c r="G27" s="439"/>
      <c r="H27" s="446" t="s">
        <v>97</v>
      </c>
      <c r="I27" s="447"/>
      <c r="J27" s="447"/>
      <c r="K27" s="447"/>
      <c r="L27" s="447"/>
      <c r="M27" s="448"/>
    </row>
    <row r="28" spans="1:13" x14ac:dyDescent="0.25">
      <c r="A28" s="61" t="s">
        <v>32</v>
      </c>
      <c r="B28" s="440"/>
      <c r="C28" s="441"/>
      <c r="D28" s="441"/>
      <c r="E28" s="441"/>
      <c r="F28" s="441"/>
      <c r="G28" s="442"/>
      <c r="H28" s="449" t="s">
        <v>99</v>
      </c>
      <c r="I28" s="450"/>
      <c r="J28" s="450"/>
      <c r="K28" s="450"/>
      <c r="L28" s="450"/>
      <c r="M28" s="451"/>
    </row>
    <row r="29" spans="1:13" x14ac:dyDescent="0.25">
      <c r="A29" s="61" t="s">
        <v>9</v>
      </c>
      <c r="B29" s="432"/>
      <c r="C29" s="433"/>
      <c r="D29" s="433"/>
      <c r="E29" s="433"/>
      <c r="F29" s="433"/>
      <c r="G29" s="434"/>
      <c r="H29" s="449" t="s">
        <v>100</v>
      </c>
      <c r="I29" s="450"/>
      <c r="J29" s="450"/>
      <c r="K29" s="450"/>
      <c r="L29" s="450"/>
      <c r="M29" s="451"/>
    </row>
    <row r="30" spans="1:13" x14ac:dyDescent="0.25">
      <c r="A30" s="61" t="s">
        <v>10</v>
      </c>
      <c r="B30" s="432"/>
      <c r="C30" s="433"/>
      <c r="D30" s="433"/>
      <c r="E30" s="433"/>
      <c r="F30" s="433"/>
      <c r="G30" s="434"/>
      <c r="H30" s="449" t="s">
        <v>101</v>
      </c>
      <c r="I30" s="450"/>
      <c r="J30" s="450"/>
      <c r="K30" s="450"/>
      <c r="L30" s="450"/>
      <c r="M30" s="451"/>
    </row>
    <row r="31" spans="1:13" ht="15.75" thickBot="1" x14ac:dyDescent="0.3">
      <c r="A31" s="62" t="s">
        <v>11</v>
      </c>
      <c r="B31" s="443"/>
      <c r="C31" s="444"/>
      <c r="D31" s="444"/>
      <c r="E31" s="444"/>
      <c r="F31" s="444"/>
      <c r="G31" s="445"/>
      <c r="H31" s="64"/>
      <c r="I31" s="64"/>
      <c r="J31" s="64"/>
      <c r="K31" s="64"/>
      <c r="L31" s="64"/>
      <c r="M31" s="65"/>
    </row>
    <row r="32" spans="1:13" ht="15.75" thickBot="1" x14ac:dyDescent="0.3">
      <c r="K32"/>
      <c r="L32"/>
      <c r="M32"/>
    </row>
    <row r="33" spans="1:18" s="22" customFormat="1" x14ac:dyDescent="0.25">
      <c r="A33" s="415" t="s">
        <v>103</v>
      </c>
      <c r="B33" s="27" t="s">
        <v>18</v>
      </c>
      <c r="C33" s="49" t="s">
        <v>37</v>
      </c>
      <c r="D33" s="50" t="s">
        <v>38</v>
      </c>
      <c r="E33" s="27" t="s">
        <v>19</v>
      </c>
      <c r="F33" s="49" t="s">
        <v>37</v>
      </c>
      <c r="G33" s="50" t="s">
        <v>38</v>
      </c>
      <c r="H33" s="51" t="s">
        <v>18</v>
      </c>
      <c r="I33" s="51" t="s">
        <v>49</v>
      </c>
      <c r="J33" s="52" t="s">
        <v>50</v>
      </c>
      <c r="K33" s="51" t="s">
        <v>19</v>
      </c>
      <c r="L33" s="51" t="s">
        <v>49</v>
      </c>
      <c r="M33" s="52" t="s">
        <v>50</v>
      </c>
    </row>
    <row r="34" spans="1:18" s="22" customFormat="1" x14ac:dyDescent="0.25">
      <c r="A34" s="416"/>
      <c r="B34" s="12" t="s">
        <v>36</v>
      </c>
      <c r="C34" s="23">
        <v>0</v>
      </c>
      <c r="D34" s="23">
        <v>1</v>
      </c>
      <c r="E34" s="12" t="s">
        <v>36</v>
      </c>
      <c r="F34" s="23">
        <v>0</v>
      </c>
      <c r="G34" s="23">
        <v>1</v>
      </c>
      <c r="H34" s="20" t="s">
        <v>9</v>
      </c>
      <c r="I34" s="20">
        <f>J34-5</f>
        <v>7</v>
      </c>
      <c r="J34" s="29">
        <v>12</v>
      </c>
      <c r="K34" s="105" t="s">
        <v>9</v>
      </c>
      <c r="L34" s="105"/>
      <c r="M34" s="28"/>
    </row>
    <row r="35" spans="1:18" s="22" customFormat="1" x14ac:dyDescent="0.25">
      <c r="A35" s="416"/>
      <c r="B35" s="12" t="s">
        <v>39</v>
      </c>
      <c r="C35" s="23">
        <v>29</v>
      </c>
      <c r="D35" s="23">
        <v>57</v>
      </c>
      <c r="E35" s="12" t="s">
        <v>39</v>
      </c>
      <c r="F35" s="23">
        <v>34</v>
      </c>
      <c r="G35" s="23">
        <v>71</v>
      </c>
      <c r="H35" s="21" t="s">
        <v>10</v>
      </c>
      <c r="I35" s="21">
        <v>4</v>
      </c>
      <c r="J35" s="63">
        <v>10</v>
      </c>
      <c r="K35" s="105" t="s">
        <v>10</v>
      </c>
      <c r="L35" s="105"/>
      <c r="M35" s="28"/>
    </row>
    <row r="36" spans="1:18" s="22" customFormat="1" x14ac:dyDescent="0.25">
      <c r="A36" s="416"/>
      <c r="B36" s="12" t="s">
        <v>35</v>
      </c>
      <c r="C36" s="23">
        <v>46</v>
      </c>
      <c r="D36" s="23">
        <v>60</v>
      </c>
      <c r="E36" s="12" t="s">
        <v>35</v>
      </c>
      <c r="F36" s="23">
        <v>33</v>
      </c>
      <c r="G36" s="23">
        <v>25</v>
      </c>
      <c r="H36" s="20" t="s">
        <v>11</v>
      </c>
      <c r="I36" s="20">
        <v>8</v>
      </c>
      <c r="J36" s="29">
        <v>14</v>
      </c>
      <c r="K36" s="105" t="s">
        <v>11</v>
      </c>
      <c r="L36" s="105"/>
      <c r="M36" s="28"/>
    </row>
    <row r="37" spans="1:18" s="22" customFormat="1" x14ac:dyDescent="0.25">
      <c r="A37" s="416"/>
      <c r="B37" s="12" t="s">
        <v>23</v>
      </c>
      <c r="C37" s="108">
        <v>610</v>
      </c>
      <c r="D37" s="106">
        <v>61</v>
      </c>
      <c r="E37" s="12" t="s">
        <v>23</v>
      </c>
      <c r="F37" s="108">
        <v>560</v>
      </c>
      <c r="G37" s="16">
        <v>44</v>
      </c>
      <c r="H37" s="21" t="s">
        <v>31</v>
      </c>
      <c r="I37" s="21"/>
      <c r="J37" s="63"/>
      <c r="K37" s="105" t="s">
        <v>31</v>
      </c>
      <c r="L37" s="105"/>
      <c r="M37" s="28"/>
    </row>
    <row r="38" spans="1:18" s="22" customFormat="1" ht="15.75" thickBot="1" x14ac:dyDescent="0.3">
      <c r="A38" s="417" t="s">
        <v>58</v>
      </c>
      <c r="B38" s="418"/>
      <c r="C38" s="418"/>
      <c r="D38" s="418"/>
      <c r="E38" s="418"/>
      <c r="F38" s="418"/>
      <c r="G38" s="418"/>
      <c r="H38" s="67" t="s">
        <v>32</v>
      </c>
      <c r="I38" s="67"/>
      <c r="J38" s="77"/>
      <c r="K38" s="105" t="s">
        <v>32</v>
      </c>
      <c r="L38" s="105"/>
      <c r="M38" s="28"/>
    </row>
    <row r="39" spans="1:18" s="22" customFormat="1" x14ac:dyDescent="0.25">
      <c r="A39" s="61" t="s">
        <v>31</v>
      </c>
      <c r="B39" s="437"/>
      <c r="C39" s="438"/>
      <c r="D39" s="438"/>
      <c r="E39" s="438"/>
      <c r="F39" s="438"/>
      <c r="G39" s="438"/>
      <c r="H39" s="452" t="s">
        <v>9</v>
      </c>
      <c r="I39" s="70">
        <v>3</v>
      </c>
      <c r="J39" s="71" t="s">
        <v>104</v>
      </c>
    </row>
    <row r="40" spans="1:18" s="22" customFormat="1" x14ac:dyDescent="0.25">
      <c r="A40" s="61" t="s">
        <v>32</v>
      </c>
      <c r="B40" s="440"/>
      <c r="C40" s="441"/>
      <c r="D40" s="441"/>
      <c r="E40" s="441"/>
      <c r="F40" s="441"/>
      <c r="G40" s="441"/>
      <c r="H40" s="453"/>
      <c r="I40" s="72">
        <v>2</v>
      </c>
      <c r="J40" s="73" t="s">
        <v>105</v>
      </c>
    </row>
    <row r="41" spans="1:18" s="22" customFormat="1" ht="15.75" thickBot="1" x14ac:dyDescent="0.3">
      <c r="A41" s="61" t="s">
        <v>9</v>
      </c>
      <c r="B41" s="432"/>
      <c r="C41" s="433"/>
      <c r="D41" s="433"/>
      <c r="E41" s="433"/>
      <c r="F41" s="433"/>
      <c r="G41" s="433"/>
      <c r="H41" s="454"/>
      <c r="I41" s="74">
        <v>2</v>
      </c>
      <c r="J41" s="75" t="s">
        <v>107</v>
      </c>
    </row>
    <row r="42" spans="1:18" s="22" customFormat="1" x14ac:dyDescent="0.25">
      <c r="A42" s="61" t="s">
        <v>10</v>
      </c>
      <c r="B42" s="432"/>
      <c r="C42" s="433"/>
      <c r="D42" s="433"/>
      <c r="E42" s="433"/>
      <c r="F42" s="433"/>
      <c r="G42" s="433"/>
      <c r="H42" s="76" t="s">
        <v>11</v>
      </c>
      <c r="I42" s="424" t="s">
        <v>108</v>
      </c>
      <c r="J42" s="425"/>
    </row>
    <row r="43" spans="1:18" s="22" customFormat="1" ht="15.75" thickBot="1" x14ac:dyDescent="0.3">
      <c r="A43" s="62" t="s">
        <v>11</v>
      </c>
      <c r="B43" s="443"/>
      <c r="C43" s="444"/>
      <c r="D43" s="444"/>
      <c r="E43" s="444"/>
      <c r="F43" s="444"/>
      <c r="G43" s="444"/>
      <c r="H43" s="69" t="s">
        <v>10</v>
      </c>
      <c r="I43" s="426" t="s">
        <v>109</v>
      </c>
      <c r="J43" s="427"/>
    </row>
    <row r="44" spans="1:18" ht="15.75" thickBot="1" x14ac:dyDescent="0.3">
      <c r="D44" s="22"/>
      <c r="E44" s="22"/>
      <c r="F44" s="22"/>
      <c r="K44"/>
      <c r="L44"/>
      <c r="M44"/>
    </row>
    <row r="45" spans="1:18" s="22" customFormat="1" x14ac:dyDescent="0.25">
      <c r="A45" s="415" t="s">
        <v>192</v>
      </c>
      <c r="B45" s="27" t="s">
        <v>18</v>
      </c>
      <c r="C45" s="49" t="s">
        <v>37</v>
      </c>
      <c r="D45" s="50" t="s">
        <v>38</v>
      </c>
      <c r="E45" s="27" t="s">
        <v>19</v>
      </c>
      <c r="F45" s="49" t="s">
        <v>37</v>
      </c>
      <c r="G45" s="50" t="s">
        <v>38</v>
      </c>
      <c r="H45" s="51" t="s">
        <v>18</v>
      </c>
      <c r="I45" s="51" t="s">
        <v>49</v>
      </c>
      <c r="J45" s="51" t="s">
        <v>50</v>
      </c>
      <c r="K45" s="51" t="s">
        <v>19</v>
      </c>
      <c r="L45" s="51" t="s">
        <v>49</v>
      </c>
      <c r="M45" s="52" t="s">
        <v>50</v>
      </c>
      <c r="O45" s="59" t="s">
        <v>9</v>
      </c>
      <c r="P45" s="59">
        <v>3</v>
      </c>
      <c r="Q45" s="59" t="s">
        <v>185</v>
      </c>
      <c r="R45" s="59">
        <f>3+4+3+3+13+12</f>
        <v>38</v>
      </c>
    </row>
    <row r="46" spans="1:18" s="22" customFormat="1" x14ac:dyDescent="0.25">
      <c r="A46" s="416"/>
      <c r="B46" s="12" t="s">
        <v>36</v>
      </c>
      <c r="C46" s="96">
        <v>1</v>
      </c>
      <c r="D46" s="96">
        <v>0</v>
      </c>
      <c r="E46" s="12" t="s">
        <v>36</v>
      </c>
      <c r="F46" s="96">
        <v>1</v>
      </c>
      <c r="G46" s="96">
        <v>0</v>
      </c>
      <c r="H46" s="95" t="s">
        <v>9</v>
      </c>
      <c r="I46" s="95">
        <v>3</v>
      </c>
      <c r="J46" s="95">
        <v>13</v>
      </c>
      <c r="K46" s="95" t="s">
        <v>9</v>
      </c>
      <c r="L46" s="95">
        <v>1</v>
      </c>
      <c r="M46" s="28">
        <v>13</v>
      </c>
      <c r="O46" s="59" t="s">
        <v>9</v>
      </c>
      <c r="P46" s="100" t="s">
        <v>189</v>
      </c>
      <c r="Q46" s="59" t="s">
        <v>187</v>
      </c>
      <c r="R46" s="59"/>
    </row>
    <row r="47" spans="1:18" s="22" customFormat="1" x14ac:dyDescent="0.25">
      <c r="A47" s="416"/>
      <c r="B47" s="12" t="s">
        <v>39</v>
      </c>
      <c r="C47" s="96">
        <v>40</v>
      </c>
      <c r="D47" s="96">
        <v>91</v>
      </c>
      <c r="E47" s="12" t="s">
        <v>39</v>
      </c>
      <c r="F47" s="96">
        <v>35</v>
      </c>
      <c r="G47" s="96">
        <v>76</v>
      </c>
      <c r="H47" s="95" t="s">
        <v>10</v>
      </c>
      <c r="I47" s="95">
        <v>0</v>
      </c>
      <c r="J47" s="95">
        <v>9</v>
      </c>
      <c r="K47" s="95" t="s">
        <v>10</v>
      </c>
      <c r="L47" s="95">
        <v>4</v>
      </c>
      <c r="M47" s="28">
        <v>9</v>
      </c>
      <c r="O47" s="59" t="s">
        <v>9</v>
      </c>
      <c r="P47" s="100" t="s">
        <v>186</v>
      </c>
      <c r="Q47" s="59" t="s">
        <v>188</v>
      </c>
      <c r="R47" s="59"/>
    </row>
    <row r="48" spans="1:18" s="22" customFormat="1" x14ac:dyDescent="0.25">
      <c r="A48" s="416"/>
      <c r="B48" s="12" t="s">
        <v>35</v>
      </c>
      <c r="C48" s="96">
        <v>50</v>
      </c>
      <c r="D48" s="96">
        <v>86</v>
      </c>
      <c r="E48" s="12" t="s">
        <v>35</v>
      </c>
      <c r="F48" s="96">
        <v>49</v>
      </c>
      <c r="G48" s="96">
        <v>75</v>
      </c>
      <c r="H48" s="95" t="s">
        <v>11</v>
      </c>
      <c r="I48" s="95">
        <v>6</v>
      </c>
      <c r="J48" s="95">
        <v>14</v>
      </c>
      <c r="K48" s="95" t="s">
        <v>11</v>
      </c>
      <c r="L48" s="95">
        <v>8</v>
      </c>
      <c r="M48" s="28">
        <v>14</v>
      </c>
      <c r="O48" s="59" t="s">
        <v>9</v>
      </c>
      <c r="P48" s="59" t="s">
        <v>190</v>
      </c>
      <c r="Q48" s="59" t="s">
        <v>191</v>
      </c>
      <c r="R48" s="59"/>
    </row>
    <row r="49" spans="1:18" s="22" customFormat="1" x14ac:dyDescent="0.25">
      <c r="A49" s="416"/>
      <c r="B49" s="12" t="s">
        <v>23</v>
      </c>
      <c r="C49" s="13">
        <v>730</v>
      </c>
      <c r="D49" s="96">
        <v>96</v>
      </c>
      <c r="E49" s="12" t="s">
        <v>23</v>
      </c>
      <c r="F49" s="14">
        <v>690</v>
      </c>
      <c r="G49" s="16"/>
      <c r="H49" s="95" t="s">
        <v>31</v>
      </c>
      <c r="I49" s="95">
        <v>3</v>
      </c>
      <c r="J49" s="95">
        <v>18</v>
      </c>
      <c r="K49" s="95" t="s">
        <v>31</v>
      </c>
      <c r="L49" s="95">
        <v>7</v>
      </c>
      <c r="M49" s="28">
        <v>18</v>
      </c>
      <c r="O49" s="59" t="s">
        <v>10</v>
      </c>
      <c r="P49" s="59">
        <v>9</v>
      </c>
      <c r="Q49" s="59"/>
      <c r="R49" s="59"/>
    </row>
    <row r="50" spans="1:18" s="22" customFormat="1" x14ac:dyDescent="0.25">
      <c r="A50" s="417" t="s">
        <v>58</v>
      </c>
      <c r="B50" s="418"/>
      <c r="C50" s="418"/>
      <c r="D50" s="418"/>
      <c r="E50" s="418"/>
      <c r="F50" s="418"/>
      <c r="G50" s="418"/>
      <c r="H50" s="72" t="s">
        <v>32</v>
      </c>
      <c r="I50" s="72">
        <v>4</v>
      </c>
      <c r="J50" s="72">
        <v>13</v>
      </c>
      <c r="K50" s="95" t="s">
        <v>32</v>
      </c>
      <c r="L50" s="95">
        <v>4</v>
      </c>
      <c r="M50" s="28">
        <v>13</v>
      </c>
      <c r="O50" s="59" t="s">
        <v>11</v>
      </c>
      <c r="P50" s="59">
        <v>14</v>
      </c>
      <c r="Q50" s="59"/>
      <c r="R50" s="59"/>
    </row>
    <row r="51" spans="1:18" s="22" customFormat="1" x14ac:dyDescent="0.25">
      <c r="A51" s="61" t="s">
        <v>31</v>
      </c>
      <c r="B51" s="419" t="s">
        <v>183</v>
      </c>
      <c r="C51" s="419"/>
      <c r="D51" s="419"/>
      <c r="E51" s="419"/>
      <c r="F51" s="419"/>
      <c r="G51" s="419"/>
      <c r="H51" s="72" t="s">
        <v>179</v>
      </c>
      <c r="I51" s="72">
        <v>3</v>
      </c>
      <c r="J51" s="72"/>
      <c r="K51" s="95"/>
      <c r="L51" s="95"/>
      <c r="M51" s="28"/>
      <c r="O51" s="59" t="s">
        <v>9</v>
      </c>
      <c r="P51" s="59">
        <f>3+3+3+4</f>
        <v>13</v>
      </c>
      <c r="Q51" s="59"/>
      <c r="R51" s="59"/>
    </row>
    <row r="52" spans="1:18" s="22" customFormat="1" x14ac:dyDescent="0.25">
      <c r="A52" s="61" t="s">
        <v>32</v>
      </c>
      <c r="B52" s="419" t="s">
        <v>193</v>
      </c>
      <c r="C52" s="419"/>
      <c r="D52" s="419"/>
      <c r="E52" s="419"/>
      <c r="F52" s="419"/>
      <c r="G52" s="419"/>
      <c r="H52" s="95" t="s">
        <v>180</v>
      </c>
      <c r="I52" s="95">
        <v>1</v>
      </c>
      <c r="J52" s="95"/>
      <c r="K52" s="95"/>
      <c r="L52" s="95"/>
      <c r="M52" s="28"/>
    </row>
    <row r="53" spans="1:18" s="22" customFormat="1" x14ac:dyDescent="0.25">
      <c r="A53" s="61" t="s">
        <v>9</v>
      </c>
      <c r="B53" s="419" t="s">
        <v>194</v>
      </c>
      <c r="C53" s="419"/>
      <c r="D53" s="419"/>
      <c r="E53" s="419"/>
      <c r="F53" s="419"/>
      <c r="G53" s="419"/>
      <c r="H53" s="95" t="s">
        <v>31</v>
      </c>
      <c r="I53" s="95" t="s">
        <v>181</v>
      </c>
      <c r="J53" s="95"/>
      <c r="K53" s="95"/>
      <c r="L53" s="95"/>
      <c r="M53" s="28"/>
    </row>
    <row r="54" spans="1:18" s="22" customFormat="1" x14ac:dyDescent="0.25">
      <c r="A54" s="61" t="s">
        <v>10</v>
      </c>
      <c r="B54" s="419" t="s">
        <v>195</v>
      </c>
      <c r="C54" s="419"/>
      <c r="D54" s="419"/>
      <c r="E54" s="419"/>
      <c r="F54" s="419"/>
      <c r="G54" s="419"/>
      <c r="H54" s="95" t="s">
        <v>31</v>
      </c>
      <c r="I54" s="95" t="s">
        <v>182</v>
      </c>
      <c r="J54" s="95"/>
      <c r="K54" s="95"/>
      <c r="L54" s="95"/>
      <c r="M54" s="28"/>
    </row>
    <row r="55" spans="1:18" s="22" customFormat="1" ht="15.75" thickBot="1" x14ac:dyDescent="0.3">
      <c r="A55" s="62" t="s">
        <v>11</v>
      </c>
      <c r="B55" s="420" t="s">
        <v>196</v>
      </c>
      <c r="C55" s="420"/>
      <c r="D55" s="420"/>
      <c r="E55" s="420"/>
      <c r="F55" s="420"/>
      <c r="G55" s="420"/>
      <c r="H55" s="34" t="s">
        <v>31</v>
      </c>
      <c r="I55" s="34" t="s">
        <v>184</v>
      </c>
      <c r="J55" s="34"/>
      <c r="K55" s="34"/>
      <c r="L55" s="34"/>
      <c r="M55" s="35"/>
    </row>
    <row r="56" spans="1:18" ht="15.75" thickBot="1" x14ac:dyDescent="0.3"/>
    <row r="57" spans="1:18" s="22" customFormat="1" x14ac:dyDescent="0.25">
      <c r="A57" s="415" t="s">
        <v>320</v>
      </c>
      <c r="B57" s="27" t="s">
        <v>18</v>
      </c>
      <c r="C57" s="49" t="s">
        <v>37</v>
      </c>
      <c r="D57" s="50" t="s">
        <v>38</v>
      </c>
      <c r="E57" s="27" t="s">
        <v>19</v>
      </c>
      <c r="F57" s="49" t="s">
        <v>37</v>
      </c>
      <c r="G57" s="50" t="s">
        <v>38</v>
      </c>
      <c r="H57" s="51" t="s">
        <v>18</v>
      </c>
      <c r="I57" s="51" t="s">
        <v>49</v>
      </c>
      <c r="J57" s="51" t="s">
        <v>50</v>
      </c>
      <c r="K57" s="51" t="s">
        <v>19</v>
      </c>
      <c r="L57" s="51" t="s">
        <v>49</v>
      </c>
      <c r="M57" s="52" t="s">
        <v>50</v>
      </c>
    </row>
    <row r="58" spans="1:18" s="22" customFormat="1" x14ac:dyDescent="0.25">
      <c r="A58" s="416"/>
      <c r="B58" s="12" t="s">
        <v>36</v>
      </c>
      <c r="C58" s="106" t="s">
        <v>218</v>
      </c>
      <c r="D58" s="106" t="s">
        <v>218</v>
      </c>
      <c r="E58" s="12" t="s">
        <v>36</v>
      </c>
      <c r="F58" s="106" t="s">
        <v>218</v>
      </c>
      <c r="G58" s="106" t="s">
        <v>218</v>
      </c>
      <c r="H58" s="105" t="s">
        <v>9</v>
      </c>
      <c r="I58" s="105">
        <v>5</v>
      </c>
      <c r="J58" s="105">
        <v>14</v>
      </c>
      <c r="K58" s="105" t="s">
        <v>9</v>
      </c>
      <c r="L58" s="105">
        <v>8</v>
      </c>
      <c r="M58" s="28">
        <v>14</v>
      </c>
    </row>
    <row r="59" spans="1:18" s="22" customFormat="1" x14ac:dyDescent="0.25">
      <c r="A59" s="416"/>
      <c r="B59" s="12" t="s">
        <v>39</v>
      </c>
      <c r="C59" s="106">
        <v>34</v>
      </c>
      <c r="D59" s="106">
        <v>71</v>
      </c>
      <c r="E59" s="12" t="s">
        <v>39</v>
      </c>
      <c r="F59" s="106">
        <v>28</v>
      </c>
      <c r="G59" s="106">
        <v>51</v>
      </c>
      <c r="H59" s="105" t="s">
        <v>10</v>
      </c>
      <c r="I59" s="105">
        <v>2</v>
      </c>
      <c r="J59" s="105">
        <v>10</v>
      </c>
      <c r="K59" s="105" t="s">
        <v>10</v>
      </c>
      <c r="L59" s="105">
        <v>4</v>
      </c>
      <c r="M59" s="28">
        <v>10</v>
      </c>
    </row>
    <row r="60" spans="1:18" s="22" customFormat="1" x14ac:dyDescent="0.25">
      <c r="A60" s="416"/>
      <c r="B60" s="12" t="s">
        <v>35</v>
      </c>
      <c r="C60" s="106">
        <v>49</v>
      </c>
      <c r="D60" s="106">
        <v>74</v>
      </c>
      <c r="E60" s="12" t="s">
        <v>35</v>
      </c>
      <c r="F60" s="106" t="s">
        <v>327</v>
      </c>
      <c r="G60" s="106">
        <v>67</v>
      </c>
      <c r="H60" s="105" t="s">
        <v>11</v>
      </c>
      <c r="I60" s="105">
        <v>5</v>
      </c>
      <c r="J60" s="105">
        <v>12</v>
      </c>
      <c r="K60" s="105" t="s">
        <v>11</v>
      </c>
      <c r="L60" s="105">
        <v>4</v>
      </c>
      <c r="M60" s="28">
        <v>12</v>
      </c>
    </row>
    <row r="61" spans="1:18" s="22" customFormat="1" x14ac:dyDescent="0.25">
      <c r="A61" s="416"/>
      <c r="B61" s="12" t="s">
        <v>23</v>
      </c>
      <c r="C61" s="108">
        <v>680</v>
      </c>
      <c r="D61" s="106">
        <v>82</v>
      </c>
      <c r="E61" s="12" t="s">
        <v>23</v>
      </c>
      <c r="F61" s="108">
        <v>630</v>
      </c>
      <c r="G61" s="16">
        <v>66</v>
      </c>
      <c r="H61" s="105" t="s">
        <v>31</v>
      </c>
      <c r="I61" s="105">
        <v>6</v>
      </c>
      <c r="J61" s="105">
        <v>19</v>
      </c>
      <c r="K61" s="105" t="s">
        <v>31</v>
      </c>
      <c r="L61" s="105"/>
      <c r="M61" s="28"/>
    </row>
    <row r="62" spans="1:18" s="22" customFormat="1" x14ac:dyDescent="0.25">
      <c r="A62" s="417" t="s">
        <v>58</v>
      </c>
      <c r="B62" s="418"/>
      <c r="C62" s="418"/>
      <c r="D62" s="418"/>
      <c r="E62" s="418"/>
      <c r="F62" s="418"/>
      <c r="G62" s="418"/>
      <c r="H62" s="105" t="s">
        <v>32</v>
      </c>
      <c r="I62" s="105">
        <v>2</v>
      </c>
      <c r="J62" s="105">
        <v>12</v>
      </c>
      <c r="K62" s="105" t="s">
        <v>32</v>
      </c>
      <c r="L62" s="105"/>
      <c r="M62" s="28"/>
    </row>
    <row r="63" spans="1:18" s="22" customFormat="1" x14ac:dyDescent="0.25">
      <c r="A63" s="61" t="s">
        <v>31</v>
      </c>
      <c r="B63" s="419"/>
      <c r="C63" s="419"/>
      <c r="D63" s="419"/>
      <c r="E63" s="419"/>
      <c r="F63" s="419"/>
      <c r="G63" s="419"/>
      <c r="H63" s="105"/>
      <c r="I63" s="105"/>
      <c r="J63" s="105"/>
      <c r="K63" s="105"/>
      <c r="L63" s="105"/>
      <c r="M63" s="28"/>
    </row>
    <row r="64" spans="1:18" s="22" customFormat="1" x14ac:dyDescent="0.25">
      <c r="A64" s="61" t="s">
        <v>32</v>
      </c>
      <c r="B64" s="419"/>
      <c r="C64" s="419"/>
      <c r="D64" s="419"/>
      <c r="E64" s="419"/>
      <c r="F64" s="419"/>
      <c r="G64" s="419"/>
      <c r="H64" s="105"/>
      <c r="I64" s="105"/>
      <c r="J64" s="105"/>
      <c r="K64" s="105"/>
      <c r="L64" s="105"/>
      <c r="M64" s="28"/>
    </row>
    <row r="65" spans="1:13" s="22" customFormat="1" x14ac:dyDescent="0.25">
      <c r="A65" s="61" t="s">
        <v>9</v>
      </c>
      <c r="B65" s="419"/>
      <c r="C65" s="419"/>
      <c r="D65" s="419"/>
      <c r="E65" s="419"/>
      <c r="F65" s="419"/>
      <c r="G65" s="419"/>
      <c r="H65" s="105"/>
      <c r="I65" s="105"/>
      <c r="J65" s="105"/>
      <c r="K65" s="105"/>
      <c r="L65" s="105"/>
      <c r="M65" s="28"/>
    </row>
    <row r="66" spans="1:13" s="22" customFormat="1" x14ac:dyDescent="0.25">
      <c r="A66" s="61" t="s">
        <v>10</v>
      </c>
      <c r="B66" s="419" t="s">
        <v>220</v>
      </c>
      <c r="C66" s="419"/>
      <c r="D66" s="419"/>
      <c r="E66" s="419"/>
      <c r="F66" s="419"/>
      <c r="G66" s="419"/>
      <c r="H66" s="105"/>
      <c r="I66" s="105"/>
      <c r="J66" s="105"/>
      <c r="K66" s="105"/>
      <c r="L66" s="105"/>
      <c r="M66" s="28"/>
    </row>
    <row r="67" spans="1:13" s="22" customFormat="1" ht="15.75" thickBot="1" x14ac:dyDescent="0.3">
      <c r="A67" s="62" t="s">
        <v>11</v>
      </c>
      <c r="B67" s="420" t="s">
        <v>221</v>
      </c>
      <c r="C67" s="420"/>
      <c r="D67" s="420"/>
      <c r="E67" s="420"/>
      <c r="F67" s="420"/>
      <c r="G67" s="420"/>
      <c r="H67" s="34"/>
      <c r="I67" s="34"/>
      <c r="J67" s="34"/>
      <c r="K67" s="34"/>
      <c r="L67" s="34"/>
      <c r="M67" s="35"/>
    </row>
    <row r="68" spans="1:13" ht="15.75" thickBot="1" x14ac:dyDescent="0.3"/>
    <row r="69" spans="1:13" s="22" customFormat="1" x14ac:dyDescent="0.25">
      <c r="A69" s="415" t="s">
        <v>326</v>
      </c>
      <c r="B69" s="27" t="s">
        <v>18</v>
      </c>
      <c r="C69" s="49" t="s">
        <v>37</v>
      </c>
      <c r="D69" s="50" t="s">
        <v>38</v>
      </c>
      <c r="E69" s="27" t="s">
        <v>19</v>
      </c>
      <c r="F69" s="49" t="s">
        <v>37</v>
      </c>
      <c r="G69" s="50" t="s">
        <v>38</v>
      </c>
      <c r="H69" s="51" t="s">
        <v>18</v>
      </c>
      <c r="I69" s="51" t="s">
        <v>49</v>
      </c>
      <c r="J69" s="51" t="s">
        <v>50</v>
      </c>
      <c r="K69" s="51" t="s">
        <v>19</v>
      </c>
      <c r="L69" s="51" t="s">
        <v>49</v>
      </c>
      <c r="M69" s="52" t="s">
        <v>50</v>
      </c>
    </row>
    <row r="70" spans="1:13" s="22" customFormat="1" x14ac:dyDescent="0.25">
      <c r="A70" s="416"/>
      <c r="B70" s="12" t="s">
        <v>36</v>
      </c>
      <c r="C70" s="190" t="s">
        <v>218</v>
      </c>
      <c r="D70" s="190" t="s">
        <v>218</v>
      </c>
      <c r="E70" s="12" t="s">
        <v>36</v>
      </c>
      <c r="F70" s="190" t="s">
        <v>218</v>
      </c>
      <c r="G70" s="190"/>
      <c r="H70" s="164" t="s">
        <v>9</v>
      </c>
      <c r="I70" s="164">
        <v>6</v>
      </c>
      <c r="J70" s="164">
        <v>12</v>
      </c>
      <c r="K70" s="189" t="s">
        <v>9</v>
      </c>
      <c r="L70" s="189">
        <v>3</v>
      </c>
      <c r="M70" s="28">
        <v>12</v>
      </c>
    </row>
    <row r="71" spans="1:13" s="22" customFormat="1" x14ac:dyDescent="0.25">
      <c r="A71" s="416"/>
      <c r="B71" s="12" t="s">
        <v>39</v>
      </c>
      <c r="C71" s="190">
        <v>34</v>
      </c>
      <c r="D71" s="190">
        <v>71</v>
      </c>
      <c r="E71" s="12" t="s">
        <v>39</v>
      </c>
      <c r="F71" s="190">
        <v>37</v>
      </c>
      <c r="G71" s="190"/>
      <c r="H71" s="189" t="s">
        <v>10</v>
      </c>
      <c r="I71" s="189">
        <v>2</v>
      </c>
      <c r="J71" s="189">
        <v>9</v>
      </c>
      <c r="K71" s="189" t="s">
        <v>10</v>
      </c>
      <c r="L71" s="189">
        <v>5</v>
      </c>
      <c r="M71" s="28">
        <v>9</v>
      </c>
    </row>
    <row r="72" spans="1:13" s="22" customFormat="1" x14ac:dyDescent="0.25">
      <c r="A72" s="416"/>
      <c r="B72" s="12" t="s">
        <v>35</v>
      </c>
      <c r="C72" s="190">
        <v>49</v>
      </c>
      <c r="D72" s="190">
        <v>74</v>
      </c>
      <c r="E72" s="12" t="s">
        <v>35</v>
      </c>
      <c r="F72" s="190">
        <v>50</v>
      </c>
      <c r="G72" s="190"/>
      <c r="H72" s="164" t="s">
        <v>11</v>
      </c>
      <c r="I72" s="164">
        <v>6</v>
      </c>
      <c r="J72" s="164">
        <f>I72+9</f>
        <v>15</v>
      </c>
      <c r="K72" s="189" t="s">
        <v>11</v>
      </c>
      <c r="L72" s="189">
        <v>5</v>
      </c>
      <c r="M72" s="28">
        <v>15</v>
      </c>
    </row>
    <row r="73" spans="1:13" s="22" customFormat="1" x14ac:dyDescent="0.25">
      <c r="A73" s="416"/>
      <c r="B73" s="12" t="s">
        <v>23</v>
      </c>
      <c r="C73" s="108">
        <v>680</v>
      </c>
      <c r="D73" s="190">
        <v>82</v>
      </c>
      <c r="E73" s="12" t="s">
        <v>23</v>
      </c>
      <c r="F73" s="108">
        <v>710</v>
      </c>
      <c r="G73" s="16"/>
      <c r="H73" s="189" t="s">
        <v>31</v>
      </c>
      <c r="I73" s="189">
        <v>9</v>
      </c>
      <c r="J73" s="189">
        <v>18</v>
      </c>
      <c r="K73" s="189" t="s">
        <v>31</v>
      </c>
      <c r="L73" s="189">
        <v>4</v>
      </c>
      <c r="M73" s="28">
        <v>18</v>
      </c>
    </row>
    <row r="74" spans="1:13" s="22" customFormat="1" x14ac:dyDescent="0.25">
      <c r="A74" s="417" t="s">
        <v>58</v>
      </c>
      <c r="B74" s="418"/>
      <c r="C74" s="418"/>
      <c r="D74" s="418"/>
      <c r="E74" s="418"/>
      <c r="F74" s="418"/>
      <c r="G74" s="418"/>
      <c r="H74" s="189" t="s">
        <v>32</v>
      </c>
      <c r="I74" s="189">
        <v>5</v>
      </c>
      <c r="J74" s="189">
        <f>5+8</f>
        <v>13</v>
      </c>
      <c r="K74" s="189" t="s">
        <v>32</v>
      </c>
      <c r="L74" s="189">
        <v>6</v>
      </c>
      <c r="M74" s="28">
        <v>13</v>
      </c>
    </row>
    <row r="75" spans="1:13" s="22" customFormat="1" x14ac:dyDescent="0.25">
      <c r="A75" s="61" t="s">
        <v>31</v>
      </c>
      <c r="B75" s="419"/>
      <c r="C75" s="419"/>
      <c r="D75" s="419"/>
      <c r="E75" s="419"/>
      <c r="F75" s="419"/>
      <c r="G75" s="419"/>
      <c r="H75" s="189"/>
      <c r="I75" s="189"/>
      <c r="J75" s="189"/>
      <c r="K75" s="189"/>
      <c r="L75" s="189"/>
      <c r="M75" s="28"/>
    </row>
    <row r="76" spans="1:13" s="22" customFormat="1" x14ac:dyDescent="0.25">
      <c r="A76" s="61" t="s">
        <v>32</v>
      </c>
      <c r="B76" s="419"/>
      <c r="C76" s="419"/>
      <c r="D76" s="419"/>
      <c r="E76" s="419"/>
      <c r="F76" s="419"/>
      <c r="G76" s="419"/>
      <c r="H76" s="189"/>
      <c r="I76" s="189"/>
      <c r="J76" s="189"/>
      <c r="K76" s="189"/>
      <c r="L76" s="189"/>
      <c r="M76" s="28"/>
    </row>
    <row r="77" spans="1:13" s="22" customFormat="1" x14ac:dyDescent="0.25">
      <c r="A77" s="61" t="s">
        <v>9</v>
      </c>
      <c r="B77" s="419"/>
      <c r="C77" s="419"/>
      <c r="D77" s="419"/>
      <c r="E77" s="419"/>
      <c r="F77" s="419"/>
      <c r="G77" s="419"/>
      <c r="H77" s="189"/>
      <c r="I77" s="189"/>
      <c r="J77" s="189"/>
      <c r="K77" s="189"/>
      <c r="L77" s="189"/>
      <c r="M77" s="28"/>
    </row>
    <row r="78" spans="1:13" s="22" customFormat="1" x14ac:dyDescent="0.25">
      <c r="A78" s="61" t="s">
        <v>10</v>
      </c>
      <c r="B78" s="419"/>
      <c r="C78" s="419"/>
      <c r="D78" s="419"/>
      <c r="E78" s="419"/>
      <c r="F78" s="419"/>
      <c r="G78" s="419"/>
      <c r="H78" s="189"/>
      <c r="I78" s="189"/>
      <c r="J78" s="189"/>
      <c r="K78" s="189"/>
      <c r="L78" s="189"/>
      <c r="M78" s="28"/>
    </row>
    <row r="79" spans="1:13" s="22" customFormat="1" ht="15.75" thickBot="1" x14ac:dyDescent="0.3">
      <c r="A79" s="62" t="s">
        <v>11</v>
      </c>
      <c r="B79" s="420"/>
      <c r="C79" s="420"/>
      <c r="D79" s="420"/>
      <c r="E79" s="420"/>
      <c r="F79" s="420"/>
      <c r="G79" s="420"/>
      <c r="H79" s="34"/>
      <c r="I79" s="34"/>
      <c r="J79" s="34"/>
      <c r="K79" s="34"/>
      <c r="L79" s="34"/>
      <c r="M79" s="35"/>
    </row>
    <row r="80" spans="1:13" ht="15.75" thickBot="1" x14ac:dyDescent="0.3"/>
    <row r="81" spans="1:13" s="22" customFormat="1" x14ac:dyDescent="0.25">
      <c r="A81" s="415" t="s">
        <v>387</v>
      </c>
      <c r="B81" s="27" t="s">
        <v>18</v>
      </c>
      <c r="C81" s="49" t="s">
        <v>37</v>
      </c>
      <c r="D81" s="50" t="s">
        <v>38</v>
      </c>
      <c r="E81" s="27" t="s">
        <v>19</v>
      </c>
      <c r="F81" s="49" t="s">
        <v>37</v>
      </c>
      <c r="G81" s="50" t="s">
        <v>38</v>
      </c>
      <c r="H81" s="51" t="s">
        <v>18</v>
      </c>
      <c r="I81" s="51" t="s">
        <v>49</v>
      </c>
      <c r="J81" s="51" t="s">
        <v>50</v>
      </c>
      <c r="K81" s="51" t="s">
        <v>19</v>
      </c>
      <c r="L81" s="51" t="s">
        <v>49</v>
      </c>
      <c r="M81" s="52" t="s">
        <v>50</v>
      </c>
    </row>
    <row r="82" spans="1:13" s="22" customFormat="1" x14ac:dyDescent="0.25">
      <c r="A82" s="416"/>
      <c r="B82" s="12" t="s">
        <v>36</v>
      </c>
      <c r="C82" s="234">
        <v>7</v>
      </c>
      <c r="D82" s="234" t="s">
        <v>218</v>
      </c>
      <c r="E82" s="12" t="s">
        <v>36</v>
      </c>
      <c r="F82" s="234" t="s">
        <v>218</v>
      </c>
      <c r="G82" s="234"/>
      <c r="H82" s="164" t="s">
        <v>9</v>
      </c>
      <c r="I82" s="164">
        <v>6</v>
      </c>
      <c r="J82" s="164">
        <v>14</v>
      </c>
      <c r="K82" s="233" t="s">
        <v>9</v>
      </c>
      <c r="L82" s="233">
        <v>4</v>
      </c>
      <c r="M82" s="28">
        <v>10</v>
      </c>
    </row>
    <row r="83" spans="1:13" s="22" customFormat="1" x14ac:dyDescent="0.25">
      <c r="A83" s="416"/>
      <c r="B83" s="12" t="s">
        <v>39</v>
      </c>
      <c r="C83" s="234">
        <v>35</v>
      </c>
      <c r="D83" s="234">
        <v>76</v>
      </c>
      <c r="E83" s="12" t="s">
        <v>39</v>
      </c>
      <c r="F83" s="234">
        <v>35</v>
      </c>
      <c r="G83" s="234"/>
      <c r="H83" s="194" t="s">
        <v>10</v>
      </c>
      <c r="I83" s="236">
        <v>3</v>
      </c>
      <c r="J83" s="236">
        <v>8</v>
      </c>
      <c r="K83" s="233" t="s">
        <v>10</v>
      </c>
      <c r="L83" s="233">
        <v>3</v>
      </c>
      <c r="M83" s="28">
        <v>8</v>
      </c>
    </row>
    <row r="84" spans="1:13" s="22" customFormat="1" x14ac:dyDescent="0.25">
      <c r="A84" s="416"/>
      <c r="B84" s="12" t="s">
        <v>35</v>
      </c>
      <c r="C84" s="234">
        <v>50</v>
      </c>
      <c r="D84" s="234">
        <v>88</v>
      </c>
      <c r="E84" s="12" t="s">
        <v>35</v>
      </c>
      <c r="F84" s="234">
        <v>48</v>
      </c>
      <c r="G84" s="234"/>
      <c r="H84" s="164" t="s">
        <v>11</v>
      </c>
      <c r="I84" s="164">
        <f>14-5</f>
        <v>9</v>
      </c>
      <c r="J84" s="164">
        <v>14</v>
      </c>
      <c r="K84" s="233" t="s">
        <v>11</v>
      </c>
      <c r="L84" s="233">
        <v>7</v>
      </c>
      <c r="M84" s="28">
        <v>14</v>
      </c>
    </row>
    <row r="85" spans="1:13" s="22" customFormat="1" x14ac:dyDescent="0.25">
      <c r="A85" s="416"/>
      <c r="B85" s="12" t="s">
        <v>23</v>
      </c>
      <c r="C85" s="108">
        <v>690</v>
      </c>
      <c r="D85" s="234">
        <v>87</v>
      </c>
      <c r="E85" s="12" t="s">
        <v>23</v>
      </c>
      <c r="F85" s="108">
        <v>680</v>
      </c>
      <c r="G85" s="16"/>
      <c r="H85" s="233" t="s">
        <v>31</v>
      </c>
      <c r="I85" s="233">
        <v>1</v>
      </c>
      <c r="J85" s="233">
        <v>16</v>
      </c>
      <c r="K85" s="233" t="s">
        <v>31</v>
      </c>
      <c r="L85" s="233">
        <v>5</v>
      </c>
      <c r="M85" s="28">
        <v>19</v>
      </c>
    </row>
    <row r="86" spans="1:13" s="22" customFormat="1" x14ac:dyDescent="0.25">
      <c r="A86" s="417" t="s">
        <v>58</v>
      </c>
      <c r="B86" s="418"/>
      <c r="C86" s="418"/>
      <c r="D86" s="418"/>
      <c r="E86" s="418"/>
      <c r="F86" s="418"/>
      <c r="G86" s="418"/>
      <c r="H86" s="233" t="s">
        <v>32</v>
      </c>
      <c r="I86" s="233">
        <v>5</v>
      </c>
      <c r="J86" s="233">
        <v>15</v>
      </c>
      <c r="K86" s="233" t="s">
        <v>32</v>
      </c>
      <c r="L86" s="233">
        <v>9</v>
      </c>
      <c r="M86" s="28">
        <v>12</v>
      </c>
    </row>
    <row r="87" spans="1:13" s="22" customFormat="1" x14ac:dyDescent="0.25">
      <c r="A87" s="61" t="s">
        <v>31</v>
      </c>
      <c r="B87" s="419"/>
      <c r="C87" s="419"/>
      <c r="D87" s="419"/>
      <c r="E87" s="419"/>
      <c r="F87" s="419"/>
      <c r="G87" s="419"/>
      <c r="H87" s="233"/>
      <c r="I87" s="233"/>
      <c r="J87" s="233"/>
      <c r="K87" s="233"/>
      <c r="L87" s="233"/>
      <c r="M87" s="28"/>
    </row>
    <row r="88" spans="1:13" s="22" customFormat="1" x14ac:dyDescent="0.25">
      <c r="A88" s="61" t="s">
        <v>32</v>
      </c>
      <c r="B88" s="419"/>
      <c r="C88" s="419"/>
      <c r="D88" s="419"/>
      <c r="E88" s="419"/>
      <c r="F88" s="419"/>
      <c r="G88" s="419"/>
      <c r="H88" s="233"/>
      <c r="I88" s="233"/>
      <c r="J88" s="233"/>
      <c r="K88" s="233"/>
      <c r="L88" s="233"/>
      <c r="M88" s="28"/>
    </row>
    <row r="89" spans="1:13" s="22" customFormat="1" x14ac:dyDescent="0.25">
      <c r="A89" s="61" t="s">
        <v>9</v>
      </c>
      <c r="B89" s="419"/>
      <c r="C89" s="419"/>
      <c r="D89" s="419"/>
      <c r="E89" s="419"/>
      <c r="F89" s="419"/>
      <c r="G89" s="419"/>
      <c r="H89" s="233"/>
      <c r="I89" s="233"/>
      <c r="J89" s="233"/>
      <c r="K89" s="233"/>
      <c r="L89" s="233"/>
      <c r="M89" s="28"/>
    </row>
    <row r="90" spans="1:13" s="22" customFormat="1" x14ac:dyDescent="0.25">
      <c r="A90" s="61" t="s">
        <v>10</v>
      </c>
      <c r="B90" s="419"/>
      <c r="C90" s="419"/>
      <c r="D90" s="419"/>
      <c r="E90" s="419"/>
      <c r="F90" s="419"/>
      <c r="G90" s="419"/>
      <c r="H90" s="233"/>
      <c r="I90" s="233"/>
      <c r="J90" s="233"/>
      <c r="K90" s="233"/>
      <c r="L90" s="233"/>
      <c r="M90" s="28"/>
    </row>
    <row r="91" spans="1:13" s="22" customFormat="1" ht="15.75" thickBot="1" x14ac:dyDescent="0.3">
      <c r="A91" s="62" t="s">
        <v>11</v>
      </c>
      <c r="B91" s="420"/>
      <c r="C91" s="420"/>
      <c r="D91" s="420"/>
      <c r="E91" s="420"/>
      <c r="F91" s="420"/>
      <c r="G91" s="420"/>
      <c r="H91" s="34"/>
      <c r="I91" s="34"/>
      <c r="J91" s="34"/>
      <c r="K91" s="34"/>
      <c r="L91" s="34"/>
      <c r="M91" s="35"/>
    </row>
    <row r="92" spans="1:13" ht="15.75" thickBot="1" x14ac:dyDescent="0.3"/>
    <row r="93" spans="1:13" s="22" customFormat="1" x14ac:dyDescent="0.25">
      <c r="A93" s="415" t="s">
        <v>428</v>
      </c>
      <c r="B93" s="27" t="s">
        <v>18</v>
      </c>
      <c r="C93" s="49" t="s">
        <v>37</v>
      </c>
      <c r="D93" s="50" t="s">
        <v>38</v>
      </c>
      <c r="E93" s="27" t="s">
        <v>19</v>
      </c>
      <c r="F93" s="49" t="s">
        <v>37</v>
      </c>
      <c r="G93" s="50" t="s">
        <v>444</v>
      </c>
      <c r="H93" s="51" t="s">
        <v>18</v>
      </c>
      <c r="I93" s="51" t="s">
        <v>49</v>
      </c>
      <c r="J93" s="51" t="s">
        <v>50</v>
      </c>
      <c r="K93" s="51" t="s">
        <v>19</v>
      </c>
      <c r="L93" s="51" t="s">
        <v>49</v>
      </c>
      <c r="M93" s="52" t="s">
        <v>50</v>
      </c>
    </row>
    <row r="94" spans="1:13" s="22" customFormat="1" x14ac:dyDescent="0.25">
      <c r="A94" s="416"/>
      <c r="B94" s="12" t="s">
        <v>36</v>
      </c>
      <c r="C94" s="296">
        <v>1</v>
      </c>
      <c r="D94" s="296">
        <v>0</v>
      </c>
      <c r="E94" s="12" t="s">
        <v>36</v>
      </c>
      <c r="F94" s="296">
        <v>1</v>
      </c>
      <c r="G94" s="296">
        <v>0</v>
      </c>
      <c r="H94" s="294" t="s">
        <v>9</v>
      </c>
      <c r="I94" s="294">
        <v>1</v>
      </c>
      <c r="J94" s="294">
        <v>13</v>
      </c>
      <c r="K94" s="294" t="s">
        <v>9</v>
      </c>
      <c r="L94" s="294">
        <v>2</v>
      </c>
      <c r="M94" s="28">
        <v>13</v>
      </c>
    </row>
    <row r="95" spans="1:13" s="22" customFormat="1" x14ac:dyDescent="0.25">
      <c r="A95" s="416"/>
      <c r="B95" s="12" t="s">
        <v>39</v>
      </c>
      <c r="C95" s="296">
        <v>40</v>
      </c>
      <c r="D95" s="296">
        <v>91</v>
      </c>
      <c r="E95" s="12" t="s">
        <v>39</v>
      </c>
      <c r="F95" s="296">
        <v>42</v>
      </c>
      <c r="G95" s="296">
        <v>76</v>
      </c>
      <c r="H95" s="294" t="s">
        <v>10</v>
      </c>
      <c r="I95" s="294">
        <v>1</v>
      </c>
      <c r="J95" s="294">
        <v>9</v>
      </c>
      <c r="K95" s="294" t="s">
        <v>10</v>
      </c>
      <c r="L95" s="294">
        <v>2</v>
      </c>
      <c r="M95" s="28">
        <v>9</v>
      </c>
    </row>
    <row r="96" spans="1:13" s="22" customFormat="1" ht="19.5" thickBot="1" x14ac:dyDescent="0.3">
      <c r="A96" s="416"/>
      <c r="B96" s="12" t="s">
        <v>35</v>
      </c>
      <c r="C96" s="296">
        <v>50</v>
      </c>
      <c r="D96" s="296">
        <v>86</v>
      </c>
      <c r="E96" s="12" t="s">
        <v>35</v>
      </c>
      <c r="F96" s="296">
        <v>51</v>
      </c>
      <c r="G96" s="296">
        <v>75</v>
      </c>
      <c r="H96" s="319" t="s">
        <v>11</v>
      </c>
      <c r="I96" s="319">
        <v>7</v>
      </c>
      <c r="J96" s="319">
        <v>14</v>
      </c>
      <c r="K96" s="294" t="s">
        <v>11</v>
      </c>
      <c r="L96" s="294">
        <v>2</v>
      </c>
      <c r="M96" s="28">
        <v>14</v>
      </c>
    </row>
    <row r="97" spans="1:13" s="22" customFormat="1" ht="21" x14ac:dyDescent="0.25">
      <c r="A97" s="416"/>
      <c r="B97" s="12" t="s">
        <v>23</v>
      </c>
      <c r="C97" s="27">
        <v>750</v>
      </c>
      <c r="D97" s="296">
        <v>96</v>
      </c>
      <c r="E97" s="12" t="s">
        <v>23</v>
      </c>
      <c r="F97" s="27">
        <v>760</v>
      </c>
      <c r="G97" s="16"/>
      <c r="H97" s="320" t="s">
        <v>31</v>
      </c>
      <c r="I97" s="320">
        <v>2</v>
      </c>
      <c r="J97" s="320">
        <v>18</v>
      </c>
      <c r="K97" s="294" t="s">
        <v>31</v>
      </c>
      <c r="L97" s="294">
        <v>1</v>
      </c>
      <c r="M97" s="28">
        <v>18</v>
      </c>
    </row>
    <row r="98" spans="1:13" s="22" customFormat="1" x14ac:dyDescent="0.25">
      <c r="A98" s="417" t="s">
        <v>58</v>
      </c>
      <c r="B98" s="418"/>
      <c r="C98" s="418"/>
      <c r="D98" s="418"/>
      <c r="E98" s="418"/>
      <c r="F98" s="418"/>
      <c r="G98" s="418"/>
      <c r="H98" s="209" t="s">
        <v>32</v>
      </c>
      <c r="I98" s="209">
        <v>2</v>
      </c>
      <c r="J98" s="209">
        <v>13</v>
      </c>
      <c r="K98" s="294" t="s">
        <v>32</v>
      </c>
      <c r="L98" s="294">
        <v>0</v>
      </c>
      <c r="M98" s="28">
        <v>13</v>
      </c>
    </row>
    <row r="99" spans="1:13" s="22" customFormat="1" x14ac:dyDescent="0.25">
      <c r="A99" s="61" t="s">
        <v>31</v>
      </c>
      <c r="B99" s="419"/>
      <c r="C99" s="419"/>
      <c r="D99" s="419"/>
      <c r="E99" s="419"/>
      <c r="F99" s="419"/>
      <c r="G99" s="419"/>
      <c r="H99" s="209"/>
      <c r="I99" s="209"/>
      <c r="J99" s="209"/>
      <c r="K99" s="294"/>
      <c r="L99" s="294"/>
      <c r="M99" s="28"/>
    </row>
    <row r="100" spans="1:13" s="22" customFormat="1" x14ac:dyDescent="0.25">
      <c r="A100" s="61" t="s">
        <v>32</v>
      </c>
      <c r="B100" s="419"/>
      <c r="C100" s="419"/>
      <c r="D100" s="419"/>
      <c r="E100" s="419"/>
      <c r="F100" s="419"/>
      <c r="G100" s="419"/>
      <c r="H100" s="294"/>
      <c r="I100" s="294"/>
      <c r="J100" s="294"/>
      <c r="K100" s="294"/>
      <c r="L100" s="294"/>
      <c r="M100" s="28"/>
    </row>
    <row r="101" spans="1:13" s="22" customFormat="1" x14ac:dyDescent="0.25">
      <c r="A101" s="61" t="s">
        <v>9</v>
      </c>
      <c r="B101" s="419"/>
      <c r="C101" s="419"/>
      <c r="D101" s="419"/>
      <c r="E101" s="419"/>
      <c r="F101" s="419"/>
      <c r="G101" s="419"/>
      <c r="H101" s="294"/>
      <c r="I101" s="294"/>
      <c r="J101" s="294"/>
      <c r="K101" s="294"/>
      <c r="L101" s="294"/>
      <c r="M101" s="28"/>
    </row>
    <row r="102" spans="1:13" s="22" customFormat="1" x14ac:dyDescent="0.25">
      <c r="A102" s="61" t="s">
        <v>10</v>
      </c>
      <c r="B102" s="419"/>
      <c r="C102" s="419"/>
      <c r="D102" s="419"/>
      <c r="E102" s="419"/>
      <c r="F102" s="419"/>
      <c r="G102" s="419"/>
      <c r="H102" s="294"/>
      <c r="I102" s="294"/>
      <c r="J102" s="294"/>
      <c r="K102" s="294"/>
      <c r="L102" s="294"/>
      <c r="M102" s="28"/>
    </row>
    <row r="103" spans="1:13" s="22" customFormat="1" ht="15.75" thickBot="1" x14ac:dyDescent="0.3">
      <c r="A103" s="62" t="s">
        <v>11</v>
      </c>
      <c r="B103" s="420"/>
      <c r="C103" s="420"/>
      <c r="D103" s="420"/>
      <c r="E103" s="420"/>
      <c r="F103" s="420"/>
      <c r="G103" s="420"/>
      <c r="H103" s="34"/>
      <c r="I103" s="34"/>
      <c r="J103" s="34"/>
      <c r="K103" s="34"/>
      <c r="L103" s="34"/>
      <c r="M103" s="35"/>
    </row>
    <row r="104" spans="1:13" ht="15.75" thickBot="1" x14ac:dyDescent="0.3"/>
    <row r="105" spans="1:13" s="22" customFormat="1" x14ac:dyDescent="0.25">
      <c r="A105" s="415" t="s">
        <v>436</v>
      </c>
      <c r="B105" s="27" t="s">
        <v>18</v>
      </c>
      <c r="C105" s="49" t="s">
        <v>37</v>
      </c>
      <c r="D105" s="50" t="s">
        <v>38</v>
      </c>
      <c r="E105" s="27" t="s">
        <v>19</v>
      </c>
      <c r="F105" s="49" t="s">
        <v>37</v>
      </c>
      <c r="G105" s="50" t="s">
        <v>38</v>
      </c>
      <c r="H105" s="51" t="s">
        <v>18</v>
      </c>
      <c r="I105" s="51" t="s">
        <v>49</v>
      </c>
      <c r="J105" s="51" t="s">
        <v>50</v>
      </c>
      <c r="K105" s="51" t="s">
        <v>19</v>
      </c>
      <c r="L105" s="51" t="s">
        <v>49</v>
      </c>
      <c r="M105" s="52" t="s">
        <v>50</v>
      </c>
    </row>
    <row r="106" spans="1:13" s="22" customFormat="1" x14ac:dyDescent="0.25">
      <c r="A106" s="416"/>
      <c r="B106" s="12" t="s">
        <v>36</v>
      </c>
      <c r="C106" s="332">
        <v>3</v>
      </c>
      <c r="D106" s="332">
        <v>0</v>
      </c>
      <c r="E106" s="12" t="s">
        <v>36</v>
      </c>
      <c r="F106" s="332"/>
      <c r="G106" s="332"/>
      <c r="H106" s="331" t="s">
        <v>9</v>
      </c>
      <c r="I106" s="331">
        <v>1</v>
      </c>
      <c r="J106" s="331"/>
      <c r="K106" s="331" t="s">
        <v>9</v>
      </c>
      <c r="L106" s="331">
        <v>1</v>
      </c>
      <c r="M106" s="28">
        <v>13</v>
      </c>
    </row>
    <row r="107" spans="1:13" s="22" customFormat="1" x14ac:dyDescent="0.25">
      <c r="A107" s="416"/>
      <c r="B107" s="12" t="s">
        <v>39</v>
      </c>
      <c r="C107" s="332">
        <v>44</v>
      </c>
      <c r="D107" s="332"/>
      <c r="E107" s="12" t="s">
        <v>39</v>
      </c>
      <c r="F107" s="332">
        <v>46</v>
      </c>
      <c r="G107" s="332"/>
      <c r="H107" s="331" t="s">
        <v>10</v>
      </c>
      <c r="I107" s="331">
        <v>1</v>
      </c>
      <c r="J107" s="331"/>
      <c r="K107" s="331" t="s">
        <v>10</v>
      </c>
      <c r="L107" s="331">
        <v>2</v>
      </c>
      <c r="M107" s="28">
        <v>9</v>
      </c>
    </row>
    <row r="108" spans="1:13" s="22" customFormat="1" ht="15.75" thickBot="1" x14ac:dyDescent="0.3">
      <c r="A108" s="416"/>
      <c r="B108" s="12" t="s">
        <v>35</v>
      </c>
      <c r="C108" s="332">
        <v>50</v>
      </c>
      <c r="D108" s="332"/>
      <c r="E108" s="12" t="s">
        <v>35</v>
      </c>
      <c r="F108" s="332">
        <v>51</v>
      </c>
      <c r="G108" s="332"/>
      <c r="H108" s="331" t="s">
        <v>11</v>
      </c>
      <c r="I108" s="331">
        <v>3</v>
      </c>
      <c r="J108" s="331"/>
      <c r="K108" s="331" t="s">
        <v>11</v>
      </c>
      <c r="L108" s="331">
        <v>1</v>
      </c>
      <c r="M108" s="28">
        <v>14</v>
      </c>
    </row>
    <row r="109" spans="1:13" s="22" customFormat="1" x14ac:dyDescent="0.25">
      <c r="A109" s="416"/>
      <c r="B109" s="12" t="s">
        <v>23</v>
      </c>
      <c r="C109" s="27">
        <v>770</v>
      </c>
      <c r="D109" s="332"/>
      <c r="E109" s="12" t="s">
        <v>23</v>
      </c>
      <c r="F109" s="27">
        <v>780</v>
      </c>
      <c r="G109" s="16"/>
      <c r="H109" s="331" t="s">
        <v>31</v>
      </c>
      <c r="I109" s="331">
        <v>1</v>
      </c>
      <c r="J109" s="331">
        <v>18</v>
      </c>
      <c r="K109" s="331" t="s">
        <v>31</v>
      </c>
      <c r="L109" s="331">
        <v>1</v>
      </c>
      <c r="M109" s="28">
        <v>18</v>
      </c>
    </row>
    <row r="110" spans="1:13" s="22" customFormat="1" x14ac:dyDescent="0.25">
      <c r="A110" s="417" t="s">
        <v>58</v>
      </c>
      <c r="B110" s="418"/>
      <c r="C110" s="418"/>
      <c r="D110" s="418"/>
      <c r="E110" s="418"/>
      <c r="F110" s="418"/>
      <c r="G110" s="418"/>
      <c r="H110" s="209" t="s">
        <v>32</v>
      </c>
      <c r="I110" s="209">
        <v>2</v>
      </c>
      <c r="J110" s="209">
        <v>13</v>
      </c>
      <c r="K110" s="331" t="s">
        <v>32</v>
      </c>
      <c r="L110" s="331">
        <v>1</v>
      </c>
      <c r="M110" s="28">
        <v>13</v>
      </c>
    </row>
    <row r="111" spans="1:13" s="22" customFormat="1" x14ac:dyDescent="0.25">
      <c r="A111" s="61" t="s">
        <v>31</v>
      </c>
      <c r="B111" s="419"/>
      <c r="C111" s="419"/>
      <c r="D111" s="419"/>
      <c r="E111" s="419"/>
      <c r="F111" s="419"/>
      <c r="G111" s="419"/>
      <c r="H111" s="209"/>
      <c r="I111" s="209"/>
      <c r="J111" s="209"/>
      <c r="K111" s="331"/>
      <c r="L111" s="331"/>
      <c r="M111" s="28"/>
    </row>
    <row r="112" spans="1:13" s="22" customFormat="1" x14ac:dyDescent="0.25">
      <c r="A112" s="61" t="s">
        <v>32</v>
      </c>
      <c r="B112" s="419"/>
      <c r="C112" s="419"/>
      <c r="D112" s="419"/>
      <c r="E112" s="419"/>
      <c r="F112" s="419"/>
      <c r="G112" s="419"/>
      <c r="H112" s="331"/>
      <c r="I112" s="331"/>
      <c r="J112" s="331"/>
      <c r="K112" s="331"/>
      <c r="L112" s="331"/>
      <c r="M112" s="28"/>
    </row>
    <row r="113" spans="1:13" s="22" customFormat="1" x14ac:dyDescent="0.25">
      <c r="A113" s="61" t="s">
        <v>9</v>
      </c>
      <c r="B113" s="419"/>
      <c r="C113" s="419"/>
      <c r="D113" s="419"/>
      <c r="E113" s="419"/>
      <c r="F113" s="419"/>
      <c r="G113" s="419"/>
      <c r="H113" s="331"/>
      <c r="I113" s="331"/>
      <c r="J113" s="331"/>
      <c r="K113" s="331"/>
      <c r="L113" s="331"/>
      <c r="M113" s="28"/>
    </row>
    <row r="114" spans="1:13" s="22" customFormat="1" x14ac:dyDescent="0.25">
      <c r="A114" s="61" t="s">
        <v>10</v>
      </c>
      <c r="B114" s="419"/>
      <c r="C114" s="419"/>
      <c r="D114" s="419"/>
      <c r="E114" s="419"/>
      <c r="F114" s="419"/>
      <c r="G114" s="419"/>
      <c r="H114" s="331"/>
      <c r="I114" s="331"/>
      <c r="J114" s="331"/>
      <c r="K114" s="331"/>
      <c r="L114" s="331"/>
      <c r="M114" s="28"/>
    </row>
    <row r="115" spans="1:13" s="22" customFormat="1" ht="15.75" thickBot="1" x14ac:dyDescent="0.3">
      <c r="A115" s="62" t="s">
        <v>11</v>
      </c>
      <c r="B115" s="420"/>
      <c r="C115" s="420"/>
      <c r="D115" s="420"/>
      <c r="E115" s="420"/>
      <c r="F115" s="420"/>
      <c r="G115" s="420"/>
      <c r="H115" s="34"/>
      <c r="I115" s="34"/>
      <c r="J115" s="34"/>
      <c r="K115" s="34"/>
      <c r="L115" s="34"/>
      <c r="M115" s="35"/>
    </row>
    <row r="116" spans="1:13" ht="15.75" thickBot="1" x14ac:dyDescent="0.3"/>
    <row r="117" spans="1:13" s="22" customFormat="1" x14ac:dyDescent="0.25">
      <c r="A117" s="415" t="s">
        <v>485</v>
      </c>
      <c r="B117" s="27" t="s">
        <v>18</v>
      </c>
      <c r="C117" s="49" t="s">
        <v>37</v>
      </c>
      <c r="D117" s="50" t="s">
        <v>38</v>
      </c>
      <c r="E117" s="27" t="s">
        <v>19</v>
      </c>
      <c r="F117" s="49" t="s">
        <v>37</v>
      </c>
      <c r="G117" s="50" t="s">
        <v>38</v>
      </c>
      <c r="H117" s="51" t="s">
        <v>18</v>
      </c>
      <c r="I117" s="51" t="s">
        <v>49</v>
      </c>
      <c r="J117" s="51" t="s">
        <v>50</v>
      </c>
      <c r="K117" s="51" t="s">
        <v>19</v>
      </c>
      <c r="L117" s="51" t="s">
        <v>49</v>
      </c>
      <c r="M117" s="52" t="s">
        <v>50</v>
      </c>
    </row>
    <row r="118" spans="1:13" s="22" customFormat="1" x14ac:dyDescent="0.25">
      <c r="A118" s="416"/>
      <c r="B118" s="12" t="s">
        <v>36</v>
      </c>
      <c r="C118" s="336">
        <v>8</v>
      </c>
      <c r="D118" s="336">
        <v>93</v>
      </c>
      <c r="E118" s="12" t="s">
        <v>36</v>
      </c>
      <c r="F118" s="336"/>
      <c r="G118" s="336"/>
      <c r="H118" s="335" t="s">
        <v>9</v>
      </c>
      <c r="I118" s="335">
        <v>0</v>
      </c>
      <c r="J118" s="335">
        <v>13</v>
      </c>
      <c r="K118" s="335" t="s">
        <v>9</v>
      </c>
      <c r="L118" s="335">
        <v>1</v>
      </c>
      <c r="M118" s="28">
        <v>13</v>
      </c>
    </row>
    <row r="119" spans="1:13" s="22" customFormat="1" x14ac:dyDescent="0.25">
      <c r="A119" s="416"/>
      <c r="B119" s="12" t="s">
        <v>39</v>
      </c>
      <c r="C119" s="336">
        <v>38</v>
      </c>
      <c r="D119" s="336">
        <v>85</v>
      </c>
      <c r="E119" s="12" t="s">
        <v>39</v>
      </c>
      <c r="F119" s="336"/>
      <c r="G119" s="336"/>
      <c r="H119" s="164" t="s">
        <v>10</v>
      </c>
      <c r="I119" s="164">
        <v>4</v>
      </c>
      <c r="J119" s="164">
        <v>9</v>
      </c>
      <c r="K119" s="335" t="s">
        <v>10</v>
      </c>
      <c r="L119" s="335">
        <v>2</v>
      </c>
      <c r="M119" s="28">
        <v>9</v>
      </c>
    </row>
    <row r="120" spans="1:13" s="22" customFormat="1" ht="15.75" thickBot="1" x14ac:dyDescent="0.3">
      <c r="A120" s="416"/>
      <c r="B120" s="12" t="s">
        <v>35</v>
      </c>
      <c r="C120" s="336">
        <v>50</v>
      </c>
      <c r="D120" s="336">
        <v>86</v>
      </c>
      <c r="E120" s="12" t="s">
        <v>35</v>
      </c>
      <c r="F120" s="336"/>
      <c r="G120" s="336"/>
      <c r="H120" s="164" t="s">
        <v>11</v>
      </c>
      <c r="I120" s="164">
        <v>6</v>
      </c>
      <c r="J120" s="164">
        <v>14</v>
      </c>
      <c r="K120" s="335" t="s">
        <v>11</v>
      </c>
      <c r="L120" s="335">
        <v>1</v>
      </c>
      <c r="M120" s="28">
        <v>14</v>
      </c>
    </row>
    <row r="121" spans="1:13" s="22" customFormat="1" x14ac:dyDescent="0.25">
      <c r="A121" s="416"/>
      <c r="B121" s="12" t="s">
        <v>23</v>
      </c>
      <c r="C121" s="13">
        <v>730</v>
      </c>
      <c r="D121" s="336"/>
      <c r="E121" s="12" t="s">
        <v>23</v>
      </c>
      <c r="F121" s="27"/>
      <c r="G121" s="16"/>
      <c r="H121" s="335" t="s">
        <v>31</v>
      </c>
      <c r="I121" s="335">
        <v>1</v>
      </c>
      <c r="J121" s="335">
        <v>17</v>
      </c>
      <c r="K121" s="335" t="s">
        <v>31</v>
      </c>
      <c r="L121" s="335">
        <v>1</v>
      </c>
      <c r="M121" s="28">
        <v>18</v>
      </c>
    </row>
    <row r="122" spans="1:13" s="22" customFormat="1" x14ac:dyDescent="0.25">
      <c r="A122" s="417" t="s">
        <v>58</v>
      </c>
      <c r="B122" s="418"/>
      <c r="C122" s="418"/>
      <c r="D122" s="418"/>
      <c r="E122" s="418"/>
      <c r="F122" s="418"/>
      <c r="G122" s="418"/>
      <c r="H122" s="209" t="s">
        <v>32</v>
      </c>
      <c r="I122" s="209">
        <v>2</v>
      </c>
      <c r="J122" s="209">
        <v>14</v>
      </c>
      <c r="K122" s="335" t="s">
        <v>32</v>
      </c>
      <c r="L122" s="335">
        <v>1</v>
      </c>
      <c r="M122" s="28">
        <v>13</v>
      </c>
    </row>
    <row r="123" spans="1:13" s="22" customFormat="1" x14ac:dyDescent="0.25">
      <c r="A123" s="61" t="s">
        <v>31</v>
      </c>
      <c r="B123" s="419"/>
      <c r="C123" s="419"/>
      <c r="D123" s="419"/>
      <c r="E123" s="419"/>
      <c r="F123" s="419"/>
      <c r="G123" s="419"/>
      <c r="H123" s="209"/>
      <c r="I123" s="209"/>
      <c r="J123" s="209"/>
      <c r="K123" s="335"/>
      <c r="L123" s="335"/>
      <c r="M123" s="28"/>
    </row>
    <row r="124" spans="1:13" s="22" customFormat="1" x14ac:dyDescent="0.25">
      <c r="A124" s="61" t="s">
        <v>32</v>
      </c>
      <c r="B124" s="419"/>
      <c r="C124" s="419"/>
      <c r="D124" s="419"/>
      <c r="E124" s="419"/>
      <c r="F124" s="419"/>
      <c r="G124" s="419"/>
      <c r="H124" s="335"/>
      <c r="I124" s="335"/>
      <c r="J124" s="335"/>
      <c r="K124" s="335"/>
      <c r="L124" s="335"/>
      <c r="M124" s="28"/>
    </row>
    <row r="125" spans="1:13" s="22" customFormat="1" x14ac:dyDescent="0.25">
      <c r="A125" s="61" t="s">
        <v>9</v>
      </c>
      <c r="B125" s="419"/>
      <c r="C125" s="419"/>
      <c r="D125" s="419"/>
      <c r="E125" s="419"/>
      <c r="F125" s="419"/>
      <c r="G125" s="419"/>
      <c r="H125" s="335"/>
      <c r="I125" s="335"/>
      <c r="J125" s="335"/>
      <c r="K125" s="335"/>
      <c r="L125" s="335"/>
      <c r="M125" s="28"/>
    </row>
    <row r="126" spans="1:13" s="22" customFormat="1" x14ac:dyDescent="0.25">
      <c r="A126" s="61" t="s">
        <v>10</v>
      </c>
      <c r="B126" s="419"/>
      <c r="C126" s="419"/>
      <c r="D126" s="419"/>
      <c r="E126" s="419"/>
      <c r="F126" s="419"/>
      <c r="G126" s="419"/>
      <c r="H126" s="335"/>
      <c r="I126" s="335"/>
      <c r="J126" s="335"/>
      <c r="K126" s="335"/>
      <c r="L126" s="335"/>
      <c r="M126" s="28"/>
    </row>
    <row r="127" spans="1:13" s="22" customFormat="1" ht="15.75" thickBot="1" x14ac:dyDescent="0.3">
      <c r="A127" s="62" t="s">
        <v>11</v>
      </c>
      <c r="B127" s="420"/>
      <c r="C127" s="420"/>
      <c r="D127" s="420"/>
      <c r="E127" s="420"/>
      <c r="F127" s="420"/>
      <c r="G127" s="420"/>
      <c r="H127" s="34"/>
      <c r="I127" s="34"/>
      <c r="J127" s="34"/>
      <c r="K127" s="34"/>
      <c r="L127" s="34"/>
      <c r="M127" s="35"/>
    </row>
    <row r="128" spans="1:13" ht="15.75" thickBot="1" x14ac:dyDescent="0.3"/>
    <row r="129" spans="1:13" s="22" customFormat="1" x14ac:dyDescent="0.25">
      <c r="A129" s="415" t="s">
        <v>481</v>
      </c>
      <c r="B129" s="27" t="s">
        <v>18</v>
      </c>
      <c r="C129" s="49" t="s">
        <v>37</v>
      </c>
      <c r="D129" s="50" t="s">
        <v>38</v>
      </c>
      <c r="E129" s="27" t="s">
        <v>19</v>
      </c>
      <c r="F129" s="49" t="s">
        <v>37</v>
      </c>
      <c r="G129" s="50" t="s">
        <v>38</v>
      </c>
      <c r="H129" s="51" t="s">
        <v>18</v>
      </c>
      <c r="I129" s="51" t="s">
        <v>49</v>
      </c>
      <c r="J129" s="51" t="s">
        <v>50</v>
      </c>
      <c r="K129" s="51" t="s">
        <v>19</v>
      </c>
      <c r="L129" s="51" t="s">
        <v>49</v>
      </c>
      <c r="M129" s="52" t="s">
        <v>50</v>
      </c>
    </row>
    <row r="130" spans="1:13" s="22" customFormat="1" x14ac:dyDescent="0.25">
      <c r="A130" s="416"/>
      <c r="B130" s="12" t="s">
        <v>36</v>
      </c>
      <c r="C130" s="350">
        <v>7</v>
      </c>
      <c r="D130" s="350">
        <v>0</v>
      </c>
      <c r="E130" s="12" t="s">
        <v>36</v>
      </c>
      <c r="F130" s="350"/>
      <c r="G130" s="350"/>
      <c r="H130" s="349" t="s">
        <v>9</v>
      </c>
      <c r="I130" s="349">
        <v>1</v>
      </c>
      <c r="J130" s="349"/>
      <c r="K130" s="349" t="s">
        <v>9</v>
      </c>
      <c r="L130" s="349">
        <v>1</v>
      </c>
      <c r="M130" s="28">
        <v>13</v>
      </c>
    </row>
    <row r="131" spans="1:13" s="22" customFormat="1" x14ac:dyDescent="0.25">
      <c r="A131" s="416"/>
      <c r="B131" s="12" t="s">
        <v>39</v>
      </c>
      <c r="C131" s="350">
        <v>42</v>
      </c>
      <c r="D131" s="350"/>
      <c r="E131" s="12" t="s">
        <v>39</v>
      </c>
      <c r="F131" s="350"/>
      <c r="G131" s="350"/>
      <c r="H131" s="349" t="s">
        <v>10</v>
      </c>
      <c r="I131" s="349">
        <v>2</v>
      </c>
      <c r="J131" s="349"/>
      <c r="K131" s="349" t="s">
        <v>10</v>
      </c>
      <c r="L131" s="349">
        <v>2</v>
      </c>
      <c r="M131" s="28">
        <v>9</v>
      </c>
    </row>
    <row r="132" spans="1:13" s="22" customFormat="1" ht="15.75" thickBot="1" x14ac:dyDescent="0.3">
      <c r="A132" s="416"/>
      <c r="B132" s="12" t="s">
        <v>35</v>
      </c>
      <c r="C132" s="350">
        <v>51</v>
      </c>
      <c r="D132" s="350"/>
      <c r="E132" s="12" t="s">
        <v>35</v>
      </c>
      <c r="F132" s="350"/>
      <c r="G132" s="350"/>
      <c r="H132" s="349" t="s">
        <v>11</v>
      </c>
      <c r="I132" s="349">
        <v>3</v>
      </c>
      <c r="J132" s="349"/>
      <c r="K132" s="349" t="s">
        <v>11</v>
      </c>
      <c r="L132" s="349">
        <v>1</v>
      </c>
      <c r="M132" s="28">
        <v>14</v>
      </c>
    </row>
    <row r="133" spans="1:13" s="22" customFormat="1" x14ac:dyDescent="0.25">
      <c r="A133" s="416"/>
      <c r="B133" s="12" t="s">
        <v>23</v>
      </c>
      <c r="C133" s="27">
        <v>770</v>
      </c>
      <c r="D133" s="350"/>
      <c r="E133" s="12" t="s">
        <v>23</v>
      </c>
      <c r="F133" s="27"/>
      <c r="G133" s="16"/>
      <c r="H133" s="349" t="s">
        <v>31</v>
      </c>
      <c r="I133" s="349">
        <v>1</v>
      </c>
      <c r="J133" s="349"/>
      <c r="K133" s="349" t="s">
        <v>31</v>
      </c>
      <c r="L133" s="349">
        <v>1</v>
      </c>
      <c r="M133" s="28">
        <v>18</v>
      </c>
    </row>
    <row r="134" spans="1:13" s="22" customFormat="1" x14ac:dyDescent="0.25">
      <c r="A134" s="417" t="s">
        <v>58</v>
      </c>
      <c r="B134" s="418"/>
      <c r="C134" s="418"/>
      <c r="D134" s="418"/>
      <c r="E134" s="418"/>
      <c r="F134" s="418"/>
      <c r="G134" s="418"/>
      <c r="H134" s="209" t="s">
        <v>32</v>
      </c>
      <c r="I134" s="209">
        <v>0</v>
      </c>
      <c r="J134" s="209"/>
      <c r="K134" s="349" t="s">
        <v>32</v>
      </c>
      <c r="L134" s="349">
        <v>1</v>
      </c>
      <c r="M134" s="28">
        <v>13</v>
      </c>
    </row>
    <row r="135" spans="1:13" ht="15.75" thickBot="1" x14ac:dyDescent="0.3"/>
    <row r="136" spans="1:13" s="22" customFormat="1" x14ac:dyDescent="0.25">
      <c r="A136" s="415" t="s">
        <v>482</v>
      </c>
      <c r="B136" s="27" t="s">
        <v>18</v>
      </c>
      <c r="C136" s="49" t="s">
        <v>37</v>
      </c>
      <c r="D136" s="50" t="s">
        <v>38</v>
      </c>
      <c r="E136" s="27" t="s">
        <v>19</v>
      </c>
      <c r="F136" s="49" t="s">
        <v>37</v>
      </c>
      <c r="G136" s="50" t="s">
        <v>38</v>
      </c>
      <c r="H136" s="51" t="s">
        <v>18</v>
      </c>
      <c r="I136" s="51" t="s">
        <v>49</v>
      </c>
      <c r="J136" s="51" t="s">
        <v>50</v>
      </c>
      <c r="K136" s="51" t="s">
        <v>19</v>
      </c>
      <c r="L136" s="51" t="s">
        <v>49</v>
      </c>
      <c r="M136" s="52" t="s">
        <v>50</v>
      </c>
    </row>
    <row r="137" spans="1:13" s="22" customFormat="1" ht="15.75" x14ac:dyDescent="0.25">
      <c r="A137" s="416"/>
      <c r="B137" s="12" t="s">
        <v>36</v>
      </c>
      <c r="C137" s="355">
        <v>8</v>
      </c>
      <c r="D137" s="355">
        <v>93</v>
      </c>
      <c r="E137" s="12" t="s">
        <v>36</v>
      </c>
      <c r="F137" s="355"/>
      <c r="G137" s="355"/>
      <c r="H137" s="361" t="s">
        <v>9</v>
      </c>
      <c r="I137" s="361">
        <v>2</v>
      </c>
      <c r="J137" s="361">
        <v>13</v>
      </c>
      <c r="K137" s="354" t="s">
        <v>9</v>
      </c>
      <c r="L137" s="354">
        <v>1</v>
      </c>
      <c r="M137" s="28">
        <v>13</v>
      </c>
    </row>
    <row r="138" spans="1:13" s="22" customFormat="1" ht="15.75" x14ac:dyDescent="0.25">
      <c r="A138" s="416"/>
      <c r="B138" s="12" t="s">
        <v>39</v>
      </c>
      <c r="C138" s="355">
        <v>40</v>
      </c>
      <c r="D138" s="355">
        <v>91</v>
      </c>
      <c r="E138" s="12" t="s">
        <v>39</v>
      </c>
      <c r="F138" s="355"/>
      <c r="G138" s="355"/>
      <c r="H138" s="361" t="s">
        <v>10</v>
      </c>
      <c r="I138" s="361">
        <v>2</v>
      </c>
      <c r="J138" s="361">
        <v>9</v>
      </c>
      <c r="K138" s="354" t="s">
        <v>10</v>
      </c>
      <c r="L138" s="354">
        <v>2</v>
      </c>
      <c r="M138" s="28">
        <v>9</v>
      </c>
    </row>
    <row r="139" spans="1:13" s="22" customFormat="1" ht="15.75" thickBot="1" x14ac:dyDescent="0.3">
      <c r="A139" s="416"/>
      <c r="B139" s="12" t="s">
        <v>35</v>
      </c>
      <c r="C139" s="355">
        <v>51</v>
      </c>
      <c r="D139" s="355">
        <v>96</v>
      </c>
      <c r="E139" s="12" t="s">
        <v>35</v>
      </c>
      <c r="F139" s="355"/>
      <c r="G139" s="355"/>
      <c r="H139" s="354" t="s">
        <v>11</v>
      </c>
      <c r="I139" s="354">
        <v>3</v>
      </c>
      <c r="J139" s="354">
        <v>14</v>
      </c>
      <c r="K139" s="354" t="s">
        <v>11</v>
      </c>
      <c r="L139" s="354">
        <v>1</v>
      </c>
      <c r="M139" s="28">
        <v>14</v>
      </c>
    </row>
    <row r="140" spans="1:13" s="22" customFormat="1" x14ac:dyDescent="0.25">
      <c r="A140" s="416"/>
      <c r="B140" s="12" t="s">
        <v>23</v>
      </c>
      <c r="C140" s="27">
        <v>750</v>
      </c>
      <c r="D140" s="355">
        <v>98</v>
      </c>
      <c r="E140" s="12" t="s">
        <v>23</v>
      </c>
      <c r="F140" s="27"/>
      <c r="G140" s="16"/>
      <c r="H140" s="354" t="s">
        <v>31</v>
      </c>
      <c r="I140" s="354">
        <v>0</v>
      </c>
      <c r="J140" s="354">
        <v>18</v>
      </c>
      <c r="K140" s="354" t="s">
        <v>31</v>
      </c>
      <c r="L140" s="354">
        <v>1</v>
      </c>
      <c r="M140" s="28">
        <v>18</v>
      </c>
    </row>
    <row r="141" spans="1:13" s="22" customFormat="1" x14ac:dyDescent="0.25">
      <c r="A141" s="417" t="s">
        <v>58</v>
      </c>
      <c r="B141" s="418"/>
      <c r="C141" s="418"/>
      <c r="D141" s="418"/>
      <c r="E141" s="418"/>
      <c r="F141" s="418"/>
      <c r="G141" s="418"/>
      <c r="H141" s="209" t="s">
        <v>32</v>
      </c>
      <c r="I141" s="209">
        <v>1</v>
      </c>
      <c r="J141" s="209">
        <v>13</v>
      </c>
      <c r="K141" s="354" t="s">
        <v>32</v>
      </c>
      <c r="L141" s="354">
        <v>1</v>
      </c>
      <c r="M141" s="28">
        <v>13</v>
      </c>
    </row>
    <row r="142" spans="1:13" ht="15.75" thickBot="1" x14ac:dyDescent="0.3"/>
    <row r="143" spans="1:13" s="22" customFormat="1" x14ac:dyDescent="0.25">
      <c r="A143" s="415" t="s">
        <v>498</v>
      </c>
      <c r="B143" s="27" t="s">
        <v>18</v>
      </c>
      <c r="C143" s="49" t="s">
        <v>37</v>
      </c>
      <c r="D143" s="50" t="s">
        <v>38</v>
      </c>
      <c r="E143" s="27" t="s">
        <v>19</v>
      </c>
      <c r="F143" s="49" t="s">
        <v>37</v>
      </c>
      <c r="G143" s="50" t="s">
        <v>38</v>
      </c>
      <c r="H143" s="51" t="s">
        <v>18</v>
      </c>
      <c r="I143" s="51" t="s">
        <v>49</v>
      </c>
      <c r="J143" s="51" t="s">
        <v>50</v>
      </c>
      <c r="K143" s="51" t="s">
        <v>19</v>
      </c>
      <c r="L143" s="51" t="s">
        <v>49</v>
      </c>
      <c r="M143" s="52" t="s">
        <v>50</v>
      </c>
    </row>
    <row r="144" spans="1:13" s="22" customFormat="1" ht="15.75" x14ac:dyDescent="0.25">
      <c r="A144" s="416"/>
      <c r="B144" s="12" t="s">
        <v>36</v>
      </c>
      <c r="C144" s="371">
        <v>5</v>
      </c>
      <c r="D144" s="371">
        <v>55</v>
      </c>
      <c r="E144" s="12" t="s">
        <v>36</v>
      </c>
      <c r="F144" s="371"/>
      <c r="G144" s="371"/>
      <c r="H144" s="378" t="s">
        <v>9</v>
      </c>
      <c r="I144" s="378">
        <v>1</v>
      </c>
      <c r="J144" s="378">
        <v>13</v>
      </c>
      <c r="K144" s="370" t="s">
        <v>9</v>
      </c>
      <c r="L144" s="370">
        <v>1</v>
      </c>
      <c r="M144" s="28">
        <v>13</v>
      </c>
    </row>
    <row r="145" spans="1:13" s="22" customFormat="1" ht="15.75" x14ac:dyDescent="0.25">
      <c r="A145" s="416"/>
      <c r="B145" s="12" t="s">
        <v>39</v>
      </c>
      <c r="C145" s="371">
        <v>42</v>
      </c>
      <c r="D145" s="371">
        <v>96</v>
      </c>
      <c r="E145" s="12" t="s">
        <v>39</v>
      </c>
      <c r="F145" s="371"/>
      <c r="G145" s="371"/>
      <c r="H145" s="378" t="s">
        <v>10</v>
      </c>
      <c r="I145" s="378">
        <v>1</v>
      </c>
      <c r="J145" s="378">
        <v>9</v>
      </c>
      <c r="K145" s="370" t="s">
        <v>10</v>
      </c>
      <c r="L145" s="370">
        <v>2</v>
      </c>
      <c r="M145" s="28">
        <v>9</v>
      </c>
    </row>
    <row r="146" spans="1:13" s="22" customFormat="1" ht="15.75" thickBot="1" x14ac:dyDescent="0.3">
      <c r="A146" s="416"/>
      <c r="B146" s="12" t="s">
        <v>35</v>
      </c>
      <c r="C146" s="371">
        <v>51</v>
      </c>
      <c r="D146" s="371">
        <v>96</v>
      </c>
      <c r="E146" s="12" t="s">
        <v>35</v>
      </c>
      <c r="F146" s="371"/>
      <c r="G146" s="371"/>
      <c r="H146" s="373" t="s">
        <v>11</v>
      </c>
      <c r="I146" s="373">
        <v>2</v>
      </c>
      <c r="J146" s="373">
        <v>14</v>
      </c>
      <c r="K146" s="370" t="s">
        <v>11</v>
      </c>
      <c r="L146" s="370">
        <v>1</v>
      </c>
      <c r="M146" s="28">
        <v>14</v>
      </c>
    </row>
    <row r="147" spans="1:13" s="22" customFormat="1" x14ac:dyDescent="0.25">
      <c r="A147" s="416"/>
      <c r="B147" s="12" t="s">
        <v>23</v>
      </c>
      <c r="C147" s="27">
        <v>770</v>
      </c>
      <c r="D147" s="371">
        <v>99</v>
      </c>
      <c r="E147" s="12" t="s">
        <v>23</v>
      </c>
      <c r="F147" s="27"/>
      <c r="G147" s="16"/>
      <c r="H147" s="373" t="s">
        <v>31</v>
      </c>
      <c r="I147" s="373">
        <v>0</v>
      </c>
      <c r="J147" s="373">
        <v>18</v>
      </c>
      <c r="K147" s="370" t="s">
        <v>31</v>
      </c>
      <c r="L147" s="370">
        <v>1</v>
      </c>
      <c r="M147" s="28">
        <v>18</v>
      </c>
    </row>
    <row r="148" spans="1:13" s="22" customFormat="1" x14ac:dyDescent="0.25">
      <c r="A148" s="417" t="s">
        <v>58</v>
      </c>
      <c r="B148" s="418"/>
      <c r="C148" s="418"/>
      <c r="D148" s="418"/>
      <c r="E148" s="418"/>
      <c r="F148" s="418"/>
      <c r="G148" s="418"/>
      <c r="H148" s="373" t="s">
        <v>32</v>
      </c>
      <c r="I148" s="373">
        <v>1</v>
      </c>
      <c r="J148" s="373">
        <v>13</v>
      </c>
      <c r="K148" s="370" t="s">
        <v>32</v>
      </c>
      <c r="L148" s="370">
        <v>1</v>
      </c>
      <c r="M148" s="28">
        <v>13</v>
      </c>
    </row>
    <row r="149" spans="1:13" ht="15.75" thickBot="1" x14ac:dyDescent="0.3"/>
    <row r="150" spans="1:13" s="22" customFormat="1" x14ac:dyDescent="0.25">
      <c r="A150" s="415" t="s">
        <v>519</v>
      </c>
      <c r="B150" s="27" t="s">
        <v>18</v>
      </c>
      <c r="C150" s="49" t="s">
        <v>37</v>
      </c>
      <c r="D150" s="50" t="s">
        <v>38</v>
      </c>
      <c r="E150" s="27" t="s">
        <v>19</v>
      </c>
      <c r="F150" s="49" t="s">
        <v>37</v>
      </c>
      <c r="G150" s="50" t="s">
        <v>38</v>
      </c>
      <c r="H150" s="51" t="s">
        <v>18</v>
      </c>
      <c r="I150" s="51" t="s">
        <v>49</v>
      </c>
      <c r="J150" s="51" t="s">
        <v>50</v>
      </c>
      <c r="K150" s="51" t="s">
        <v>19</v>
      </c>
      <c r="L150" s="51" t="s">
        <v>49</v>
      </c>
      <c r="M150" s="52" t="s">
        <v>50</v>
      </c>
    </row>
    <row r="151" spans="1:13" s="22" customFormat="1" ht="15.75" x14ac:dyDescent="0.25">
      <c r="A151" s="416"/>
      <c r="B151" s="12" t="s">
        <v>36</v>
      </c>
      <c r="C151" s="386">
        <v>7</v>
      </c>
      <c r="D151" s="386">
        <v>55</v>
      </c>
      <c r="E151" s="12" t="s">
        <v>36</v>
      </c>
      <c r="F151" s="386">
        <v>7</v>
      </c>
      <c r="G151" s="386"/>
      <c r="H151" s="378" t="s">
        <v>9</v>
      </c>
      <c r="I151" s="378">
        <v>2</v>
      </c>
      <c r="J151" s="378">
        <v>14</v>
      </c>
      <c r="K151" s="385" t="s">
        <v>9</v>
      </c>
      <c r="L151" s="385">
        <v>1</v>
      </c>
      <c r="M151" s="28">
        <v>13</v>
      </c>
    </row>
    <row r="152" spans="1:13" s="22" customFormat="1" ht="15.75" x14ac:dyDescent="0.25">
      <c r="A152" s="416"/>
      <c r="B152" s="12" t="s">
        <v>39</v>
      </c>
      <c r="C152" s="386">
        <v>42</v>
      </c>
      <c r="D152" s="386">
        <v>96</v>
      </c>
      <c r="E152" s="12" t="s">
        <v>39</v>
      </c>
      <c r="F152" s="386">
        <v>47</v>
      </c>
      <c r="G152" s="386"/>
      <c r="H152" s="378" t="s">
        <v>10</v>
      </c>
      <c r="I152" s="378">
        <v>1</v>
      </c>
      <c r="J152" s="378">
        <v>9</v>
      </c>
      <c r="K152" s="385" t="s">
        <v>10</v>
      </c>
      <c r="L152" s="385">
        <v>2</v>
      </c>
      <c r="M152" s="28">
        <v>9</v>
      </c>
    </row>
    <row r="153" spans="1:13" s="22" customFormat="1" ht="15.75" thickBot="1" x14ac:dyDescent="0.3">
      <c r="A153" s="416"/>
      <c r="B153" s="12" t="s">
        <v>35</v>
      </c>
      <c r="C153" s="386">
        <v>51</v>
      </c>
      <c r="D153" s="386">
        <v>96</v>
      </c>
      <c r="E153" s="12" t="s">
        <v>35</v>
      </c>
      <c r="F153" s="386">
        <v>51</v>
      </c>
      <c r="G153" s="386"/>
      <c r="H153" s="388" t="s">
        <v>11</v>
      </c>
      <c r="I153" s="388">
        <v>3</v>
      </c>
      <c r="J153" s="388">
        <v>13</v>
      </c>
      <c r="K153" s="385" t="s">
        <v>11</v>
      </c>
      <c r="L153" s="385">
        <v>1</v>
      </c>
      <c r="M153" s="28">
        <v>14</v>
      </c>
    </row>
    <row r="154" spans="1:13" s="22" customFormat="1" x14ac:dyDescent="0.25">
      <c r="A154" s="416"/>
      <c r="B154" s="12" t="s">
        <v>23</v>
      </c>
      <c r="C154" s="27">
        <v>770</v>
      </c>
      <c r="D154" s="386">
        <v>99</v>
      </c>
      <c r="E154" s="12" t="s">
        <v>23</v>
      </c>
      <c r="F154" s="27">
        <v>780</v>
      </c>
      <c r="G154" s="16"/>
      <c r="H154" s="388" t="s">
        <v>31</v>
      </c>
      <c r="I154" s="388">
        <v>0</v>
      </c>
      <c r="J154" s="388">
        <v>18</v>
      </c>
      <c r="K154" s="385" t="s">
        <v>31</v>
      </c>
      <c r="L154" s="385">
        <v>1</v>
      </c>
      <c r="M154" s="28">
        <v>18</v>
      </c>
    </row>
    <row r="155" spans="1:13" s="22" customFormat="1" x14ac:dyDescent="0.25">
      <c r="A155" s="417" t="s">
        <v>58</v>
      </c>
      <c r="B155" s="418"/>
      <c r="C155" s="418"/>
      <c r="D155" s="418"/>
      <c r="E155" s="418"/>
      <c r="F155" s="418"/>
      <c r="G155" s="418"/>
      <c r="H155" s="388" t="s">
        <v>32</v>
      </c>
      <c r="I155" s="388">
        <v>0</v>
      </c>
      <c r="J155" s="388">
        <v>13</v>
      </c>
      <c r="K155" s="385" t="s">
        <v>32</v>
      </c>
      <c r="L155" s="385">
        <v>1</v>
      </c>
      <c r="M155" s="28">
        <v>13</v>
      </c>
    </row>
  </sheetData>
  <mergeCells count="86">
    <mergeCell ref="A143:A147"/>
    <mergeCell ref="A148:G148"/>
    <mergeCell ref="A136:A140"/>
    <mergeCell ref="A141:G141"/>
    <mergeCell ref="A129:A133"/>
    <mergeCell ref="A134:G134"/>
    <mergeCell ref="B126:G126"/>
    <mergeCell ref="B127:G127"/>
    <mergeCell ref="A117:A121"/>
    <mergeCell ref="A122:G122"/>
    <mergeCell ref="B123:G123"/>
    <mergeCell ref="B124:G124"/>
    <mergeCell ref="B125:G125"/>
    <mergeCell ref="B90:G90"/>
    <mergeCell ref="B91:G91"/>
    <mergeCell ref="A81:A85"/>
    <mergeCell ref="A86:G86"/>
    <mergeCell ref="B87:G87"/>
    <mergeCell ref="B88:G88"/>
    <mergeCell ref="B89:G89"/>
    <mergeCell ref="B42:G42"/>
    <mergeCell ref="B43:G43"/>
    <mergeCell ref="H39:H41"/>
    <mergeCell ref="A33:A37"/>
    <mergeCell ref="A38:G38"/>
    <mergeCell ref="B39:G40"/>
    <mergeCell ref="H27:M27"/>
    <mergeCell ref="H28:M28"/>
    <mergeCell ref="H29:M29"/>
    <mergeCell ref="H30:M30"/>
    <mergeCell ref="B41:G41"/>
    <mergeCell ref="I42:J42"/>
    <mergeCell ref="I43:J43"/>
    <mergeCell ref="A1:A6"/>
    <mergeCell ref="A8:A12"/>
    <mergeCell ref="B16:G16"/>
    <mergeCell ref="B15:G15"/>
    <mergeCell ref="B17:G17"/>
    <mergeCell ref="A21:A25"/>
    <mergeCell ref="A26:G26"/>
    <mergeCell ref="B29:G29"/>
    <mergeCell ref="B18:G18"/>
    <mergeCell ref="A13:G13"/>
    <mergeCell ref="B14:G14"/>
    <mergeCell ref="B27:G28"/>
    <mergeCell ref="B30:G30"/>
    <mergeCell ref="B31:G31"/>
    <mergeCell ref="Q1:Q3"/>
    <mergeCell ref="Q7:Q9"/>
    <mergeCell ref="B66:G66"/>
    <mergeCell ref="B67:G67"/>
    <mergeCell ref="A57:A61"/>
    <mergeCell ref="A62:G62"/>
    <mergeCell ref="B63:G63"/>
    <mergeCell ref="B64:G64"/>
    <mergeCell ref="B65:G65"/>
    <mergeCell ref="B54:G54"/>
    <mergeCell ref="B55:G55"/>
    <mergeCell ref="A45:A49"/>
    <mergeCell ref="A50:G50"/>
    <mergeCell ref="B51:G51"/>
    <mergeCell ref="B52:G52"/>
    <mergeCell ref="B53:G53"/>
    <mergeCell ref="B78:G78"/>
    <mergeCell ref="B79:G79"/>
    <mergeCell ref="A69:A73"/>
    <mergeCell ref="A74:G74"/>
    <mergeCell ref="B75:G75"/>
    <mergeCell ref="B76:G76"/>
    <mergeCell ref="B77:G77"/>
    <mergeCell ref="A150:A154"/>
    <mergeCell ref="A155:G155"/>
    <mergeCell ref="B102:G102"/>
    <mergeCell ref="B103:G103"/>
    <mergeCell ref="A93:A97"/>
    <mergeCell ref="A98:G98"/>
    <mergeCell ref="B99:G99"/>
    <mergeCell ref="B100:G100"/>
    <mergeCell ref="B101:G101"/>
    <mergeCell ref="B114:G114"/>
    <mergeCell ref="B115:G115"/>
    <mergeCell ref="A105:A109"/>
    <mergeCell ref="A110:G110"/>
    <mergeCell ref="B111:G111"/>
    <mergeCell ref="B112:G112"/>
    <mergeCell ref="B113:G113"/>
  </mergeCells>
  <pageMargins left="0.7" right="0.7" top="0.75" bottom="0.75" header="0.3" footer="0.3"/>
  <pageSetup orientation="portrait" r:id="rId1"/>
  <headerFooter>
    <oddFooter>&amp;C&amp;1#&amp;"Calibri"&amp;10&amp;K000000Schlumberger-Private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A0CD8-2B3D-4B36-9681-FA9E070317EF}">
  <dimension ref="A1:O31"/>
  <sheetViews>
    <sheetView zoomScale="80" zoomScaleNormal="80" workbookViewId="0">
      <selection activeCell="J19" sqref="J19"/>
    </sheetView>
  </sheetViews>
  <sheetFormatPr defaultRowHeight="15" x14ac:dyDescent="0.25"/>
  <cols>
    <col min="1" max="1" width="18.7109375" style="47" bestFit="1" customWidth="1"/>
    <col min="2" max="2" width="12.7109375" style="47" customWidth="1"/>
    <col min="3" max="3" width="13.85546875" style="47" bestFit="1" customWidth="1"/>
    <col min="4" max="4" width="14.85546875" style="47" bestFit="1" customWidth="1"/>
    <col min="5" max="5" width="13.7109375" style="47" bestFit="1" customWidth="1"/>
    <col min="6" max="6" width="18.85546875" style="47" bestFit="1" customWidth="1"/>
    <col min="7" max="7" width="12" style="47" bestFit="1" customWidth="1"/>
    <col min="8" max="8" width="11" style="47" customWidth="1"/>
    <col min="9" max="9" width="18.85546875" style="47" bestFit="1" customWidth="1"/>
    <col min="10" max="10" width="14.42578125" style="47" bestFit="1" customWidth="1"/>
    <col min="11" max="11" width="13.7109375" style="47" bestFit="1" customWidth="1"/>
    <col min="12" max="12" width="12" style="47" bestFit="1" customWidth="1"/>
    <col min="13" max="16384" width="9.140625" style="47"/>
  </cols>
  <sheetData>
    <row r="1" spans="1:13" ht="19.5" thickBot="1" x14ac:dyDescent="0.3">
      <c r="A1" s="239" t="s">
        <v>89</v>
      </c>
      <c r="B1" s="240" t="s">
        <v>31</v>
      </c>
      <c r="C1" s="240" t="s">
        <v>32</v>
      </c>
      <c r="D1" s="240" t="s">
        <v>9</v>
      </c>
      <c r="E1" s="240" t="s">
        <v>10</v>
      </c>
      <c r="F1" s="240" t="s">
        <v>11</v>
      </c>
      <c r="G1" s="239" t="s">
        <v>23</v>
      </c>
    </row>
    <row r="2" spans="1:13" ht="21" x14ac:dyDescent="0.25">
      <c r="A2" s="241" t="s">
        <v>23</v>
      </c>
      <c r="B2" s="170">
        <v>230</v>
      </c>
      <c r="C2" s="170">
        <v>230</v>
      </c>
      <c r="D2" s="170">
        <v>149</v>
      </c>
      <c r="E2" s="170">
        <v>149</v>
      </c>
      <c r="F2" s="170">
        <v>149</v>
      </c>
      <c r="G2" s="171">
        <f>SUM(B2:F2)</f>
        <v>907</v>
      </c>
      <c r="J2" s="48"/>
    </row>
    <row r="3" spans="1:13" ht="21" x14ac:dyDescent="0.25">
      <c r="A3" s="242" t="s">
        <v>24</v>
      </c>
      <c r="B3" s="173">
        <v>230</v>
      </c>
      <c r="C3" s="173">
        <v>230</v>
      </c>
      <c r="D3" s="173">
        <v>149</v>
      </c>
      <c r="E3" s="173">
        <v>149</v>
      </c>
      <c r="F3" s="173">
        <v>149</v>
      </c>
      <c r="G3" s="174">
        <f>SUM(B3:F3)</f>
        <v>907</v>
      </c>
      <c r="J3" s="48"/>
    </row>
    <row r="4" spans="1:13" ht="18.75" x14ac:dyDescent="0.25">
      <c r="A4" s="242" t="s">
        <v>33</v>
      </c>
      <c r="B4" s="175">
        <f t="shared" ref="B4:G4" si="0">B3/B2</f>
        <v>1</v>
      </c>
      <c r="C4" s="175">
        <f t="shared" si="0"/>
        <v>1</v>
      </c>
      <c r="D4" s="175">
        <f t="shared" si="0"/>
        <v>1</v>
      </c>
      <c r="E4" s="175">
        <f t="shared" si="0"/>
        <v>1</v>
      </c>
      <c r="F4" s="175">
        <f t="shared" si="0"/>
        <v>1</v>
      </c>
      <c r="G4" s="175">
        <f t="shared" si="0"/>
        <v>1</v>
      </c>
      <c r="J4" s="48"/>
    </row>
    <row r="5" spans="1:13" x14ac:dyDescent="0.25">
      <c r="A5" s="242" t="s">
        <v>197</v>
      </c>
      <c r="B5" s="26" t="s">
        <v>17</v>
      </c>
      <c r="C5" s="13" t="s">
        <v>200</v>
      </c>
      <c r="D5" s="13" t="s">
        <v>200</v>
      </c>
      <c r="E5" s="26" t="s">
        <v>17</v>
      </c>
      <c r="F5" s="176" t="s">
        <v>30</v>
      </c>
      <c r="G5" s="177"/>
      <c r="J5" s="48"/>
    </row>
    <row r="6" spans="1:13" ht="15.75" thickBot="1" x14ac:dyDescent="0.3">
      <c r="A6" s="242" t="s">
        <v>198</v>
      </c>
      <c r="B6" s="178" t="s">
        <v>199</v>
      </c>
      <c r="C6" s="178" t="s">
        <v>201</v>
      </c>
      <c r="D6" s="178" t="s">
        <v>202</v>
      </c>
      <c r="E6" s="178" t="s">
        <v>199</v>
      </c>
      <c r="F6" s="178" t="s">
        <v>203</v>
      </c>
      <c r="G6" s="179"/>
    </row>
    <row r="7" spans="1:13" x14ac:dyDescent="0.25">
      <c r="C7" s="47" t="s">
        <v>208</v>
      </c>
    </row>
    <row r="8" spans="1:13" x14ac:dyDescent="0.25">
      <c r="C8" s="47" t="s">
        <v>209</v>
      </c>
    </row>
    <row r="9" spans="1:13" x14ac:dyDescent="0.25">
      <c r="C9" s="47" t="s">
        <v>210</v>
      </c>
    </row>
    <row r="10" spans="1:13" ht="15.75" thickBot="1" x14ac:dyDescent="0.3"/>
    <row r="11" spans="1:13" ht="18.75" x14ac:dyDescent="0.25">
      <c r="A11" s="241" t="s">
        <v>222</v>
      </c>
      <c r="B11" s="243" t="s">
        <v>31</v>
      </c>
      <c r="C11" s="243" t="s">
        <v>32</v>
      </c>
      <c r="D11" s="243" t="s">
        <v>9</v>
      </c>
      <c r="E11" s="243" t="s">
        <v>10</v>
      </c>
      <c r="F11" s="243" t="s">
        <v>11</v>
      </c>
      <c r="G11" s="293" t="s">
        <v>23</v>
      </c>
      <c r="I11" s="169" t="s">
        <v>373</v>
      </c>
      <c r="J11" s="180" t="s">
        <v>9</v>
      </c>
      <c r="K11" s="243" t="s">
        <v>10</v>
      </c>
      <c r="L11" s="243" t="s">
        <v>11</v>
      </c>
      <c r="M11" s="181" t="s">
        <v>23</v>
      </c>
    </row>
    <row r="12" spans="1:13" ht="21" x14ac:dyDescent="0.25">
      <c r="A12" s="242" t="s">
        <v>23</v>
      </c>
      <c r="B12" s="173">
        <v>176</v>
      </c>
      <c r="C12" s="173">
        <v>143</v>
      </c>
      <c r="D12" s="173">
        <v>101</v>
      </c>
      <c r="E12" s="173">
        <v>98</v>
      </c>
      <c r="F12" s="173">
        <v>113</v>
      </c>
      <c r="G12" s="174">
        <f>SUM(B12:F12)</f>
        <v>631</v>
      </c>
      <c r="I12" s="172" t="s">
        <v>23</v>
      </c>
      <c r="J12" s="173">
        <v>104</v>
      </c>
      <c r="K12" s="173">
        <v>83</v>
      </c>
      <c r="L12" s="173">
        <v>113</v>
      </c>
      <c r="M12" s="174">
        <f>SUM(J12:L12)</f>
        <v>300</v>
      </c>
    </row>
    <row r="13" spans="1:13" ht="21" x14ac:dyDescent="0.25">
      <c r="A13" s="242" t="s">
        <v>24</v>
      </c>
      <c r="B13" s="173">
        <v>176</v>
      </c>
      <c r="C13" s="173">
        <v>143</v>
      </c>
      <c r="D13" s="173">
        <v>101</v>
      </c>
      <c r="E13" s="173">
        <v>98</v>
      </c>
      <c r="F13" s="173">
        <v>113</v>
      </c>
      <c r="G13" s="177">
        <f>SUM(B13:F13)</f>
        <v>631</v>
      </c>
      <c r="I13" s="172" t="s">
        <v>24</v>
      </c>
      <c r="J13" s="173">
        <v>88</v>
      </c>
      <c r="K13" s="173">
        <v>83</v>
      </c>
      <c r="L13" s="173">
        <v>113</v>
      </c>
      <c r="M13" s="177">
        <f>SUM(J13:L13)</f>
        <v>284</v>
      </c>
    </row>
    <row r="14" spans="1:13" ht="18.75" x14ac:dyDescent="0.25">
      <c r="A14" s="242" t="s">
        <v>33</v>
      </c>
      <c r="B14" s="175">
        <f t="shared" ref="B14:G14" si="1">B13/B12</f>
        <v>1</v>
      </c>
      <c r="C14" s="175">
        <f t="shared" si="1"/>
        <v>1</v>
      </c>
      <c r="D14" s="175">
        <f t="shared" si="1"/>
        <v>1</v>
      </c>
      <c r="E14" s="175">
        <f t="shared" si="1"/>
        <v>1</v>
      </c>
      <c r="F14" s="175">
        <f t="shared" si="1"/>
        <v>1</v>
      </c>
      <c r="G14" s="183">
        <f t="shared" si="1"/>
        <v>1</v>
      </c>
      <c r="I14" s="172" t="s">
        <v>33</v>
      </c>
      <c r="J14" s="182">
        <f>J13/J12</f>
        <v>0.84615384615384615</v>
      </c>
      <c r="K14" s="175">
        <f>K13/K12</f>
        <v>1</v>
      </c>
      <c r="L14" s="175">
        <f>L13/L12</f>
        <v>1</v>
      </c>
      <c r="M14" s="183">
        <f>M13/M12</f>
        <v>0.94666666666666666</v>
      </c>
    </row>
    <row r="15" spans="1:13" x14ac:dyDescent="0.25">
      <c r="A15" s="242" t="s">
        <v>197</v>
      </c>
      <c r="B15" s="26" t="s">
        <v>17</v>
      </c>
      <c r="C15" s="26" t="s">
        <v>200</v>
      </c>
      <c r="D15" s="176" t="s">
        <v>30</v>
      </c>
      <c r="E15" s="26" t="s">
        <v>17</v>
      </c>
      <c r="F15" s="176" t="s">
        <v>30</v>
      </c>
      <c r="G15" s="177"/>
      <c r="I15" s="172" t="s">
        <v>197</v>
      </c>
      <c r="J15" s="176" t="s">
        <v>30</v>
      </c>
      <c r="K15" s="26" t="s">
        <v>17</v>
      </c>
      <c r="L15" s="237" t="s">
        <v>382</v>
      </c>
      <c r="M15" s="177"/>
    </row>
    <row r="16" spans="1:13" ht="38.25" customHeight="1" thickBot="1" x14ac:dyDescent="0.3">
      <c r="A16" s="242" t="s">
        <v>198</v>
      </c>
      <c r="B16" s="34" t="s">
        <v>199</v>
      </c>
      <c r="C16" s="34" t="s">
        <v>201</v>
      </c>
      <c r="D16" s="34" t="s">
        <v>277</v>
      </c>
      <c r="E16" s="34" t="s">
        <v>280</v>
      </c>
      <c r="F16" s="184" t="s">
        <v>203</v>
      </c>
      <c r="G16" s="179"/>
      <c r="I16" s="172" t="s">
        <v>198</v>
      </c>
      <c r="J16" s="34" t="s">
        <v>277</v>
      </c>
      <c r="K16" s="34" t="s">
        <v>280</v>
      </c>
      <c r="L16" s="184" t="s">
        <v>203</v>
      </c>
      <c r="M16" s="179"/>
    </row>
    <row r="17" spans="1:15" ht="15.75" thickBot="1" x14ac:dyDescent="0.3"/>
    <row r="18" spans="1:15" ht="18.75" x14ac:dyDescent="0.25">
      <c r="A18" s="169" t="s">
        <v>384</v>
      </c>
      <c r="B18" s="243" t="s">
        <v>31</v>
      </c>
      <c r="C18" s="243" t="s">
        <v>32</v>
      </c>
      <c r="D18" s="180" t="s">
        <v>9</v>
      </c>
      <c r="E18" s="243" t="s">
        <v>10</v>
      </c>
      <c r="F18" s="243" t="s">
        <v>11</v>
      </c>
      <c r="G18" s="181" t="s">
        <v>23</v>
      </c>
      <c r="I18" s="169" t="s">
        <v>476</v>
      </c>
      <c r="J18" s="243" t="s">
        <v>31</v>
      </c>
      <c r="K18" s="243" t="s">
        <v>32</v>
      </c>
      <c r="L18" s="180" t="s">
        <v>9</v>
      </c>
      <c r="M18" s="180" t="s">
        <v>10</v>
      </c>
      <c r="N18" s="180" t="s">
        <v>11</v>
      </c>
      <c r="O18" s="181" t="s">
        <v>23</v>
      </c>
    </row>
    <row r="19" spans="1:15" ht="21" x14ac:dyDescent="0.25">
      <c r="A19" s="172" t="s">
        <v>23</v>
      </c>
      <c r="B19" s="173">
        <v>230</v>
      </c>
      <c r="C19" s="173">
        <v>174</v>
      </c>
      <c r="D19" s="173">
        <v>139</v>
      </c>
      <c r="E19" s="173">
        <v>124</v>
      </c>
      <c r="F19" s="173">
        <v>140</v>
      </c>
      <c r="G19" s="174">
        <f>SUM(B19:F19)</f>
        <v>807</v>
      </c>
      <c r="I19" s="172" t="s">
        <v>23</v>
      </c>
      <c r="J19" s="173">
        <v>230</v>
      </c>
      <c r="K19" s="173">
        <v>174</v>
      </c>
      <c r="L19" s="173"/>
      <c r="M19" s="173"/>
      <c r="N19" s="173"/>
      <c r="O19" s="174">
        <f>SUM(J19:N19)</f>
        <v>404</v>
      </c>
    </row>
    <row r="20" spans="1:15" ht="21" x14ac:dyDescent="0.25">
      <c r="A20" s="172" t="s">
        <v>24</v>
      </c>
      <c r="B20" s="173">
        <v>230</v>
      </c>
      <c r="C20" s="173">
        <v>174</v>
      </c>
      <c r="D20" s="173">
        <v>70</v>
      </c>
      <c r="E20" s="173">
        <v>124</v>
      </c>
      <c r="F20" s="173">
        <v>140</v>
      </c>
      <c r="G20" s="177">
        <f>SUM(B20:F20)</f>
        <v>738</v>
      </c>
      <c r="I20" s="172" t="s">
        <v>24</v>
      </c>
      <c r="J20" s="173">
        <v>126</v>
      </c>
      <c r="K20" s="173">
        <f>52+13+13+13</f>
        <v>91</v>
      </c>
      <c r="L20" s="173"/>
      <c r="M20" s="173"/>
      <c r="N20" s="173"/>
      <c r="O20" s="177">
        <f>SUM(J20:N20)</f>
        <v>217</v>
      </c>
    </row>
    <row r="21" spans="1:15" ht="18.75" x14ac:dyDescent="0.25">
      <c r="A21" s="172" t="s">
        <v>33</v>
      </c>
      <c r="B21" s="175">
        <f t="shared" ref="B21:G21" si="2">B20/B19</f>
        <v>1</v>
      </c>
      <c r="C21" s="175">
        <f t="shared" si="2"/>
        <v>1</v>
      </c>
      <c r="D21" s="182">
        <f t="shared" si="2"/>
        <v>0.50359712230215825</v>
      </c>
      <c r="E21" s="175">
        <f t="shared" si="2"/>
        <v>1</v>
      </c>
      <c r="F21" s="175">
        <f t="shared" si="2"/>
        <v>1</v>
      </c>
      <c r="G21" s="183">
        <f t="shared" si="2"/>
        <v>0.91449814126394047</v>
      </c>
      <c r="I21" s="172" t="s">
        <v>33</v>
      </c>
      <c r="J21" s="182">
        <f>J20/J19</f>
        <v>0.54782608695652169</v>
      </c>
      <c r="K21" s="182">
        <f>K20/K19</f>
        <v>0.52298850574712641</v>
      </c>
      <c r="L21" s="182"/>
      <c r="M21" s="182"/>
      <c r="N21" s="182"/>
      <c r="O21" s="183">
        <f>O20/O19</f>
        <v>0.53712871287128716</v>
      </c>
    </row>
    <row r="22" spans="1:15" x14ac:dyDescent="0.25">
      <c r="A22" s="172" t="s">
        <v>197</v>
      </c>
      <c r="B22" s="26" t="s">
        <v>17</v>
      </c>
      <c r="C22" s="26" t="s">
        <v>17</v>
      </c>
      <c r="D22" s="26" t="s">
        <v>17</v>
      </c>
      <c r="E22" s="176" t="s">
        <v>30</v>
      </c>
      <c r="F22" s="176" t="s">
        <v>30</v>
      </c>
      <c r="G22" s="177"/>
      <c r="I22" s="172" t="s">
        <v>197</v>
      </c>
      <c r="J22" s="26" t="s">
        <v>17</v>
      </c>
      <c r="K22" s="26" t="s">
        <v>17</v>
      </c>
      <c r="L22" s="26" t="s">
        <v>17</v>
      </c>
      <c r="M22" s="176" t="s">
        <v>30</v>
      </c>
      <c r="N22" s="176" t="s">
        <v>30</v>
      </c>
      <c r="O22" s="177"/>
    </row>
    <row r="23" spans="1:15" ht="60.75" thickBot="1" x14ac:dyDescent="0.3">
      <c r="A23" s="172" t="s">
        <v>198</v>
      </c>
      <c r="B23" s="34" t="s">
        <v>470</v>
      </c>
      <c r="C23" s="34" t="s">
        <v>470</v>
      </c>
      <c r="D23" s="34"/>
      <c r="E23" s="34" t="s">
        <v>471</v>
      </c>
      <c r="F23" s="184" t="s">
        <v>472</v>
      </c>
      <c r="G23" s="179"/>
      <c r="I23" s="172" t="s">
        <v>198</v>
      </c>
      <c r="J23" s="34" t="s">
        <v>470</v>
      </c>
      <c r="K23" s="34" t="s">
        <v>470</v>
      </c>
      <c r="L23" s="34"/>
      <c r="M23" s="34" t="s">
        <v>471</v>
      </c>
      <c r="N23" s="184" t="s">
        <v>472</v>
      </c>
      <c r="O23" s="179"/>
    </row>
    <row r="25" spans="1:15" s="315" customFormat="1" x14ac:dyDescent="0.25">
      <c r="A25" s="196" t="s">
        <v>42</v>
      </c>
      <c r="B25" s="384" t="s">
        <v>31</v>
      </c>
      <c r="C25" s="384" t="s">
        <v>32</v>
      </c>
      <c r="D25" s="384" t="s">
        <v>9</v>
      </c>
      <c r="E25" s="384" t="s">
        <v>10</v>
      </c>
      <c r="F25" s="384" t="s">
        <v>11</v>
      </c>
      <c r="N25" s="315">
        <v>674</v>
      </c>
    </row>
    <row r="26" spans="1:15" s="315" customFormat="1" x14ac:dyDescent="0.25">
      <c r="A26" s="196" t="s">
        <v>43</v>
      </c>
      <c r="B26" s="392" t="s">
        <v>31</v>
      </c>
      <c r="C26" s="392" t="s">
        <v>32</v>
      </c>
      <c r="D26" s="392" t="s">
        <v>9</v>
      </c>
      <c r="E26" s="392" t="s">
        <v>10</v>
      </c>
      <c r="F26" s="392" t="s">
        <v>11</v>
      </c>
      <c r="N26" s="315">
        <v>800</v>
      </c>
    </row>
    <row r="27" spans="1:15" s="315" customFormat="1" x14ac:dyDescent="0.25">
      <c r="A27" s="196" t="s">
        <v>44</v>
      </c>
      <c r="B27" s="196" t="s">
        <v>31</v>
      </c>
      <c r="C27" s="196" t="s">
        <v>32</v>
      </c>
      <c r="D27" s="196" t="s">
        <v>9</v>
      </c>
      <c r="E27" s="196" t="s">
        <v>10</v>
      </c>
      <c r="F27" s="196" t="s">
        <v>11</v>
      </c>
    </row>
    <row r="28" spans="1:15" s="315" customFormat="1" x14ac:dyDescent="0.25">
      <c r="A28" s="196" t="s">
        <v>45</v>
      </c>
      <c r="B28" s="196" t="s">
        <v>31</v>
      </c>
      <c r="C28" s="196" t="s">
        <v>32</v>
      </c>
      <c r="D28" s="196" t="s">
        <v>9</v>
      </c>
      <c r="E28" s="196" t="s">
        <v>10</v>
      </c>
      <c r="F28" s="196" t="s">
        <v>11</v>
      </c>
    </row>
    <row r="29" spans="1:15" s="315" customFormat="1" x14ac:dyDescent="0.25">
      <c r="A29" s="196" t="s">
        <v>46</v>
      </c>
      <c r="B29" s="196" t="s">
        <v>31</v>
      </c>
      <c r="C29" s="196" t="s">
        <v>32</v>
      </c>
      <c r="D29" s="196" t="s">
        <v>9</v>
      </c>
      <c r="E29" s="196" t="s">
        <v>10</v>
      </c>
      <c r="F29" s="196" t="s">
        <v>11</v>
      </c>
    </row>
    <row r="30" spans="1:15" s="315" customFormat="1" x14ac:dyDescent="0.25">
      <c r="A30" s="196" t="s">
        <v>47</v>
      </c>
      <c r="B30" s="196" t="s">
        <v>31</v>
      </c>
      <c r="C30" s="196" t="s">
        <v>32</v>
      </c>
      <c r="D30" s="196" t="s">
        <v>9</v>
      </c>
      <c r="E30" s="196" t="s">
        <v>10</v>
      </c>
      <c r="F30" s="196" t="s">
        <v>11</v>
      </c>
    </row>
    <row r="31" spans="1:15" s="315" customFormat="1" x14ac:dyDescent="0.25"/>
  </sheetData>
  <phoneticPr fontId="5" type="noConversion"/>
  <conditionalFormatting sqref="G2:G3">
    <cfRule type="dataBar" priority="66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{D4B27D00-E96E-46B3-9236-7EDBE37D7EED}</x14:id>
        </ext>
      </extLst>
    </cfRule>
    <cfRule type="dataBar" priority="6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{B8792DF8-5678-45EA-95F2-126C4DA24F97}</x14:id>
        </ext>
      </extLst>
    </cfRule>
  </conditionalFormatting>
  <conditionalFormatting sqref="G13">
    <cfRule type="dataBar" priority="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{77675692-DAFE-45F9-B9CB-56CF80585081}</x14:id>
        </ext>
      </extLst>
    </cfRule>
  </conditionalFormatting>
  <conditionalFormatting sqref="G12:G13">
    <cfRule type="dataBar" priority="53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{041D1202-3D20-4FB5-9D97-F879117942FD}</x14:id>
        </ext>
      </extLst>
    </cfRule>
    <cfRule type="dataBar" priority="5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{AE674E43-D68F-4D2B-8B49-1740F511925A}</x14:id>
        </ext>
      </extLst>
    </cfRule>
  </conditionalFormatting>
  <conditionalFormatting sqref="B2:B3">
    <cfRule type="dataBar" priority="4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{2FF5DBB9-DF97-47D7-B9C8-1FC3B3994C49}</x14:id>
        </ext>
      </extLst>
    </cfRule>
  </conditionalFormatting>
  <conditionalFormatting sqref="E2:F3">
    <cfRule type="dataBar" priority="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{492B0BD4-9F8E-4F97-AE29-458EB3A9CD29}</x14:id>
        </ext>
      </extLst>
    </cfRule>
  </conditionalFormatting>
  <conditionalFormatting sqref="C2:C3">
    <cfRule type="dataBar" priority="4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{8EA54E5A-1ACE-4EBC-A70E-082FF87FE974}</x14:id>
        </ext>
      </extLst>
    </cfRule>
  </conditionalFormatting>
  <conditionalFormatting sqref="E2:E3">
    <cfRule type="dataBar" priority="4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{70B72864-875E-4019-86F4-4836EAFA3497}</x14:id>
        </ext>
      </extLst>
    </cfRule>
  </conditionalFormatting>
  <conditionalFormatting sqref="D2:D3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{11BA5420-80E6-4F6C-8924-EAAD526784EB}</x14:id>
        </ext>
      </extLst>
    </cfRule>
  </conditionalFormatting>
  <conditionalFormatting sqref="D2:D3">
    <cfRule type="dataBar" priority="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{B0611337-29EB-433E-85E1-3FF4C91B0A6C}</x14:id>
        </ext>
      </extLst>
    </cfRule>
  </conditionalFormatting>
  <conditionalFormatting sqref="B12:B13">
    <cfRule type="dataBar" priority="3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{EF012B90-3ADE-4DA1-A244-C0FECB435351}</x14:id>
        </ext>
      </extLst>
    </cfRule>
  </conditionalFormatting>
  <conditionalFormatting sqref="E12:F13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{61EA477F-00DB-457E-B43B-195A49F2F054}</x14:id>
        </ext>
      </extLst>
    </cfRule>
  </conditionalFormatting>
  <conditionalFormatting sqref="C12:C13">
    <cfRule type="dataBar" priority="3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{24C53DA2-AB47-41EC-931B-A0E54118A84B}</x14:id>
        </ext>
      </extLst>
    </cfRule>
  </conditionalFormatting>
  <conditionalFormatting sqref="E12:E13">
    <cfRule type="dataBar" priority="3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{86B2A666-5137-4738-BE1C-972F559C9E49}</x14:id>
        </ext>
      </extLst>
    </cfRule>
  </conditionalFormatting>
  <conditionalFormatting sqref="D12:D13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{8623737F-781F-44C1-825D-340CA5A768DB}</x14:id>
        </ext>
      </extLst>
    </cfRule>
  </conditionalFormatting>
  <conditionalFormatting sqref="D12:D13">
    <cfRule type="dataBar" priority="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{81CD5E87-65BA-46D6-A5F6-049CB1FD95A1}</x14:id>
        </ext>
      </extLst>
    </cfRule>
  </conditionalFormatting>
  <conditionalFormatting sqref="M13">
    <cfRule type="dataBar" priority="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{72394466-27C0-4587-A01C-EF1C3D937FF5}</x14:id>
        </ext>
      </extLst>
    </cfRule>
  </conditionalFormatting>
  <conditionalFormatting sqref="M12:M13">
    <cfRule type="dataBar" priority="27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{6544CB92-7EDF-4AA0-8F47-86B7F87BF579}</x14:id>
        </ext>
      </extLst>
    </cfRule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{2A20F068-2A40-4001-93D7-1A1040AEDC8B}</x14:id>
        </ext>
      </extLst>
    </cfRule>
  </conditionalFormatting>
  <conditionalFormatting sqref="K12:L13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{1E43946D-9598-4AA4-926A-2FB05A834C62}</x14:id>
        </ext>
      </extLst>
    </cfRule>
  </conditionalFormatting>
  <conditionalFormatting sqref="K12:K13">
    <cfRule type="dataBar" priority="2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{12B355E7-432E-4CB9-8E07-A1FEFC776713}</x14:id>
        </ext>
      </extLst>
    </cfRule>
  </conditionalFormatting>
  <conditionalFormatting sqref="J12:J13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{BDE122F8-C81D-4148-914D-A5AE04C0F938}</x14:id>
        </ext>
      </extLst>
    </cfRule>
  </conditionalFormatting>
  <conditionalFormatting sqref="J12:J13">
    <cfRule type="dataBar" priority="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{7BBFBD6F-0714-43FD-9F89-CCE89EF93D71}</x14:id>
        </ext>
      </extLst>
    </cfRule>
  </conditionalFormatting>
  <conditionalFormatting sqref="G20">
    <cfRule type="dataBar" priority="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{B65C4375-7032-4FE7-90CF-EC323F9C7430}</x14:id>
        </ext>
      </extLst>
    </cfRule>
  </conditionalFormatting>
  <conditionalFormatting sqref="G19:G20">
    <cfRule type="dataBar" priority="18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{485DC98C-F420-4BA7-B659-6D6FE1211785}</x14:id>
        </ext>
      </extLst>
    </cfRule>
    <cfRule type="dataBar" priority="1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{D0AFB1D1-AEA5-4BE1-B413-608D5DFABBB0}</x14:id>
        </ext>
      </extLst>
    </cfRule>
  </conditionalFormatting>
  <conditionalFormatting sqref="B19:B20">
    <cfRule type="dataBar" priority="1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{FBEB0ED1-9CA4-4EF2-989E-A77D74AD147E}</x14:id>
        </ext>
      </extLst>
    </cfRule>
  </conditionalFormatting>
  <conditionalFormatting sqref="E19:F20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{AB38A37C-9BA6-41B5-B7D5-1CEC49E49DB2}</x14:id>
        </ext>
      </extLst>
    </cfRule>
  </conditionalFormatting>
  <conditionalFormatting sqref="C19:C20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{D38A9FA4-84CA-4A0A-ABAE-BE1002C46CC2}</x14:id>
        </ext>
      </extLst>
    </cfRule>
  </conditionalFormatting>
  <conditionalFormatting sqref="E19:E20"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{651706DF-AEA3-41EE-9FCB-319AEDFA80C5}</x14:id>
        </ext>
      </extLst>
    </cfRule>
  </conditionalFormatting>
  <conditionalFormatting sqref="D19:D20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{AC61F55F-EF19-4118-9200-F8CB26D2D099}</x14:id>
        </ext>
      </extLst>
    </cfRule>
  </conditionalFormatting>
  <conditionalFormatting sqref="D19:D20">
    <cfRule type="dataBar" priority="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{01206791-4735-4653-9359-851ADC32A34C}</x14:id>
        </ext>
      </extLst>
    </cfRule>
  </conditionalFormatting>
  <conditionalFormatting sqref="O20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{9641E412-48AE-4151-A174-71CCC2EF4ECE}</x14:id>
        </ext>
      </extLst>
    </cfRule>
  </conditionalFormatting>
  <conditionalFormatting sqref="O19:O20">
    <cfRule type="dataBar" priority="9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{D557321B-CEA1-4426-B2F4-B0E4457643DD}</x14:id>
        </ext>
      </extLst>
    </cfRule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{10FC59DF-66E2-4725-9DCC-7934084D7EE0}</x14:id>
        </ext>
      </extLst>
    </cfRule>
  </conditionalFormatting>
  <conditionalFormatting sqref="J19:J20">
    <cfRule type="dataBar" priority="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{D92D1C4A-0C4C-4130-AC6B-EF88416F133E}</x14:id>
        </ext>
      </extLst>
    </cfRule>
  </conditionalFormatting>
  <conditionalFormatting sqref="M19:M20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{B7F2CE58-F18B-47EB-8CD7-ECBBF9A052D5}</x14:id>
        </ext>
      </extLst>
    </cfRule>
  </conditionalFormatting>
  <conditionalFormatting sqref="K19:K20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{94CFF1EA-47EB-45E6-96B9-DD52F1AE65CF}</x14:id>
        </ext>
      </extLst>
    </cfRule>
  </conditionalFormatting>
  <conditionalFormatting sqref="M19:M20">
    <cfRule type="dataBar" priority="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{662E0FC8-23E4-4462-ACC7-DE1F82AD9627}</x14:id>
        </ext>
      </extLst>
    </cfRule>
  </conditionalFormatting>
  <conditionalFormatting sqref="L19:L20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{D58EABAB-5235-4BD3-B9F5-2E9C278F505E}</x14:id>
        </ext>
      </extLst>
    </cfRule>
  </conditionalFormatting>
  <conditionalFormatting sqref="L19:L20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{E7627035-BBE4-4D1A-A82F-F0392094C9B6}</x14:id>
        </ext>
      </extLst>
    </cfRule>
  </conditionalFormatting>
  <conditionalFormatting sqref="N19:N20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{BE18CB45-B306-460A-A751-C33BA6366C5C}</x14:id>
        </ext>
      </extLst>
    </cfRule>
  </conditionalFormatting>
  <conditionalFormatting sqref="N19:N2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{E9B051F0-FEE5-4BC9-8029-892F76B012A8}</x14:id>
        </ext>
      </extLst>
    </cfRule>
  </conditionalFormatting>
  <pageMargins left="0.7" right="0.7" top="0.75" bottom="0.75" header="0.3" footer="0.3"/>
  <pageSetup orientation="portrait" r:id="rId1"/>
  <headerFooter>
    <oddFooter>&amp;C&amp;1#&amp;"Calibri"&amp;10&amp;K000000Schlumberger-Private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4B27D00-E96E-46B3-9236-7EDBE37D7EED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8792DF8-5678-45EA-95F2-126C4DA24F9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G2:G3</xm:sqref>
        </x14:conditionalFormatting>
        <x14:conditionalFormatting xmlns:xm="http://schemas.microsoft.com/office/excel/2006/main">
          <x14:cfRule type="dataBar" id="{77675692-DAFE-45F9-B9CB-56CF8058508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G13</xm:sqref>
        </x14:conditionalFormatting>
        <x14:conditionalFormatting xmlns:xm="http://schemas.microsoft.com/office/excel/2006/main">
          <x14:cfRule type="dataBar" id="{041D1202-3D20-4FB5-9D97-F879117942FD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14:cfRule type="dataBar" id="{AE674E43-D68F-4D2B-8B49-1740F51192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G12:G13</xm:sqref>
        </x14:conditionalFormatting>
        <x14:conditionalFormatting xmlns:xm="http://schemas.microsoft.com/office/excel/2006/main">
          <x14:cfRule type="dataBar" id="{2FF5DBB9-DF97-47D7-B9C8-1FC3B3994C4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B2:B3</xm:sqref>
        </x14:conditionalFormatting>
        <x14:conditionalFormatting xmlns:xm="http://schemas.microsoft.com/office/excel/2006/main">
          <x14:cfRule type="dataBar" id="{492B0BD4-9F8E-4F97-AE29-458EB3A9CD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E2:F3</xm:sqref>
        </x14:conditionalFormatting>
        <x14:conditionalFormatting xmlns:xm="http://schemas.microsoft.com/office/excel/2006/main">
          <x14:cfRule type="dataBar" id="{8EA54E5A-1ACE-4EBC-A70E-082FF87FE97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C2:C3</xm:sqref>
        </x14:conditionalFormatting>
        <x14:conditionalFormatting xmlns:xm="http://schemas.microsoft.com/office/excel/2006/main">
          <x14:cfRule type="dataBar" id="{70B72864-875E-4019-86F4-4836EAFA349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E2:E3</xm:sqref>
        </x14:conditionalFormatting>
        <x14:conditionalFormatting xmlns:xm="http://schemas.microsoft.com/office/excel/2006/main">
          <x14:cfRule type="dataBar" id="{11BA5420-80E6-4F6C-8924-EAAD526784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D2:D3</xm:sqref>
        </x14:conditionalFormatting>
        <x14:conditionalFormatting xmlns:xm="http://schemas.microsoft.com/office/excel/2006/main">
          <x14:cfRule type="dataBar" id="{B0611337-29EB-433E-85E1-3FF4C91B0A6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D2:D3</xm:sqref>
        </x14:conditionalFormatting>
        <x14:conditionalFormatting xmlns:xm="http://schemas.microsoft.com/office/excel/2006/main">
          <x14:cfRule type="dataBar" id="{EF012B90-3ADE-4DA1-A244-C0FECB43535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B12:B13</xm:sqref>
        </x14:conditionalFormatting>
        <x14:conditionalFormatting xmlns:xm="http://schemas.microsoft.com/office/excel/2006/main">
          <x14:cfRule type="dataBar" id="{61EA477F-00DB-457E-B43B-195A49F2F0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E12:F13</xm:sqref>
        </x14:conditionalFormatting>
        <x14:conditionalFormatting xmlns:xm="http://schemas.microsoft.com/office/excel/2006/main">
          <x14:cfRule type="dataBar" id="{24C53DA2-AB47-41EC-931B-A0E54118A84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C12:C13</xm:sqref>
        </x14:conditionalFormatting>
        <x14:conditionalFormatting xmlns:xm="http://schemas.microsoft.com/office/excel/2006/main">
          <x14:cfRule type="dataBar" id="{86B2A666-5137-4738-BE1C-972F559C9E4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E12:E13</xm:sqref>
        </x14:conditionalFormatting>
        <x14:conditionalFormatting xmlns:xm="http://schemas.microsoft.com/office/excel/2006/main">
          <x14:cfRule type="dataBar" id="{8623737F-781F-44C1-825D-340CA5A768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D12:D13</xm:sqref>
        </x14:conditionalFormatting>
        <x14:conditionalFormatting xmlns:xm="http://schemas.microsoft.com/office/excel/2006/main">
          <x14:cfRule type="dataBar" id="{81CD5E87-65BA-46D6-A5F6-049CB1FD95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D12:D13</xm:sqref>
        </x14:conditionalFormatting>
        <x14:conditionalFormatting xmlns:xm="http://schemas.microsoft.com/office/excel/2006/main">
          <x14:cfRule type="dataBar" id="{72394466-27C0-4587-A01C-EF1C3D937FF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M13</xm:sqref>
        </x14:conditionalFormatting>
        <x14:conditionalFormatting xmlns:xm="http://schemas.microsoft.com/office/excel/2006/main">
          <x14:cfRule type="dataBar" id="{6544CB92-7EDF-4AA0-8F47-86B7F87BF579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A20F068-2A40-4001-93D7-1A1040AEDC8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M12:M13</xm:sqref>
        </x14:conditionalFormatting>
        <x14:conditionalFormatting xmlns:xm="http://schemas.microsoft.com/office/excel/2006/main">
          <x14:cfRule type="dataBar" id="{1E43946D-9598-4AA4-926A-2FB05A834C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K12:L13</xm:sqref>
        </x14:conditionalFormatting>
        <x14:conditionalFormatting xmlns:xm="http://schemas.microsoft.com/office/excel/2006/main">
          <x14:cfRule type="dataBar" id="{12B355E7-432E-4CB9-8E07-A1FEFC77671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K12:K13</xm:sqref>
        </x14:conditionalFormatting>
        <x14:conditionalFormatting xmlns:xm="http://schemas.microsoft.com/office/excel/2006/main">
          <x14:cfRule type="dataBar" id="{BDE122F8-C81D-4148-914D-A5AE04C0F9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J12:J13</xm:sqref>
        </x14:conditionalFormatting>
        <x14:conditionalFormatting xmlns:xm="http://schemas.microsoft.com/office/excel/2006/main">
          <x14:cfRule type="dataBar" id="{7BBFBD6F-0714-43FD-9F89-CCE89EF93D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J12:J13</xm:sqref>
        </x14:conditionalFormatting>
        <x14:conditionalFormatting xmlns:xm="http://schemas.microsoft.com/office/excel/2006/main">
          <x14:cfRule type="dataBar" id="{B65C4375-7032-4FE7-90CF-EC323F9C743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G20</xm:sqref>
        </x14:conditionalFormatting>
        <x14:conditionalFormatting xmlns:xm="http://schemas.microsoft.com/office/excel/2006/main">
          <x14:cfRule type="dataBar" id="{485DC98C-F420-4BA7-B659-6D6FE121178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0AFB1D1-AEA5-4BE1-B413-608D5DFABBB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G19:G20</xm:sqref>
        </x14:conditionalFormatting>
        <x14:conditionalFormatting xmlns:xm="http://schemas.microsoft.com/office/excel/2006/main">
          <x14:cfRule type="dataBar" id="{FBEB0ED1-9CA4-4EF2-989E-A77D74AD147E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B19:B20</xm:sqref>
        </x14:conditionalFormatting>
        <x14:conditionalFormatting xmlns:xm="http://schemas.microsoft.com/office/excel/2006/main">
          <x14:cfRule type="dataBar" id="{AB38A37C-9BA6-41B5-B7D5-1CEC49E49D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E19:F20</xm:sqref>
        </x14:conditionalFormatting>
        <x14:conditionalFormatting xmlns:xm="http://schemas.microsoft.com/office/excel/2006/main">
          <x14:cfRule type="dataBar" id="{D38A9FA4-84CA-4A0A-ABAE-BE1002C46CC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C19:C20</xm:sqref>
        </x14:conditionalFormatting>
        <x14:conditionalFormatting xmlns:xm="http://schemas.microsoft.com/office/excel/2006/main">
          <x14:cfRule type="dataBar" id="{651706DF-AEA3-41EE-9FCB-319AEDFA80C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E19:E20</xm:sqref>
        </x14:conditionalFormatting>
        <x14:conditionalFormatting xmlns:xm="http://schemas.microsoft.com/office/excel/2006/main">
          <x14:cfRule type="dataBar" id="{AC61F55F-EF19-4118-9200-F8CB26D2D0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D19:D20</xm:sqref>
        </x14:conditionalFormatting>
        <x14:conditionalFormatting xmlns:xm="http://schemas.microsoft.com/office/excel/2006/main">
          <x14:cfRule type="dataBar" id="{01206791-4735-4653-9359-851ADC32A3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D19:D20</xm:sqref>
        </x14:conditionalFormatting>
        <x14:conditionalFormatting xmlns:xm="http://schemas.microsoft.com/office/excel/2006/main">
          <x14:cfRule type="dataBar" id="{9641E412-48AE-4151-A174-71CCC2EF4E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O20</xm:sqref>
        </x14:conditionalFormatting>
        <x14:conditionalFormatting xmlns:xm="http://schemas.microsoft.com/office/excel/2006/main">
          <x14:cfRule type="dataBar" id="{D557321B-CEA1-4426-B2F4-B0E4457643DD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14:cfRule type="dataBar" id="{10FC59DF-66E2-4725-9DCC-7934084D7EE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O19:O20</xm:sqref>
        </x14:conditionalFormatting>
        <x14:conditionalFormatting xmlns:xm="http://schemas.microsoft.com/office/excel/2006/main">
          <x14:cfRule type="dataBar" id="{D92D1C4A-0C4C-4130-AC6B-EF88416F133E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J19:J20</xm:sqref>
        </x14:conditionalFormatting>
        <x14:conditionalFormatting xmlns:xm="http://schemas.microsoft.com/office/excel/2006/main">
          <x14:cfRule type="dataBar" id="{B7F2CE58-F18B-47EB-8CD7-ECBBF9A052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M19:M20</xm:sqref>
        </x14:conditionalFormatting>
        <x14:conditionalFormatting xmlns:xm="http://schemas.microsoft.com/office/excel/2006/main">
          <x14:cfRule type="dataBar" id="{94CFF1EA-47EB-45E6-96B9-DD52F1AE65C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K19:K20</xm:sqref>
        </x14:conditionalFormatting>
        <x14:conditionalFormatting xmlns:xm="http://schemas.microsoft.com/office/excel/2006/main">
          <x14:cfRule type="dataBar" id="{662E0FC8-23E4-4462-ACC7-DE1F82AD962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M19:M20</xm:sqref>
        </x14:conditionalFormatting>
        <x14:conditionalFormatting xmlns:xm="http://schemas.microsoft.com/office/excel/2006/main">
          <x14:cfRule type="dataBar" id="{D58EABAB-5235-4BD3-B9F5-2E9C278F50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L19:L20</xm:sqref>
        </x14:conditionalFormatting>
        <x14:conditionalFormatting xmlns:xm="http://schemas.microsoft.com/office/excel/2006/main">
          <x14:cfRule type="dataBar" id="{E7627035-BBE4-4D1A-A82F-F0392094C9B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L19:L20</xm:sqref>
        </x14:conditionalFormatting>
        <x14:conditionalFormatting xmlns:xm="http://schemas.microsoft.com/office/excel/2006/main">
          <x14:cfRule type="dataBar" id="{BE18CB45-B306-460A-A751-C33BA6366C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N19:N20</xm:sqref>
        </x14:conditionalFormatting>
        <x14:conditionalFormatting xmlns:xm="http://schemas.microsoft.com/office/excel/2006/main">
          <x14:cfRule type="dataBar" id="{E9B051F0-FEE5-4BC9-8029-892F76B012A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N19:N20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span" xr2:uid="{AC6B78F0-D34B-4F29-80BD-4AB314C2ECA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J1</xm:sqref>
            </x14:sparkline>
            <x14:sparkline>
              <xm:sqref>J2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A494C-0AB3-42D6-AF16-090415B87EDE}">
  <sheetPr codeName="Sheet1"/>
  <dimension ref="A1:T29"/>
  <sheetViews>
    <sheetView workbookViewId="0">
      <selection activeCell="D54" sqref="D54"/>
    </sheetView>
  </sheetViews>
  <sheetFormatPr defaultRowHeight="15" x14ac:dyDescent="0.25"/>
  <cols>
    <col min="1" max="1" width="24.42578125" style="22" customWidth="1"/>
    <col min="2" max="2" width="19.7109375" customWidth="1"/>
    <col min="3" max="3" width="10.7109375" customWidth="1"/>
    <col min="4" max="4" width="12.42578125" customWidth="1"/>
    <col min="6" max="6" width="13.42578125" bestFit="1" customWidth="1"/>
    <col min="10" max="10" width="13.5703125" bestFit="1" customWidth="1"/>
    <col min="14" max="14" width="13.42578125" bestFit="1" customWidth="1"/>
    <col min="18" max="18" width="13.42578125" bestFit="1" customWidth="1"/>
  </cols>
  <sheetData>
    <row r="1" spans="1:20" x14ac:dyDescent="0.25">
      <c r="A1" s="457" t="s">
        <v>501</v>
      </c>
      <c r="B1" s="218" t="s">
        <v>491</v>
      </c>
      <c r="C1" s="218" t="s">
        <v>395</v>
      </c>
      <c r="D1" s="218" t="s">
        <v>310</v>
      </c>
      <c r="E1" s="375"/>
      <c r="I1" s="245"/>
      <c r="J1" s="245"/>
      <c r="K1" s="245"/>
    </row>
    <row r="2" spans="1:20" x14ac:dyDescent="0.25">
      <c r="A2" s="458"/>
      <c r="B2" s="218" t="s">
        <v>11</v>
      </c>
      <c r="C2" s="218">
        <v>14</v>
      </c>
      <c r="D2" s="218">
        <v>4</v>
      </c>
      <c r="E2" s="375"/>
      <c r="I2" s="245"/>
      <c r="J2" s="245"/>
      <c r="K2" s="245"/>
    </row>
    <row r="3" spans="1:20" x14ac:dyDescent="0.25">
      <c r="A3" s="458"/>
      <c r="B3" s="218" t="s">
        <v>9</v>
      </c>
      <c r="C3" s="218">
        <v>13</v>
      </c>
      <c r="D3" s="218">
        <v>2</v>
      </c>
      <c r="E3" s="375"/>
      <c r="I3" s="245"/>
      <c r="J3" s="245"/>
      <c r="K3" s="245"/>
    </row>
    <row r="4" spans="1:20" x14ac:dyDescent="0.25">
      <c r="A4" s="458"/>
      <c r="B4" s="218" t="s">
        <v>10</v>
      </c>
      <c r="C4" s="218">
        <v>9</v>
      </c>
      <c r="D4" s="218">
        <v>2</v>
      </c>
      <c r="E4" s="375"/>
      <c r="I4" s="245"/>
      <c r="J4" s="245"/>
      <c r="K4" s="245"/>
    </row>
    <row r="5" spans="1:20" x14ac:dyDescent="0.25">
      <c r="A5" s="458"/>
      <c r="B5" s="459"/>
      <c r="C5" s="459"/>
      <c r="D5" s="218">
        <f>SUM(D2:D4)</f>
        <v>8</v>
      </c>
      <c r="E5" s="375"/>
      <c r="F5" s="375"/>
      <c r="G5" s="375"/>
      <c r="H5" s="375"/>
      <c r="I5" s="245"/>
      <c r="J5" s="245"/>
      <c r="K5" s="245"/>
    </row>
    <row r="6" spans="1:20" x14ac:dyDescent="0.25">
      <c r="B6" s="375"/>
      <c r="C6" s="375"/>
      <c r="D6" s="375"/>
      <c r="E6" s="375"/>
      <c r="F6" s="375"/>
      <c r="G6" s="375"/>
      <c r="H6" s="375"/>
      <c r="I6" s="245"/>
      <c r="J6" s="245"/>
      <c r="K6" s="245"/>
      <c r="L6" s="22"/>
    </row>
    <row r="7" spans="1:20" x14ac:dyDescent="0.25">
      <c r="A7" s="457" t="s">
        <v>504</v>
      </c>
      <c r="B7" s="218" t="s">
        <v>492</v>
      </c>
      <c r="C7" s="218" t="s">
        <v>395</v>
      </c>
      <c r="D7" s="218" t="s">
        <v>310</v>
      </c>
      <c r="E7" s="375"/>
      <c r="I7" s="245"/>
      <c r="J7" s="245"/>
      <c r="K7" s="245"/>
    </row>
    <row r="8" spans="1:20" x14ac:dyDescent="0.25">
      <c r="A8" s="458"/>
      <c r="B8" s="218" t="s">
        <v>11</v>
      </c>
      <c r="C8" s="218">
        <v>14</v>
      </c>
      <c r="D8" s="218">
        <v>3</v>
      </c>
      <c r="E8" s="375"/>
      <c r="I8" s="245"/>
      <c r="J8" s="245"/>
      <c r="K8" s="245"/>
    </row>
    <row r="9" spans="1:20" x14ac:dyDescent="0.25">
      <c r="A9" s="458"/>
      <c r="B9" s="218" t="s">
        <v>9</v>
      </c>
      <c r="C9" s="218">
        <v>13</v>
      </c>
      <c r="D9" s="218">
        <v>4</v>
      </c>
      <c r="E9" s="375"/>
      <c r="I9" s="245"/>
      <c r="J9" s="245"/>
      <c r="K9" s="245"/>
    </row>
    <row r="10" spans="1:20" x14ac:dyDescent="0.25">
      <c r="A10" s="458"/>
      <c r="B10" s="218" t="s">
        <v>10</v>
      </c>
      <c r="C10" s="218">
        <v>9</v>
      </c>
      <c r="D10" s="218">
        <v>1</v>
      </c>
      <c r="E10" s="375"/>
      <c r="I10" s="245"/>
      <c r="J10" s="245"/>
      <c r="K10" s="245"/>
    </row>
    <row r="11" spans="1:20" x14ac:dyDescent="0.25">
      <c r="A11" s="458"/>
      <c r="B11" s="218"/>
      <c r="C11" s="218"/>
      <c r="D11" s="218">
        <f>SUM(D8:D10)</f>
        <v>8</v>
      </c>
      <c r="E11" s="375"/>
      <c r="I11" s="245"/>
      <c r="J11" s="245"/>
      <c r="K11" s="245"/>
    </row>
    <row r="12" spans="1:20" x14ac:dyDescent="0.25">
      <c r="B12" s="245"/>
      <c r="C12" s="245"/>
      <c r="D12" s="245"/>
      <c r="E12" s="245"/>
      <c r="I12" s="245"/>
      <c r="J12" s="245"/>
      <c r="K12" s="245"/>
    </row>
    <row r="13" spans="1:20" x14ac:dyDescent="0.25">
      <c r="A13" s="457" t="s">
        <v>502</v>
      </c>
      <c r="B13" s="218" t="s">
        <v>494</v>
      </c>
      <c r="C13" s="218" t="s">
        <v>395</v>
      </c>
      <c r="D13" s="218" t="s">
        <v>310</v>
      </c>
      <c r="E13" s="245"/>
      <c r="F13" s="218" t="s">
        <v>495</v>
      </c>
      <c r="G13" s="218" t="s">
        <v>395</v>
      </c>
      <c r="H13" s="218" t="s">
        <v>310</v>
      </c>
      <c r="I13" s="245"/>
      <c r="J13" s="218" t="s">
        <v>493</v>
      </c>
      <c r="K13" s="218" t="s">
        <v>395</v>
      </c>
      <c r="L13" s="218" t="s">
        <v>310</v>
      </c>
      <c r="M13" s="245"/>
      <c r="N13" s="218" t="s">
        <v>496</v>
      </c>
      <c r="O13" s="218" t="s">
        <v>395</v>
      </c>
      <c r="P13" s="218" t="s">
        <v>310</v>
      </c>
      <c r="R13" s="218" t="s">
        <v>494</v>
      </c>
      <c r="S13" s="218" t="s">
        <v>395</v>
      </c>
      <c r="T13" s="218" t="s">
        <v>310</v>
      </c>
    </row>
    <row r="14" spans="1:20" x14ac:dyDescent="0.25">
      <c r="A14" s="458"/>
      <c r="B14" s="218" t="s">
        <v>11</v>
      </c>
      <c r="C14" s="218">
        <v>14</v>
      </c>
      <c r="D14" s="218">
        <v>1</v>
      </c>
      <c r="E14" s="245"/>
      <c r="F14" s="218" t="s">
        <v>11</v>
      </c>
      <c r="G14" s="218">
        <v>14</v>
      </c>
      <c r="H14" s="218">
        <v>2</v>
      </c>
      <c r="J14" s="218" t="s">
        <v>31</v>
      </c>
      <c r="K14" s="218">
        <v>18</v>
      </c>
      <c r="L14" s="218">
        <v>0</v>
      </c>
      <c r="M14" s="245"/>
      <c r="N14" s="218" t="s">
        <v>31</v>
      </c>
      <c r="O14" s="218">
        <v>18</v>
      </c>
      <c r="P14" s="218">
        <v>2</v>
      </c>
      <c r="R14" s="218" t="s">
        <v>31</v>
      </c>
      <c r="S14" s="218">
        <v>18</v>
      </c>
      <c r="T14" s="218">
        <v>2</v>
      </c>
    </row>
    <row r="15" spans="1:20" x14ac:dyDescent="0.25">
      <c r="A15" s="458"/>
      <c r="B15" s="218" t="s">
        <v>9</v>
      </c>
      <c r="C15" s="218">
        <v>13</v>
      </c>
      <c r="D15" s="218">
        <v>2</v>
      </c>
      <c r="E15" s="245"/>
      <c r="F15" s="218" t="s">
        <v>9</v>
      </c>
      <c r="G15" s="218">
        <v>13</v>
      </c>
      <c r="H15" s="218">
        <v>2</v>
      </c>
      <c r="J15" s="218" t="s">
        <v>32</v>
      </c>
      <c r="K15" s="218">
        <v>13</v>
      </c>
      <c r="L15" s="218">
        <v>0</v>
      </c>
      <c r="M15" s="245"/>
      <c r="N15" s="218" t="s">
        <v>32</v>
      </c>
      <c r="O15" s="218">
        <v>13</v>
      </c>
      <c r="P15" s="218">
        <v>0</v>
      </c>
      <c r="R15" s="218" t="s">
        <v>32</v>
      </c>
      <c r="S15" s="218">
        <v>13</v>
      </c>
      <c r="T15" s="218">
        <v>0</v>
      </c>
    </row>
    <row r="16" spans="1:20" x14ac:dyDescent="0.25">
      <c r="A16" s="458"/>
      <c r="B16" s="218" t="s">
        <v>10</v>
      </c>
      <c r="C16" s="218">
        <v>9</v>
      </c>
      <c r="D16" s="218">
        <v>2</v>
      </c>
      <c r="E16" s="245"/>
      <c r="F16" s="218" t="s">
        <v>10</v>
      </c>
      <c r="G16" s="218">
        <v>9</v>
      </c>
      <c r="H16" s="218">
        <v>0</v>
      </c>
      <c r="M16" s="245"/>
      <c r="N16" s="245"/>
      <c r="O16" s="245"/>
    </row>
    <row r="17" spans="1:16" x14ac:dyDescent="0.25">
      <c r="A17" s="458"/>
      <c r="B17" s="218"/>
      <c r="C17" s="218"/>
      <c r="D17" s="218">
        <f>SUM(D14:D16)</f>
        <v>5</v>
      </c>
      <c r="E17" s="245"/>
      <c r="F17" s="218"/>
      <c r="G17" s="218"/>
      <c r="H17" s="218">
        <f>SUM(H14:H16)</f>
        <v>4</v>
      </c>
    </row>
    <row r="18" spans="1:16" x14ac:dyDescent="0.25">
      <c r="B18" s="245"/>
      <c r="C18" s="245"/>
      <c r="D18" s="245"/>
      <c r="E18" s="245"/>
      <c r="F18" s="245"/>
      <c r="G18" s="245"/>
      <c r="H18" s="245"/>
      <c r="I18" s="245"/>
      <c r="J18" s="245"/>
      <c r="K18" s="245"/>
    </row>
    <row r="19" spans="1:16" ht="15" customHeight="1" x14ac:dyDescent="0.25">
      <c r="A19" s="457" t="s">
        <v>503</v>
      </c>
      <c r="B19" s="218" t="s">
        <v>500</v>
      </c>
      <c r="C19" s="218" t="s">
        <v>395</v>
      </c>
      <c r="D19" s="218" t="s">
        <v>310</v>
      </c>
      <c r="E19" s="245"/>
      <c r="F19" s="383" t="s">
        <v>505</v>
      </c>
      <c r="G19" s="383" t="s">
        <v>395</v>
      </c>
      <c r="H19" s="383" t="s">
        <v>310</v>
      </c>
      <c r="I19" s="245"/>
      <c r="J19" s="218" t="s">
        <v>499</v>
      </c>
      <c r="K19" s="218" t="s">
        <v>395</v>
      </c>
      <c r="L19" s="218" t="s">
        <v>310</v>
      </c>
      <c r="N19" s="379" t="s">
        <v>500</v>
      </c>
      <c r="O19" s="379" t="s">
        <v>395</v>
      </c>
      <c r="P19" s="379" t="s">
        <v>310</v>
      </c>
    </row>
    <row r="20" spans="1:16" x14ac:dyDescent="0.25">
      <c r="A20" s="458"/>
      <c r="B20" s="218" t="s">
        <v>11</v>
      </c>
      <c r="C20" s="218">
        <v>14</v>
      </c>
      <c r="D20" s="218">
        <v>4</v>
      </c>
      <c r="E20" s="245"/>
      <c r="F20" s="383" t="s">
        <v>11</v>
      </c>
      <c r="G20" s="383">
        <v>14</v>
      </c>
      <c r="H20" s="383">
        <v>4</v>
      </c>
      <c r="I20" s="245"/>
      <c r="J20" s="218" t="s">
        <v>31</v>
      </c>
      <c r="K20" s="218">
        <v>18</v>
      </c>
      <c r="L20" s="218">
        <v>1</v>
      </c>
      <c r="N20" s="379" t="s">
        <v>31</v>
      </c>
      <c r="O20" s="379">
        <v>18</v>
      </c>
      <c r="P20" s="379">
        <v>0</v>
      </c>
    </row>
    <row r="21" spans="1:16" x14ac:dyDescent="0.25">
      <c r="A21" s="458"/>
      <c r="B21" s="218" t="s">
        <v>9</v>
      </c>
      <c r="C21" s="218">
        <v>13</v>
      </c>
      <c r="D21" s="218">
        <v>1</v>
      </c>
      <c r="E21" s="245"/>
      <c r="F21" s="383" t="s">
        <v>9</v>
      </c>
      <c r="G21" s="383">
        <v>13</v>
      </c>
      <c r="H21" s="383">
        <v>2</v>
      </c>
      <c r="I21" s="245"/>
      <c r="J21" s="218" t="s">
        <v>32</v>
      </c>
      <c r="K21" s="218">
        <v>13</v>
      </c>
      <c r="L21" s="218">
        <v>1</v>
      </c>
      <c r="N21" s="379" t="s">
        <v>32</v>
      </c>
      <c r="O21" s="379">
        <v>13</v>
      </c>
      <c r="P21" s="379">
        <v>0</v>
      </c>
    </row>
    <row r="22" spans="1:16" x14ac:dyDescent="0.25">
      <c r="A22" s="458"/>
      <c r="B22" s="218" t="s">
        <v>10</v>
      </c>
      <c r="C22" s="218">
        <v>9</v>
      </c>
      <c r="D22" s="218">
        <v>0</v>
      </c>
      <c r="F22" s="383" t="s">
        <v>10</v>
      </c>
      <c r="G22" s="383">
        <v>9</v>
      </c>
      <c r="H22" s="383">
        <v>0</v>
      </c>
    </row>
    <row r="23" spans="1:16" x14ac:dyDescent="0.25">
      <c r="A23" s="458"/>
      <c r="B23" s="218"/>
      <c r="C23" s="218"/>
      <c r="D23" s="218">
        <f>SUM(D20:D22)</f>
        <v>5</v>
      </c>
      <c r="F23" s="383"/>
      <c r="G23" s="383"/>
      <c r="H23" s="383">
        <f>SUM(H20:H22)</f>
        <v>6</v>
      </c>
    </row>
    <row r="25" spans="1:16" s="22" customFormat="1" ht="15" customHeight="1" x14ac:dyDescent="0.25">
      <c r="A25" s="455" t="s">
        <v>508</v>
      </c>
      <c r="B25" s="383" t="s">
        <v>506</v>
      </c>
      <c r="C25" s="383" t="s">
        <v>395</v>
      </c>
      <c r="D25" s="383" t="s">
        <v>310</v>
      </c>
      <c r="E25" s="245"/>
      <c r="F25" s="379" t="s">
        <v>506</v>
      </c>
      <c r="G25" s="379" t="s">
        <v>395</v>
      </c>
      <c r="H25" s="379" t="s">
        <v>310</v>
      </c>
      <c r="J25" s="382" t="s">
        <v>507</v>
      </c>
      <c r="K25" s="382" t="s">
        <v>395</v>
      </c>
      <c r="L25" s="382" t="s">
        <v>310</v>
      </c>
    </row>
    <row r="26" spans="1:16" s="22" customFormat="1" x14ac:dyDescent="0.25">
      <c r="A26" s="456"/>
      <c r="B26" s="383" t="s">
        <v>11</v>
      </c>
      <c r="C26" s="383">
        <v>8</v>
      </c>
      <c r="D26" s="383">
        <v>3</v>
      </c>
      <c r="E26" s="245"/>
      <c r="F26" s="379" t="s">
        <v>31</v>
      </c>
      <c r="G26" s="379">
        <v>18</v>
      </c>
      <c r="H26" s="379">
        <v>1</v>
      </c>
      <c r="J26" s="382" t="s">
        <v>31</v>
      </c>
      <c r="K26" s="382">
        <v>8</v>
      </c>
      <c r="L26" s="382">
        <v>0</v>
      </c>
    </row>
    <row r="27" spans="1:16" s="22" customFormat="1" x14ac:dyDescent="0.25">
      <c r="A27" s="456"/>
      <c r="B27" s="383" t="s">
        <v>9</v>
      </c>
      <c r="C27" s="383">
        <v>4</v>
      </c>
      <c r="D27" s="383">
        <v>1</v>
      </c>
      <c r="E27" s="245"/>
      <c r="F27" s="379" t="s">
        <v>32</v>
      </c>
      <c r="G27" s="379">
        <v>13</v>
      </c>
      <c r="H27" s="379">
        <v>0</v>
      </c>
      <c r="J27" s="382" t="s">
        <v>32</v>
      </c>
      <c r="K27" s="382">
        <f>43-8</f>
        <v>35</v>
      </c>
      <c r="L27" s="382">
        <v>4</v>
      </c>
    </row>
    <row r="28" spans="1:16" s="22" customFormat="1" x14ac:dyDescent="0.25">
      <c r="A28" s="456"/>
      <c r="B28" s="383" t="s">
        <v>10</v>
      </c>
      <c r="C28" s="383">
        <v>24</v>
      </c>
      <c r="D28" s="383">
        <v>1</v>
      </c>
    </row>
    <row r="29" spans="1:16" s="22" customFormat="1" x14ac:dyDescent="0.25">
      <c r="A29" s="456"/>
      <c r="B29" s="383"/>
      <c r="C29" s="383"/>
      <c r="D29" s="383">
        <f>D26+D28+D27</f>
        <v>5</v>
      </c>
    </row>
  </sheetData>
  <mergeCells count="6">
    <mergeCell ref="A25:A29"/>
    <mergeCell ref="A19:A23"/>
    <mergeCell ref="B5:C5"/>
    <mergeCell ref="A1:A5"/>
    <mergeCell ref="A7:A11"/>
    <mergeCell ref="A13:A17"/>
  </mergeCells>
  <pageMargins left="0.7" right="0.7" top="0.75" bottom="0.75" header="0.3" footer="0.3"/>
  <pageSetup orientation="portrait" r:id="rId1"/>
  <headerFooter>
    <oddFooter>&amp;C&amp;1#&amp;"Calibri"&amp;10&amp;K000000Schlumberger-Private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B4C9D-4113-4EDF-ACEA-1BFBF09D20E6}">
  <dimension ref="A1:P490"/>
  <sheetViews>
    <sheetView topLeftCell="A380" zoomScale="55" zoomScaleNormal="55" workbookViewId="0">
      <selection activeCell="H476" sqref="H476"/>
    </sheetView>
  </sheetViews>
  <sheetFormatPr defaultRowHeight="15" x14ac:dyDescent="0.25"/>
  <cols>
    <col min="1" max="1" width="9.140625" style="15"/>
    <col min="2" max="2" width="12" style="15" customWidth="1"/>
    <col min="3" max="5" width="9.140625" style="15"/>
    <col min="6" max="6" width="18" style="15" customWidth="1"/>
    <col min="7" max="7" width="14.28515625" style="15" customWidth="1"/>
    <col min="8" max="8" width="151.140625" style="15" bestFit="1" customWidth="1"/>
    <col min="9" max="9" width="0" style="15" hidden="1" customWidth="1"/>
    <col min="10" max="10" width="24.42578125" style="15" bestFit="1" customWidth="1"/>
    <col min="11" max="13" width="10.7109375" style="15" customWidth="1"/>
    <col min="14" max="16384" width="9.140625" style="15"/>
  </cols>
  <sheetData>
    <row r="1" spans="1:16" x14ac:dyDescent="0.25">
      <c r="A1" s="46" t="s">
        <v>14</v>
      </c>
      <c r="B1" s="46" t="s">
        <v>87</v>
      </c>
      <c r="C1" s="46" t="s">
        <v>88</v>
      </c>
      <c r="D1" s="46" t="s">
        <v>89</v>
      </c>
      <c r="E1" s="46" t="s">
        <v>90</v>
      </c>
      <c r="F1" s="46"/>
      <c r="G1" s="46"/>
      <c r="H1" s="46"/>
      <c r="I1" s="186"/>
      <c r="J1" s="11" t="s">
        <v>92</v>
      </c>
      <c r="K1" s="11">
        <f>COUNTIF(($F$2:$G$84),J1)</f>
        <v>0</v>
      </c>
      <c r="L1" s="11">
        <f>COUNTIF(($F$89:$G$209),J1)</f>
        <v>1</v>
      </c>
      <c r="M1" s="11">
        <f>L1+K1</f>
        <v>1</v>
      </c>
      <c r="N1" s="15">
        <v>1.6</v>
      </c>
      <c r="O1" s="15">
        <v>1</v>
      </c>
      <c r="P1" s="15">
        <v>2</v>
      </c>
    </row>
    <row r="2" spans="1:16" x14ac:dyDescent="0.25">
      <c r="A2" s="56">
        <v>828</v>
      </c>
      <c r="B2" s="461" t="s">
        <v>81</v>
      </c>
      <c r="C2" s="56" t="s">
        <v>63</v>
      </c>
      <c r="D2" s="56" t="s">
        <v>63</v>
      </c>
      <c r="E2" s="56">
        <v>1</v>
      </c>
      <c r="F2" s="56"/>
      <c r="G2" s="56"/>
      <c r="H2" s="56"/>
      <c r="J2" s="187" t="s">
        <v>67</v>
      </c>
      <c r="K2" s="11">
        <f>COUNTIF(($F$2:$G$84),J2)</f>
        <v>2</v>
      </c>
      <c r="L2" s="11">
        <f>COUNTIF(($F$89:$G$209),J2)</f>
        <v>12</v>
      </c>
      <c r="M2" s="11">
        <f>L2+K2</f>
        <v>14</v>
      </c>
      <c r="N2" s="81">
        <v>3.2</v>
      </c>
      <c r="O2" s="15">
        <v>13</v>
      </c>
      <c r="P2" s="15">
        <v>15</v>
      </c>
    </row>
    <row r="3" spans="1:16" x14ac:dyDescent="0.25">
      <c r="A3" s="46">
        <v>829</v>
      </c>
      <c r="B3" s="460"/>
      <c r="C3" s="46" t="s">
        <v>63</v>
      </c>
      <c r="D3" s="46" t="s">
        <v>65</v>
      </c>
      <c r="E3" s="46">
        <v>0</v>
      </c>
      <c r="F3" s="57" t="s">
        <v>70</v>
      </c>
      <c r="G3" s="46" t="s">
        <v>74</v>
      </c>
      <c r="H3" s="46" t="s">
        <v>321</v>
      </c>
      <c r="J3" s="187" t="s">
        <v>68</v>
      </c>
      <c r="K3" s="11">
        <f t="shared" ref="K3:K11" si="0">COUNTIF(($F$2:$F$84),J3)</f>
        <v>4</v>
      </c>
      <c r="L3" s="11">
        <f t="shared" ref="L3:L11" si="1">COUNTIF(($F$89:$G$209),J3)</f>
        <v>2</v>
      </c>
      <c r="M3" s="11">
        <f t="shared" ref="M3:M11" si="2">L3+K3</f>
        <v>6</v>
      </c>
      <c r="N3" s="81">
        <v>6.4</v>
      </c>
      <c r="O3" s="15">
        <v>2</v>
      </c>
      <c r="P3" s="15">
        <v>6</v>
      </c>
    </row>
    <row r="4" spans="1:16" x14ac:dyDescent="0.25">
      <c r="A4" s="46">
        <v>830</v>
      </c>
      <c r="B4" s="460"/>
      <c r="C4" s="46" t="s">
        <v>64</v>
      </c>
      <c r="D4" s="46" t="s">
        <v>64</v>
      </c>
      <c r="E4" s="46">
        <v>1</v>
      </c>
      <c r="F4" s="46"/>
      <c r="G4" s="46"/>
      <c r="H4" s="46"/>
      <c r="J4" s="187" t="s">
        <v>69</v>
      </c>
      <c r="K4" s="11">
        <f t="shared" si="0"/>
        <v>0</v>
      </c>
      <c r="L4" s="11">
        <f t="shared" si="1"/>
        <v>5</v>
      </c>
      <c r="M4" s="11">
        <f t="shared" si="2"/>
        <v>5</v>
      </c>
      <c r="N4" s="81">
        <v>0</v>
      </c>
      <c r="O4" s="15">
        <v>5</v>
      </c>
      <c r="P4" s="15">
        <v>5</v>
      </c>
    </row>
    <row r="5" spans="1:16" ht="18.75" x14ac:dyDescent="0.3">
      <c r="A5" s="188">
        <v>831</v>
      </c>
      <c r="B5" s="460"/>
      <c r="C5" s="46" t="s">
        <v>65</v>
      </c>
      <c r="D5" s="46" t="s">
        <v>64</v>
      </c>
      <c r="E5" s="46">
        <v>0</v>
      </c>
      <c r="F5" s="57" t="s">
        <v>67</v>
      </c>
      <c r="G5" s="46"/>
      <c r="H5" s="46" t="s">
        <v>76</v>
      </c>
      <c r="J5" s="187" t="s">
        <v>70</v>
      </c>
      <c r="K5" s="11">
        <f t="shared" si="0"/>
        <v>3</v>
      </c>
      <c r="L5" s="11">
        <f t="shared" si="1"/>
        <v>5</v>
      </c>
      <c r="M5" s="11">
        <f t="shared" si="2"/>
        <v>8</v>
      </c>
      <c r="N5" s="81">
        <v>4.8000000000000007</v>
      </c>
      <c r="O5" s="15">
        <v>5</v>
      </c>
      <c r="P5" s="15">
        <v>8</v>
      </c>
    </row>
    <row r="6" spans="1:16" x14ac:dyDescent="0.25">
      <c r="A6" s="46">
        <v>832</v>
      </c>
      <c r="B6" s="460"/>
      <c r="C6" s="46" t="s">
        <v>65</v>
      </c>
      <c r="D6" s="46" t="s">
        <v>65</v>
      </c>
      <c r="E6" s="46">
        <v>1</v>
      </c>
      <c r="F6" s="46"/>
      <c r="G6" s="46"/>
      <c r="H6" s="46"/>
      <c r="J6" s="187" t="s">
        <v>71</v>
      </c>
      <c r="K6" s="11">
        <f t="shared" si="0"/>
        <v>4</v>
      </c>
      <c r="L6" s="11">
        <f t="shared" si="1"/>
        <v>4</v>
      </c>
      <c r="M6" s="11">
        <f t="shared" si="2"/>
        <v>8</v>
      </c>
      <c r="N6" s="81">
        <v>4.8000000000000007</v>
      </c>
      <c r="O6" s="15">
        <v>4</v>
      </c>
      <c r="P6" s="15">
        <v>7</v>
      </c>
    </row>
    <row r="7" spans="1:16" x14ac:dyDescent="0.25">
      <c r="A7" s="46">
        <v>833</v>
      </c>
      <c r="B7" s="460"/>
      <c r="C7" s="46" t="s">
        <v>65</v>
      </c>
      <c r="D7" s="46" t="s">
        <v>65</v>
      </c>
      <c r="E7" s="46">
        <v>1</v>
      </c>
      <c r="F7" s="46"/>
      <c r="G7" s="46"/>
      <c r="H7" s="46" t="s">
        <v>77</v>
      </c>
      <c r="J7" s="187" t="s">
        <v>72</v>
      </c>
      <c r="K7" s="11">
        <f t="shared" si="0"/>
        <v>0</v>
      </c>
      <c r="L7" s="11">
        <f t="shared" si="1"/>
        <v>1</v>
      </c>
      <c r="M7" s="11">
        <f t="shared" si="2"/>
        <v>1</v>
      </c>
      <c r="N7" s="81">
        <v>0</v>
      </c>
      <c r="O7" s="15">
        <v>1</v>
      </c>
      <c r="P7" s="15">
        <v>1</v>
      </c>
    </row>
    <row r="8" spans="1:16" x14ac:dyDescent="0.25">
      <c r="A8" s="46">
        <v>834</v>
      </c>
      <c r="B8" s="460"/>
      <c r="C8" s="46" t="s">
        <v>66</v>
      </c>
      <c r="D8" s="46" t="s">
        <v>66</v>
      </c>
      <c r="E8" s="46">
        <v>1</v>
      </c>
      <c r="F8" s="46"/>
      <c r="G8" s="46"/>
      <c r="H8" s="46"/>
      <c r="J8" s="187" t="s">
        <v>73</v>
      </c>
      <c r="K8" s="11">
        <f t="shared" si="0"/>
        <v>5</v>
      </c>
      <c r="L8" s="11">
        <f t="shared" si="1"/>
        <v>3</v>
      </c>
      <c r="M8" s="11">
        <f t="shared" si="2"/>
        <v>8</v>
      </c>
      <c r="N8" s="81">
        <v>9.6000000000000014</v>
      </c>
      <c r="O8" s="15">
        <v>3</v>
      </c>
      <c r="P8" s="15">
        <v>9</v>
      </c>
    </row>
    <row r="9" spans="1:16" x14ac:dyDescent="0.25">
      <c r="A9" s="46">
        <v>835</v>
      </c>
      <c r="B9" s="460"/>
      <c r="C9" s="46" t="s">
        <v>63</v>
      </c>
      <c r="D9" s="46" t="s">
        <v>63</v>
      </c>
      <c r="E9" s="46">
        <v>1</v>
      </c>
      <c r="F9" s="46"/>
      <c r="G9" s="46"/>
      <c r="H9" s="46"/>
      <c r="J9" s="187" t="s">
        <v>74</v>
      </c>
      <c r="K9" s="11">
        <f t="shared" si="0"/>
        <v>0</v>
      </c>
      <c r="L9" s="11">
        <f t="shared" si="1"/>
        <v>4</v>
      </c>
      <c r="M9" s="11">
        <f t="shared" si="2"/>
        <v>4</v>
      </c>
      <c r="N9" s="81">
        <v>0</v>
      </c>
      <c r="O9" s="15">
        <v>3</v>
      </c>
      <c r="P9" s="15">
        <v>3</v>
      </c>
    </row>
    <row r="10" spans="1:16" x14ac:dyDescent="0.25">
      <c r="A10" s="46">
        <v>836</v>
      </c>
      <c r="B10" s="460"/>
      <c r="C10" s="46" t="s">
        <v>63</v>
      </c>
      <c r="D10" s="46" t="s">
        <v>63</v>
      </c>
      <c r="E10" s="46">
        <v>1</v>
      </c>
      <c r="F10" s="46"/>
      <c r="G10" s="46"/>
      <c r="H10" s="46" t="s">
        <v>78</v>
      </c>
      <c r="J10" s="187" t="s">
        <v>75</v>
      </c>
      <c r="K10" s="11">
        <f t="shared" si="0"/>
        <v>0</v>
      </c>
      <c r="L10" s="11">
        <f t="shared" si="1"/>
        <v>0</v>
      </c>
      <c r="M10" s="11">
        <f t="shared" si="2"/>
        <v>0</v>
      </c>
      <c r="N10" s="81">
        <v>0</v>
      </c>
      <c r="O10" s="15">
        <v>0</v>
      </c>
      <c r="P10" s="15">
        <v>0</v>
      </c>
    </row>
    <row r="11" spans="1:16" ht="15.75" thickBot="1" x14ac:dyDescent="0.3">
      <c r="A11" s="46">
        <v>837</v>
      </c>
      <c r="B11" s="460"/>
      <c r="C11" s="46" t="s">
        <v>64</v>
      </c>
      <c r="D11" s="46" t="s">
        <v>64</v>
      </c>
      <c r="E11" s="58">
        <v>1</v>
      </c>
      <c r="F11" s="46"/>
      <c r="G11" s="46"/>
      <c r="H11" s="46"/>
      <c r="J11" s="187" t="s">
        <v>79</v>
      </c>
      <c r="K11" s="11">
        <f t="shared" si="0"/>
        <v>0</v>
      </c>
      <c r="L11" s="11">
        <f t="shared" si="1"/>
        <v>2</v>
      </c>
      <c r="M11" s="11">
        <f t="shared" si="2"/>
        <v>2</v>
      </c>
      <c r="N11" s="81">
        <v>0</v>
      </c>
      <c r="O11" s="15">
        <v>2</v>
      </c>
      <c r="P11" s="15">
        <v>2</v>
      </c>
    </row>
    <row r="12" spans="1:16" ht="15.75" thickBot="1" x14ac:dyDescent="0.3">
      <c r="E12" s="54">
        <f>8/10</f>
        <v>0.8</v>
      </c>
    </row>
    <row r="14" spans="1:16" x14ac:dyDescent="0.25">
      <c r="A14" s="46">
        <v>838</v>
      </c>
      <c r="B14" s="460" t="s">
        <v>82</v>
      </c>
      <c r="C14" s="46" t="s">
        <v>66</v>
      </c>
      <c r="D14" s="46" t="s">
        <v>66</v>
      </c>
      <c r="E14" s="46">
        <v>1</v>
      </c>
      <c r="F14" s="46"/>
      <c r="G14" s="46"/>
      <c r="H14" s="46" t="s">
        <v>83</v>
      </c>
    </row>
    <row r="15" spans="1:16" x14ac:dyDescent="0.25">
      <c r="A15" s="46">
        <v>839</v>
      </c>
      <c r="B15" s="460"/>
      <c r="C15" s="46" t="s">
        <v>64</v>
      </c>
      <c r="D15" s="46" t="s">
        <v>64</v>
      </c>
      <c r="E15" s="46">
        <v>1</v>
      </c>
      <c r="F15" s="46"/>
      <c r="G15" s="46"/>
      <c r="H15" s="46"/>
    </row>
    <row r="16" spans="1:16" x14ac:dyDescent="0.25">
      <c r="A16" s="46">
        <v>840</v>
      </c>
      <c r="B16" s="460"/>
      <c r="C16" s="46" t="s">
        <v>63</v>
      </c>
      <c r="D16" s="46" t="s">
        <v>63</v>
      </c>
      <c r="E16" s="46">
        <v>1</v>
      </c>
      <c r="F16" s="46"/>
      <c r="G16" s="46"/>
      <c r="H16" s="46" t="s">
        <v>84</v>
      </c>
    </row>
    <row r="17" spans="1:8" x14ac:dyDescent="0.25">
      <c r="A17" s="46">
        <v>841</v>
      </c>
      <c r="B17" s="460"/>
      <c r="C17" s="46" t="s">
        <v>66</v>
      </c>
      <c r="D17" s="46" t="s">
        <v>66</v>
      </c>
      <c r="E17" s="46">
        <v>1</v>
      </c>
      <c r="F17" s="46"/>
      <c r="G17" s="46"/>
      <c r="H17" s="46" t="s">
        <v>85</v>
      </c>
    </row>
    <row r="18" spans="1:8" x14ac:dyDescent="0.25">
      <c r="A18" s="46">
        <v>842</v>
      </c>
      <c r="B18" s="460"/>
      <c r="C18" s="46" t="s">
        <v>64</v>
      </c>
      <c r="D18" s="46" t="s">
        <v>64</v>
      </c>
      <c r="E18" s="46">
        <v>1</v>
      </c>
      <c r="F18" s="46"/>
      <c r="G18" s="46"/>
      <c r="H18" s="46" t="s">
        <v>67</v>
      </c>
    </row>
    <row r="19" spans="1:8" ht="18.75" x14ac:dyDescent="0.3">
      <c r="A19" s="188">
        <v>843</v>
      </c>
      <c r="B19" s="460"/>
      <c r="C19" s="46" t="s">
        <v>63</v>
      </c>
      <c r="D19" s="46" t="s">
        <v>64</v>
      </c>
      <c r="E19" s="46">
        <v>0</v>
      </c>
      <c r="F19" s="57" t="s">
        <v>70</v>
      </c>
      <c r="G19" s="46" t="s">
        <v>72</v>
      </c>
      <c r="H19" s="59" t="s">
        <v>86</v>
      </c>
    </row>
    <row r="20" spans="1:8" ht="15.75" thickBot="1" x14ac:dyDescent="0.3">
      <c r="A20" s="46">
        <v>844</v>
      </c>
      <c r="B20" s="460"/>
      <c r="C20" s="46" t="s">
        <v>63</v>
      </c>
      <c r="D20" s="46" t="s">
        <v>63</v>
      </c>
      <c r="E20" s="46">
        <v>1</v>
      </c>
      <c r="F20" s="46"/>
      <c r="G20" s="46"/>
      <c r="H20" s="46"/>
    </row>
    <row r="21" spans="1:8" ht="15.75" thickBot="1" x14ac:dyDescent="0.3">
      <c r="C21" s="60"/>
      <c r="E21" s="54">
        <f>6/7</f>
        <v>0.8571428571428571</v>
      </c>
    </row>
    <row r="23" spans="1:8" x14ac:dyDescent="0.25">
      <c r="A23" s="46">
        <v>845</v>
      </c>
      <c r="B23" s="460" t="str">
        <f>B14</f>
        <v>2.5 min per Question</v>
      </c>
      <c r="C23" s="46" t="s">
        <v>65</v>
      </c>
      <c r="D23" s="46" t="s">
        <v>65</v>
      </c>
      <c r="E23" s="46">
        <v>1</v>
      </c>
      <c r="F23" s="46"/>
      <c r="G23" s="46"/>
      <c r="H23" s="46"/>
    </row>
    <row r="24" spans="1:8" x14ac:dyDescent="0.25">
      <c r="A24" s="46">
        <v>846</v>
      </c>
      <c r="B24" s="460"/>
      <c r="C24" s="46" t="s">
        <v>63</v>
      </c>
      <c r="D24" s="46" t="s">
        <v>63</v>
      </c>
      <c r="E24" s="46">
        <v>1</v>
      </c>
      <c r="F24" s="46"/>
      <c r="G24" s="46"/>
      <c r="H24" s="46" t="s">
        <v>91</v>
      </c>
    </row>
    <row r="25" spans="1:8" x14ac:dyDescent="0.25">
      <c r="A25" s="46">
        <v>847</v>
      </c>
      <c r="B25" s="460"/>
      <c r="C25" s="46" t="s">
        <v>64</v>
      </c>
      <c r="D25" s="46" t="s">
        <v>64</v>
      </c>
      <c r="E25" s="46">
        <v>1</v>
      </c>
      <c r="F25" s="46"/>
      <c r="G25" s="46"/>
      <c r="H25" s="46"/>
    </row>
    <row r="26" spans="1:8" x14ac:dyDescent="0.25">
      <c r="A26" s="46">
        <v>848</v>
      </c>
      <c r="B26" s="460"/>
      <c r="C26" s="46" t="s">
        <v>64</v>
      </c>
      <c r="D26" s="46" t="s">
        <v>64</v>
      </c>
      <c r="E26" s="46">
        <v>1</v>
      </c>
      <c r="F26" s="46"/>
      <c r="G26" s="46"/>
      <c r="H26" s="46"/>
    </row>
    <row r="27" spans="1:8" x14ac:dyDescent="0.25">
      <c r="A27" s="46">
        <v>849</v>
      </c>
      <c r="B27" s="460"/>
      <c r="C27" s="46" t="s">
        <v>63</v>
      </c>
      <c r="D27" s="46" t="s">
        <v>80</v>
      </c>
      <c r="E27" s="46">
        <v>0</v>
      </c>
      <c r="F27" s="57" t="s">
        <v>71</v>
      </c>
      <c r="G27" s="57" t="s">
        <v>73</v>
      </c>
      <c r="H27" s="59" t="s">
        <v>464</v>
      </c>
    </row>
    <row r="28" spans="1:8" x14ac:dyDescent="0.25">
      <c r="A28" s="46">
        <v>850</v>
      </c>
      <c r="B28" s="460"/>
      <c r="C28" s="46" t="s">
        <v>65</v>
      </c>
      <c r="D28" s="46" t="s">
        <v>66</v>
      </c>
      <c r="E28" s="46">
        <v>0</v>
      </c>
      <c r="F28" s="57" t="s">
        <v>68</v>
      </c>
      <c r="G28" s="57" t="s">
        <v>69</v>
      </c>
      <c r="H28" s="59" t="s">
        <v>94</v>
      </c>
    </row>
    <row r="29" spans="1:8" ht="15.75" thickBot="1" x14ac:dyDescent="0.3">
      <c r="A29" s="46">
        <v>851</v>
      </c>
      <c r="B29" s="460"/>
      <c r="C29" s="46" t="s">
        <v>66</v>
      </c>
      <c r="D29" s="46" t="s">
        <v>66</v>
      </c>
      <c r="E29" s="46">
        <v>1</v>
      </c>
      <c r="F29" s="46"/>
      <c r="G29" s="46"/>
      <c r="H29" s="46" t="s">
        <v>95</v>
      </c>
    </row>
    <row r="30" spans="1:8" ht="15.75" thickBot="1" x14ac:dyDescent="0.3">
      <c r="E30" s="54">
        <f>5/7</f>
        <v>0.7142857142857143</v>
      </c>
    </row>
    <row r="32" spans="1:8" x14ac:dyDescent="0.25">
      <c r="A32" s="46">
        <v>852</v>
      </c>
      <c r="B32" s="460" t="s">
        <v>115</v>
      </c>
      <c r="C32" s="46" t="s">
        <v>64</v>
      </c>
      <c r="D32" s="46" t="s">
        <v>66</v>
      </c>
      <c r="E32" s="46">
        <v>0</v>
      </c>
      <c r="F32" s="46" t="s">
        <v>68</v>
      </c>
      <c r="G32" s="46" t="s">
        <v>69</v>
      </c>
      <c r="H32" s="46" t="s">
        <v>466</v>
      </c>
    </row>
    <row r="33" spans="1:8" x14ac:dyDescent="0.25">
      <c r="A33" s="46">
        <v>853</v>
      </c>
      <c r="B33" s="460"/>
      <c r="C33" s="46" t="s">
        <v>64</v>
      </c>
      <c r="D33" s="46" t="s">
        <v>64</v>
      </c>
      <c r="E33" s="46">
        <v>1</v>
      </c>
      <c r="F33" s="46"/>
      <c r="G33" s="46" t="s">
        <v>70</v>
      </c>
      <c r="H33" s="46"/>
    </row>
    <row r="34" spans="1:8" x14ac:dyDescent="0.25">
      <c r="A34" s="46">
        <v>854</v>
      </c>
      <c r="B34" s="460"/>
      <c r="C34" s="46" t="s">
        <v>66</v>
      </c>
      <c r="D34" s="46" t="s">
        <v>63</v>
      </c>
      <c r="E34" s="46">
        <v>0</v>
      </c>
      <c r="F34" s="46" t="s">
        <v>68</v>
      </c>
      <c r="G34" s="46"/>
      <c r="H34" s="46" t="s">
        <v>117</v>
      </c>
    </row>
    <row r="35" spans="1:8" x14ac:dyDescent="0.25">
      <c r="A35" s="46">
        <v>855</v>
      </c>
      <c r="B35" s="460"/>
      <c r="C35" s="46" t="s">
        <v>64</v>
      </c>
      <c r="D35" s="46" t="s">
        <v>64</v>
      </c>
      <c r="E35" s="46">
        <v>1</v>
      </c>
      <c r="F35" s="46"/>
      <c r="G35" s="46"/>
      <c r="H35" s="46"/>
    </row>
    <row r="36" spans="1:8" ht="18.75" x14ac:dyDescent="0.3">
      <c r="A36" s="188">
        <v>856</v>
      </c>
      <c r="B36" s="460"/>
      <c r="C36" s="46" t="s">
        <v>65</v>
      </c>
      <c r="D36" s="46" t="s">
        <v>66</v>
      </c>
      <c r="E36" s="46">
        <v>0</v>
      </c>
      <c r="F36" s="46" t="s">
        <v>73</v>
      </c>
      <c r="G36" s="46"/>
      <c r="H36" s="46" t="s">
        <v>465</v>
      </c>
    </row>
    <row r="37" spans="1:8" x14ac:dyDescent="0.25">
      <c r="A37" s="46">
        <v>857</v>
      </c>
      <c r="B37" s="460"/>
      <c r="C37" s="46" t="s">
        <v>65</v>
      </c>
      <c r="D37" s="46" t="s">
        <v>65</v>
      </c>
      <c r="E37" s="46">
        <v>1</v>
      </c>
      <c r="F37" s="46"/>
      <c r="G37" s="46"/>
      <c r="H37" s="46" t="s">
        <v>119</v>
      </c>
    </row>
    <row r="38" spans="1:8" x14ac:dyDescent="0.25">
      <c r="A38" s="46">
        <v>858</v>
      </c>
      <c r="B38" s="460"/>
      <c r="C38" s="46" t="s">
        <v>66</v>
      </c>
      <c r="D38" s="46" t="s">
        <v>66</v>
      </c>
      <c r="E38" s="46">
        <v>1</v>
      </c>
      <c r="F38" s="46"/>
      <c r="G38" s="46"/>
      <c r="H38" s="46"/>
    </row>
    <row r="39" spans="1:8" x14ac:dyDescent="0.25">
      <c r="A39" s="46">
        <v>859</v>
      </c>
      <c r="B39" s="460"/>
      <c r="C39" s="46" t="s">
        <v>80</v>
      </c>
      <c r="D39" s="46" t="s">
        <v>80</v>
      </c>
      <c r="E39" s="46">
        <v>1</v>
      </c>
      <c r="F39" s="46"/>
      <c r="G39" s="46"/>
      <c r="H39" s="46" t="s">
        <v>120</v>
      </c>
    </row>
    <row r="40" spans="1:8" x14ac:dyDescent="0.25">
      <c r="A40" s="46">
        <v>860</v>
      </c>
      <c r="B40" s="460"/>
      <c r="C40" s="46" t="s">
        <v>65</v>
      </c>
      <c r="D40" s="46" t="s">
        <v>65</v>
      </c>
      <c r="E40" s="46">
        <v>1</v>
      </c>
      <c r="F40" s="46"/>
      <c r="G40" s="46"/>
      <c r="H40" s="46" t="s">
        <v>121</v>
      </c>
    </row>
    <row r="41" spans="1:8" ht="15.75" thickBot="1" x14ac:dyDescent="0.3">
      <c r="A41" s="46">
        <v>861</v>
      </c>
      <c r="B41" s="460"/>
      <c r="C41" s="46" t="s">
        <v>65</v>
      </c>
      <c r="D41" s="46" t="s">
        <v>65</v>
      </c>
      <c r="E41" s="46">
        <v>1</v>
      </c>
      <c r="F41" s="46"/>
      <c r="G41" s="46"/>
      <c r="H41" s="46"/>
    </row>
    <row r="42" spans="1:8" ht="15.75" thickBot="1" x14ac:dyDescent="0.3">
      <c r="E42" s="54">
        <f>7/10</f>
        <v>0.7</v>
      </c>
    </row>
    <row r="44" spans="1:8" x14ac:dyDescent="0.25">
      <c r="A44" s="68">
        <v>862</v>
      </c>
      <c r="B44" s="460" t="s">
        <v>126</v>
      </c>
      <c r="C44" s="68" t="s">
        <v>64</v>
      </c>
      <c r="D44" s="68" t="s">
        <v>64</v>
      </c>
      <c r="E44" s="68">
        <v>1</v>
      </c>
      <c r="F44" s="68"/>
      <c r="G44" s="68"/>
      <c r="H44" s="68"/>
    </row>
    <row r="45" spans="1:8" x14ac:dyDescent="0.25">
      <c r="A45" s="68">
        <v>863</v>
      </c>
      <c r="B45" s="460"/>
      <c r="C45" s="68" t="s">
        <v>66</v>
      </c>
      <c r="D45" s="68" t="s">
        <v>66</v>
      </c>
      <c r="E45" s="68">
        <v>1</v>
      </c>
      <c r="F45" s="68"/>
      <c r="G45" s="68"/>
      <c r="H45" s="68"/>
    </row>
    <row r="46" spans="1:8" x14ac:dyDescent="0.25">
      <c r="A46" s="68">
        <v>864</v>
      </c>
      <c r="B46" s="460"/>
      <c r="C46" s="68" t="s">
        <v>80</v>
      </c>
      <c r="D46" s="68" t="s">
        <v>80</v>
      </c>
      <c r="E46" s="68">
        <v>1</v>
      </c>
      <c r="F46" s="68"/>
      <c r="G46" s="68"/>
      <c r="H46" s="68"/>
    </row>
    <row r="47" spans="1:8" x14ac:dyDescent="0.25">
      <c r="A47" s="68">
        <v>865</v>
      </c>
      <c r="B47" s="460"/>
      <c r="C47" s="68" t="s">
        <v>66</v>
      </c>
      <c r="D47" s="68" t="s">
        <v>66</v>
      </c>
      <c r="E47" s="68">
        <v>1</v>
      </c>
      <c r="F47" s="68"/>
      <c r="G47" s="68"/>
      <c r="H47" s="68"/>
    </row>
    <row r="48" spans="1:8" x14ac:dyDescent="0.25">
      <c r="A48" s="68">
        <v>866</v>
      </c>
      <c r="B48" s="460"/>
      <c r="C48" s="68" t="s">
        <v>66</v>
      </c>
      <c r="D48" s="68" t="s">
        <v>66</v>
      </c>
      <c r="E48" s="68">
        <v>1</v>
      </c>
      <c r="F48" s="68"/>
      <c r="G48" s="68"/>
      <c r="H48" s="68" t="s">
        <v>123</v>
      </c>
    </row>
    <row r="49" spans="1:10" x14ac:dyDescent="0.25">
      <c r="A49" s="68">
        <v>867</v>
      </c>
      <c r="B49" s="460"/>
      <c r="C49" s="68" t="s">
        <v>63</v>
      </c>
      <c r="D49" s="68" t="s">
        <v>63</v>
      </c>
      <c r="E49" s="68">
        <v>1</v>
      </c>
      <c r="F49" s="68"/>
      <c r="G49" s="68"/>
      <c r="H49" s="68"/>
    </row>
    <row r="50" spans="1:10" s="86" customFormat="1" ht="18.75" x14ac:dyDescent="0.3">
      <c r="A50" s="188">
        <v>868</v>
      </c>
      <c r="B50" s="460"/>
      <c r="C50" s="85" t="s">
        <v>66</v>
      </c>
      <c r="D50" s="85" t="s">
        <v>80</v>
      </c>
      <c r="E50" s="85">
        <v>0</v>
      </c>
      <c r="F50" s="85" t="s">
        <v>67</v>
      </c>
      <c r="G50" s="85"/>
      <c r="H50" s="85" t="s">
        <v>132</v>
      </c>
      <c r="J50" s="86" t="s">
        <v>127</v>
      </c>
    </row>
    <row r="51" spans="1:10" x14ac:dyDescent="0.25">
      <c r="A51" s="68">
        <v>869</v>
      </c>
      <c r="B51" s="460"/>
      <c r="C51" s="68" t="s">
        <v>64</v>
      </c>
      <c r="D51" s="68" t="s">
        <v>64</v>
      </c>
      <c r="E51" s="68">
        <v>1</v>
      </c>
      <c r="F51" s="68"/>
      <c r="G51" s="68"/>
      <c r="H51" s="68"/>
    </row>
    <row r="52" spans="1:10" x14ac:dyDescent="0.25">
      <c r="A52" s="68">
        <v>870</v>
      </c>
      <c r="B52" s="460"/>
      <c r="C52" s="68" t="s">
        <v>64</v>
      </c>
      <c r="D52" s="68" t="s">
        <v>64</v>
      </c>
      <c r="E52" s="68">
        <v>1</v>
      </c>
      <c r="F52" s="68"/>
      <c r="G52" s="68"/>
      <c r="H52" s="68"/>
    </row>
    <row r="53" spans="1:10" ht="15.75" thickBot="1" x14ac:dyDescent="0.3">
      <c r="A53" s="68">
        <v>871</v>
      </c>
      <c r="B53" s="460"/>
      <c r="C53" s="68" t="s">
        <v>63</v>
      </c>
      <c r="D53" s="68" t="s">
        <v>63</v>
      </c>
      <c r="E53" s="68">
        <v>1</v>
      </c>
      <c r="F53" s="68"/>
      <c r="G53" s="68"/>
      <c r="H53" s="68"/>
    </row>
    <row r="54" spans="1:10" ht="15.75" thickBot="1" x14ac:dyDescent="0.3">
      <c r="E54" s="54">
        <f>9/10</f>
        <v>0.9</v>
      </c>
    </row>
    <row r="56" spans="1:10" x14ac:dyDescent="0.25">
      <c r="A56" s="78">
        <v>872</v>
      </c>
      <c r="B56" s="460" t="s">
        <v>151</v>
      </c>
      <c r="C56" s="78" t="s">
        <v>65</v>
      </c>
      <c r="D56" s="78" t="s">
        <v>64</v>
      </c>
      <c r="E56" s="78">
        <v>0</v>
      </c>
      <c r="F56" s="78" t="s">
        <v>73</v>
      </c>
      <c r="G56" s="78"/>
      <c r="H56" s="78" t="s">
        <v>322</v>
      </c>
    </row>
    <row r="57" spans="1:10" x14ac:dyDescent="0.25">
      <c r="A57" s="78">
        <v>873</v>
      </c>
      <c r="B57" s="460"/>
      <c r="C57" s="78" t="s">
        <v>63</v>
      </c>
      <c r="D57" s="78" t="s">
        <v>64</v>
      </c>
      <c r="E57" s="78">
        <v>0</v>
      </c>
      <c r="F57" s="78" t="s">
        <v>73</v>
      </c>
      <c r="G57" s="78"/>
      <c r="H57" s="78" t="s">
        <v>152</v>
      </c>
    </row>
    <row r="58" spans="1:10" x14ac:dyDescent="0.25">
      <c r="A58" s="78">
        <v>874</v>
      </c>
      <c r="B58" s="460"/>
      <c r="C58" s="78" t="s">
        <v>63</v>
      </c>
      <c r="D58" s="78" t="s">
        <v>63</v>
      </c>
      <c r="E58" s="78">
        <v>1</v>
      </c>
      <c r="F58" s="78"/>
      <c r="G58" s="78"/>
      <c r="H58" s="78"/>
    </row>
    <row r="59" spans="1:10" x14ac:dyDescent="0.25">
      <c r="A59" s="78">
        <v>875</v>
      </c>
      <c r="B59" s="460"/>
      <c r="C59" s="78" t="s">
        <v>65</v>
      </c>
      <c r="D59" s="78" t="s">
        <v>66</v>
      </c>
      <c r="E59" s="78">
        <v>0</v>
      </c>
      <c r="F59" s="78" t="s">
        <v>73</v>
      </c>
      <c r="G59" s="78"/>
      <c r="H59" s="78" t="s">
        <v>154</v>
      </c>
    </row>
    <row r="60" spans="1:10" x14ac:dyDescent="0.25">
      <c r="A60" s="78">
        <v>876</v>
      </c>
      <c r="B60" s="460"/>
      <c r="C60" s="78" t="s">
        <v>64</v>
      </c>
      <c r="D60" s="78" t="s">
        <v>66</v>
      </c>
      <c r="E60" s="78">
        <v>0</v>
      </c>
      <c r="F60" s="78" t="s">
        <v>155</v>
      </c>
      <c r="G60" s="78"/>
      <c r="H60" s="78" t="s">
        <v>156</v>
      </c>
    </row>
    <row r="61" spans="1:10" x14ac:dyDescent="0.25">
      <c r="A61" s="78">
        <v>877</v>
      </c>
      <c r="B61" s="460"/>
      <c r="C61" s="78" t="s">
        <v>64</v>
      </c>
      <c r="D61" s="78" t="s">
        <v>64</v>
      </c>
      <c r="E61" s="78">
        <v>1</v>
      </c>
      <c r="F61" s="78"/>
      <c r="G61" s="78"/>
      <c r="H61" s="78"/>
    </row>
    <row r="62" spans="1:10" x14ac:dyDescent="0.25">
      <c r="A62" s="78">
        <v>878</v>
      </c>
      <c r="B62" s="460"/>
      <c r="C62" s="85" t="s">
        <v>65</v>
      </c>
      <c r="D62" s="85" t="s">
        <v>65</v>
      </c>
      <c r="E62" s="85">
        <v>1</v>
      </c>
      <c r="F62" s="80"/>
      <c r="G62" s="80"/>
      <c r="H62" s="80"/>
    </row>
    <row r="63" spans="1:10" ht="18.75" x14ac:dyDescent="0.3">
      <c r="A63" s="188">
        <v>879</v>
      </c>
      <c r="B63" s="460"/>
      <c r="C63" s="78" t="s">
        <v>80</v>
      </c>
      <c r="D63" s="78" t="s">
        <v>66</v>
      </c>
      <c r="E63" s="78">
        <v>0</v>
      </c>
      <c r="F63" s="78" t="s">
        <v>71</v>
      </c>
      <c r="G63" s="78"/>
      <c r="H63" s="78"/>
    </row>
    <row r="64" spans="1:10" x14ac:dyDescent="0.25">
      <c r="A64" s="78">
        <v>880</v>
      </c>
      <c r="B64" s="460"/>
      <c r="C64" s="78" t="s">
        <v>80</v>
      </c>
      <c r="D64" s="78" t="s">
        <v>63</v>
      </c>
      <c r="E64" s="78">
        <v>0</v>
      </c>
      <c r="F64" s="78" t="s">
        <v>73</v>
      </c>
      <c r="G64" s="78" t="s">
        <v>69</v>
      </c>
      <c r="H64" s="78"/>
    </row>
    <row r="65" spans="1:10" ht="15.75" thickBot="1" x14ac:dyDescent="0.3">
      <c r="A65" s="78">
        <v>881</v>
      </c>
      <c r="B65" s="460"/>
      <c r="C65" s="78" t="s">
        <v>63</v>
      </c>
      <c r="D65" s="78" t="s">
        <v>63</v>
      </c>
      <c r="E65" s="78">
        <v>1</v>
      </c>
      <c r="F65" s="78"/>
      <c r="G65" s="78"/>
      <c r="H65" s="78"/>
    </row>
    <row r="66" spans="1:10" ht="15.75" thickBot="1" x14ac:dyDescent="0.3">
      <c r="E66" s="54">
        <f>4/10</f>
        <v>0.4</v>
      </c>
    </row>
    <row r="68" spans="1:10" s="81" customFormat="1" ht="18.75" x14ac:dyDescent="0.3">
      <c r="A68" s="188">
        <v>882</v>
      </c>
      <c r="B68" s="460" t="s">
        <v>167</v>
      </c>
      <c r="C68" s="79" t="s">
        <v>63</v>
      </c>
      <c r="D68" s="79" t="s">
        <v>65</v>
      </c>
      <c r="E68" s="79">
        <v>0</v>
      </c>
      <c r="F68" s="79" t="s">
        <v>70</v>
      </c>
      <c r="G68" s="79"/>
      <c r="H68" s="79" t="s">
        <v>323</v>
      </c>
      <c r="J68" s="351" t="s">
        <v>473</v>
      </c>
    </row>
    <row r="69" spans="1:10" s="81" customFormat="1" ht="18.75" x14ac:dyDescent="0.3">
      <c r="A69" s="188">
        <v>883</v>
      </c>
      <c r="B69" s="460"/>
      <c r="C69" s="79" t="s">
        <v>63</v>
      </c>
      <c r="D69" s="79" t="s">
        <v>64</v>
      </c>
      <c r="E69" s="79">
        <v>0</v>
      </c>
      <c r="F69" s="79" t="s">
        <v>71</v>
      </c>
      <c r="G69" s="79" t="s">
        <v>73</v>
      </c>
      <c r="H69" s="79" t="s">
        <v>169</v>
      </c>
    </row>
    <row r="70" spans="1:10" s="81" customFormat="1" x14ac:dyDescent="0.25">
      <c r="A70" s="79">
        <v>884</v>
      </c>
      <c r="B70" s="460"/>
      <c r="C70" s="79" t="s">
        <v>65</v>
      </c>
      <c r="D70" s="79" t="s">
        <v>65</v>
      </c>
      <c r="E70" s="79">
        <v>1</v>
      </c>
      <c r="F70" s="79"/>
      <c r="G70" s="79"/>
      <c r="H70" s="79"/>
    </row>
    <row r="71" spans="1:10" s="81" customFormat="1" x14ac:dyDescent="0.25">
      <c r="A71" s="79">
        <v>885</v>
      </c>
      <c r="B71" s="460"/>
      <c r="C71" s="79" t="s">
        <v>65</v>
      </c>
      <c r="D71" s="79" t="s">
        <v>65</v>
      </c>
      <c r="E71" s="79">
        <v>1</v>
      </c>
      <c r="F71" s="79"/>
      <c r="G71" s="79"/>
      <c r="H71" s="79"/>
    </row>
    <row r="72" spans="1:10" s="81" customFormat="1" ht="19.5" thickBot="1" x14ac:dyDescent="0.35">
      <c r="A72" s="188">
        <v>886</v>
      </c>
      <c r="B72" s="460"/>
      <c r="C72" s="79" t="s">
        <v>65</v>
      </c>
      <c r="D72" s="79" t="s">
        <v>66</v>
      </c>
      <c r="E72" s="79">
        <v>0</v>
      </c>
      <c r="F72" s="79" t="s">
        <v>68</v>
      </c>
      <c r="G72" s="79"/>
      <c r="H72" s="79" t="s">
        <v>170</v>
      </c>
    </row>
    <row r="73" spans="1:10" s="81" customFormat="1" ht="15.75" thickBot="1" x14ac:dyDescent="0.3">
      <c r="E73" s="54">
        <f>2/3</f>
        <v>0.66666666666666663</v>
      </c>
    </row>
    <row r="75" spans="1:10" s="81" customFormat="1" x14ac:dyDescent="0.25">
      <c r="A75" s="88">
        <v>759</v>
      </c>
      <c r="B75" s="460" t="s">
        <v>171</v>
      </c>
      <c r="C75" s="88" t="s">
        <v>64</v>
      </c>
      <c r="D75" s="88" t="s">
        <v>64</v>
      </c>
      <c r="E75" s="88">
        <v>1</v>
      </c>
      <c r="F75" s="88"/>
      <c r="G75" s="88"/>
      <c r="H75" s="88"/>
    </row>
    <row r="76" spans="1:10" s="81" customFormat="1" x14ac:dyDescent="0.25">
      <c r="A76" s="88">
        <v>760</v>
      </c>
      <c r="B76" s="460"/>
      <c r="C76" s="88" t="s">
        <v>80</v>
      </c>
      <c r="D76" s="88" t="s">
        <v>80</v>
      </c>
      <c r="E76" s="88">
        <v>1</v>
      </c>
      <c r="F76" s="88"/>
      <c r="G76" s="88"/>
      <c r="H76" s="88"/>
    </row>
    <row r="77" spans="1:10" s="81" customFormat="1" x14ac:dyDescent="0.25">
      <c r="A77" s="88">
        <v>761</v>
      </c>
      <c r="B77" s="460"/>
      <c r="C77" s="88" t="s">
        <v>66</v>
      </c>
      <c r="D77" s="88" t="s">
        <v>66</v>
      </c>
      <c r="E77" s="88">
        <v>1</v>
      </c>
      <c r="F77" s="88"/>
      <c r="G77" s="88"/>
      <c r="H77" s="88"/>
    </row>
    <row r="78" spans="1:10" s="81" customFormat="1" x14ac:dyDescent="0.25">
      <c r="A78" s="88">
        <v>762</v>
      </c>
      <c r="B78" s="460"/>
      <c r="C78" s="88" t="s">
        <v>66</v>
      </c>
      <c r="D78" s="88" t="s">
        <v>66</v>
      </c>
      <c r="E78" s="88">
        <v>1</v>
      </c>
      <c r="F78" s="88"/>
      <c r="G78" s="88"/>
      <c r="H78" s="88"/>
    </row>
    <row r="79" spans="1:10" s="81" customFormat="1" x14ac:dyDescent="0.25">
      <c r="A79" s="88">
        <v>763</v>
      </c>
      <c r="B79" s="460"/>
      <c r="C79" s="88" t="s">
        <v>80</v>
      </c>
      <c r="D79" s="88" t="s">
        <v>80</v>
      </c>
      <c r="E79" s="88">
        <v>1</v>
      </c>
      <c r="F79" s="88"/>
      <c r="G79" s="88"/>
      <c r="H79" s="88"/>
    </row>
    <row r="80" spans="1:10" s="81" customFormat="1" x14ac:dyDescent="0.25">
      <c r="A80" s="88">
        <v>764</v>
      </c>
      <c r="B80" s="460"/>
      <c r="C80" s="88" t="s">
        <v>65</v>
      </c>
      <c r="D80" s="88" t="s">
        <v>65</v>
      </c>
      <c r="E80" s="88">
        <v>1</v>
      </c>
      <c r="F80" s="88"/>
      <c r="G80" s="88"/>
      <c r="H80" s="88"/>
    </row>
    <row r="81" spans="1:8" s="86" customFormat="1" x14ac:dyDescent="0.25">
      <c r="A81" s="88">
        <v>765</v>
      </c>
      <c r="B81" s="460"/>
      <c r="C81" s="85" t="s">
        <v>80</v>
      </c>
      <c r="D81" s="85" t="s">
        <v>80</v>
      </c>
      <c r="E81" s="85">
        <v>1</v>
      </c>
      <c r="F81" s="85"/>
      <c r="G81" s="85"/>
      <c r="H81" s="85"/>
    </row>
    <row r="82" spans="1:8" s="81" customFormat="1" x14ac:dyDescent="0.25">
      <c r="A82" s="88">
        <v>766</v>
      </c>
      <c r="B82" s="460"/>
      <c r="C82" s="88" t="s">
        <v>80</v>
      </c>
      <c r="D82" s="88" t="s">
        <v>80</v>
      </c>
      <c r="E82" s="88">
        <v>1</v>
      </c>
      <c r="F82" s="88"/>
      <c r="G82" s="88"/>
      <c r="H82" s="88"/>
    </row>
    <row r="83" spans="1:8" s="81" customFormat="1" x14ac:dyDescent="0.25">
      <c r="A83" s="88">
        <v>767</v>
      </c>
      <c r="B83" s="460"/>
      <c r="C83" s="88" t="s">
        <v>80</v>
      </c>
      <c r="D83" s="88" t="s">
        <v>80</v>
      </c>
      <c r="E83" s="88">
        <v>1</v>
      </c>
      <c r="F83" s="88"/>
      <c r="G83" s="88"/>
      <c r="H83" s="88"/>
    </row>
    <row r="84" spans="1:8" s="81" customFormat="1" ht="15.75" thickBot="1" x14ac:dyDescent="0.3">
      <c r="A84" s="88">
        <v>768</v>
      </c>
      <c r="B84" s="460"/>
      <c r="C84" s="88" t="s">
        <v>66</v>
      </c>
      <c r="D84" s="88" t="s">
        <v>66</v>
      </c>
      <c r="E84" s="88">
        <v>1</v>
      </c>
      <c r="F84" s="88"/>
      <c r="G84" s="88"/>
      <c r="H84" s="88"/>
    </row>
    <row r="85" spans="1:8" s="81" customFormat="1" ht="15.75" thickBot="1" x14ac:dyDescent="0.3">
      <c r="E85" s="124">
        <f>10/10</f>
        <v>1</v>
      </c>
    </row>
    <row r="86" spans="1:8" x14ac:dyDescent="0.25">
      <c r="A86" s="462" t="s">
        <v>223</v>
      </c>
      <c r="B86" s="463"/>
      <c r="C86" s="463"/>
      <c r="D86" s="463"/>
      <c r="E86" s="463"/>
      <c r="F86" s="463"/>
      <c r="G86" s="463"/>
      <c r="H86" s="464"/>
    </row>
    <row r="87" spans="1:8" x14ac:dyDescent="0.25">
      <c r="A87" s="465"/>
      <c r="B87" s="466"/>
      <c r="C87" s="466"/>
      <c r="D87" s="466"/>
      <c r="E87" s="466"/>
      <c r="F87" s="466"/>
      <c r="G87" s="466"/>
      <c r="H87" s="467"/>
    </row>
    <row r="88" spans="1:8" ht="15.75" thickBot="1" x14ac:dyDescent="0.3">
      <c r="A88" s="468"/>
      <c r="B88" s="469"/>
      <c r="C88" s="469"/>
      <c r="D88" s="469"/>
      <c r="E88" s="469"/>
      <c r="F88" s="469"/>
      <c r="G88" s="469"/>
      <c r="H88" s="470"/>
    </row>
    <row r="89" spans="1:8" x14ac:dyDescent="0.25">
      <c r="A89" s="119">
        <v>200</v>
      </c>
      <c r="B89" s="460" t="s">
        <v>224</v>
      </c>
      <c r="C89" s="119" t="s">
        <v>225</v>
      </c>
      <c r="D89" s="119" t="s">
        <v>225</v>
      </c>
      <c r="E89" s="119">
        <v>1</v>
      </c>
      <c r="F89" s="119"/>
      <c r="G89" s="119"/>
      <c r="H89" s="119"/>
    </row>
    <row r="90" spans="1:8" x14ac:dyDescent="0.25">
      <c r="A90" s="119">
        <v>201</v>
      </c>
      <c r="B90" s="460"/>
      <c r="C90" s="119" t="s">
        <v>226</v>
      </c>
      <c r="D90" s="119" t="s">
        <v>226</v>
      </c>
      <c r="E90" s="119">
        <v>1</v>
      </c>
      <c r="F90" s="119"/>
      <c r="G90" s="119"/>
      <c r="H90" s="119"/>
    </row>
    <row r="91" spans="1:8" x14ac:dyDescent="0.25">
      <c r="A91" s="119">
        <v>202</v>
      </c>
      <c r="B91" s="460"/>
      <c r="C91" s="119" t="s">
        <v>225</v>
      </c>
      <c r="D91" s="119" t="s">
        <v>225</v>
      </c>
      <c r="E91" s="119">
        <v>1</v>
      </c>
      <c r="F91" s="119"/>
      <c r="G91" s="119"/>
      <c r="H91" s="119"/>
    </row>
    <row r="92" spans="1:8" x14ac:dyDescent="0.25">
      <c r="A92" s="119">
        <v>203</v>
      </c>
      <c r="B92" s="460"/>
      <c r="C92" s="119" t="s">
        <v>227</v>
      </c>
      <c r="D92" s="119" t="s">
        <v>227</v>
      </c>
      <c r="E92" s="119">
        <v>1</v>
      </c>
      <c r="F92" s="119"/>
      <c r="G92" s="119"/>
      <c r="H92" s="119"/>
    </row>
    <row r="93" spans="1:8" x14ac:dyDescent="0.25">
      <c r="A93" s="119">
        <v>204</v>
      </c>
      <c r="B93" s="460"/>
      <c r="C93" s="119" t="s">
        <v>228</v>
      </c>
      <c r="D93" s="119" t="s">
        <v>227</v>
      </c>
      <c r="E93" s="119">
        <v>0</v>
      </c>
      <c r="F93" s="119"/>
      <c r="G93" s="119"/>
      <c r="H93" s="119" t="s">
        <v>229</v>
      </c>
    </row>
    <row r="94" spans="1:8" x14ac:dyDescent="0.25">
      <c r="A94" s="119">
        <v>205</v>
      </c>
      <c r="B94" s="460"/>
      <c r="C94" s="119" t="s">
        <v>227</v>
      </c>
      <c r="D94" s="119" t="s">
        <v>227</v>
      </c>
      <c r="E94" s="119">
        <v>1</v>
      </c>
      <c r="F94" s="119"/>
      <c r="G94" s="119"/>
      <c r="H94" s="119"/>
    </row>
    <row r="95" spans="1:8" x14ac:dyDescent="0.25">
      <c r="A95" s="119">
        <v>206</v>
      </c>
      <c r="B95" s="460"/>
      <c r="C95" s="85" t="s">
        <v>225</v>
      </c>
      <c r="D95" s="85" t="s">
        <v>225</v>
      </c>
      <c r="E95" s="85">
        <v>1</v>
      </c>
      <c r="F95" s="85"/>
      <c r="G95" s="85"/>
      <c r="H95" s="85"/>
    </row>
    <row r="96" spans="1:8" x14ac:dyDescent="0.25">
      <c r="A96" s="119">
        <v>207</v>
      </c>
      <c r="B96" s="460"/>
      <c r="C96" s="119" t="s">
        <v>228</v>
      </c>
      <c r="D96" s="119" t="s">
        <v>228</v>
      </c>
      <c r="E96" s="119">
        <v>1</v>
      </c>
      <c r="F96" s="119"/>
      <c r="G96" s="119"/>
      <c r="H96" s="119"/>
    </row>
    <row r="97" spans="1:8" x14ac:dyDescent="0.25">
      <c r="A97" s="119">
        <v>208</v>
      </c>
      <c r="B97" s="460"/>
      <c r="C97" s="119" t="s">
        <v>227</v>
      </c>
      <c r="D97" s="119" t="s">
        <v>227</v>
      </c>
      <c r="E97" s="119">
        <v>1</v>
      </c>
      <c r="F97" s="119"/>
      <c r="G97" s="119"/>
      <c r="H97" s="119"/>
    </row>
    <row r="98" spans="1:8" ht="15.75" thickBot="1" x14ac:dyDescent="0.3">
      <c r="A98" s="119">
        <v>209</v>
      </c>
      <c r="B98" s="460"/>
      <c r="C98" s="119" t="s">
        <v>228</v>
      </c>
      <c r="D98" s="119" t="s">
        <v>228</v>
      </c>
      <c r="E98" s="119">
        <v>1</v>
      </c>
      <c r="F98" s="119"/>
      <c r="G98" s="119"/>
      <c r="H98" s="119"/>
    </row>
    <row r="99" spans="1:8" ht="15.75" thickBot="1" x14ac:dyDescent="0.3">
      <c r="A99" s="81"/>
      <c r="B99" s="81"/>
      <c r="C99" s="81"/>
      <c r="D99" s="81"/>
      <c r="E99" s="54">
        <f>9/10</f>
        <v>0.9</v>
      </c>
      <c r="F99" s="81"/>
      <c r="G99" s="81"/>
      <c r="H99" s="81"/>
    </row>
    <row r="100" spans="1:8" s="81" customFormat="1" x14ac:dyDescent="0.25">
      <c r="A100" s="140">
        <v>210</v>
      </c>
      <c r="B100" s="460" t="s">
        <v>142</v>
      </c>
      <c r="C100" s="140" t="s">
        <v>228</v>
      </c>
      <c r="D100" s="140" t="s">
        <v>231</v>
      </c>
      <c r="E100" s="140">
        <v>0</v>
      </c>
      <c r="F100" s="140" t="s">
        <v>67</v>
      </c>
      <c r="G100" s="140"/>
      <c r="H100" s="140" t="s">
        <v>234</v>
      </c>
    </row>
    <row r="101" spans="1:8" s="81" customFormat="1" x14ac:dyDescent="0.25">
      <c r="A101" s="140">
        <v>211</v>
      </c>
      <c r="B101" s="460"/>
      <c r="C101" s="140" t="s">
        <v>227</v>
      </c>
      <c r="D101" s="140" t="str">
        <f>C101</f>
        <v>E</v>
      </c>
      <c r="E101" s="140">
        <v>1</v>
      </c>
      <c r="F101" s="140"/>
      <c r="G101" s="140"/>
      <c r="H101" s="140"/>
    </row>
    <row r="102" spans="1:8" s="81" customFormat="1" x14ac:dyDescent="0.25">
      <c r="A102" s="140">
        <v>212</v>
      </c>
      <c r="B102" s="460"/>
      <c r="C102" s="140" t="s">
        <v>225</v>
      </c>
      <c r="D102" s="140" t="str">
        <f t="shared" ref="D102:D113" si="3">C102</f>
        <v>C</v>
      </c>
      <c r="E102" s="140">
        <v>1</v>
      </c>
      <c r="F102" s="140"/>
      <c r="G102" s="140"/>
      <c r="H102" s="140"/>
    </row>
    <row r="103" spans="1:8" s="81" customFormat="1" x14ac:dyDescent="0.25">
      <c r="A103" s="140">
        <v>213</v>
      </c>
      <c r="B103" s="460"/>
      <c r="C103" s="140" t="s">
        <v>227</v>
      </c>
      <c r="D103" s="140" t="str">
        <f t="shared" si="3"/>
        <v>E</v>
      </c>
      <c r="E103" s="140">
        <v>1</v>
      </c>
      <c r="F103" s="140"/>
      <c r="G103" s="140"/>
      <c r="H103" s="140"/>
    </row>
    <row r="104" spans="1:8" s="81" customFormat="1" x14ac:dyDescent="0.25">
      <c r="A104" s="140">
        <v>214</v>
      </c>
      <c r="B104" s="460"/>
      <c r="C104" s="140" t="s">
        <v>225</v>
      </c>
      <c r="D104" s="140" t="str">
        <f t="shared" si="3"/>
        <v>C</v>
      </c>
      <c r="E104" s="140">
        <v>1</v>
      </c>
      <c r="F104" s="140"/>
      <c r="G104" s="140"/>
      <c r="H104" s="140"/>
    </row>
    <row r="105" spans="1:8" s="81" customFormat="1" x14ac:dyDescent="0.25">
      <c r="A105" s="140">
        <v>215</v>
      </c>
      <c r="B105" s="460"/>
      <c r="C105" s="140" t="s">
        <v>226</v>
      </c>
      <c r="D105" s="140" t="s">
        <v>231</v>
      </c>
      <c r="E105" s="140">
        <v>0</v>
      </c>
      <c r="F105" s="140" t="s">
        <v>71</v>
      </c>
      <c r="G105" s="140"/>
      <c r="H105" s="140" t="s">
        <v>235</v>
      </c>
    </row>
    <row r="106" spans="1:8" s="81" customFormat="1" x14ac:dyDescent="0.25">
      <c r="A106" s="140">
        <v>216</v>
      </c>
      <c r="B106" s="460"/>
      <c r="C106" s="85" t="s">
        <v>231</v>
      </c>
      <c r="D106" s="140" t="s">
        <v>226</v>
      </c>
      <c r="E106" s="85">
        <v>0</v>
      </c>
      <c r="F106" s="85" t="s">
        <v>67</v>
      </c>
      <c r="G106" s="85"/>
      <c r="H106" s="85" t="s">
        <v>236</v>
      </c>
    </row>
    <row r="107" spans="1:8" s="81" customFormat="1" x14ac:dyDescent="0.25">
      <c r="A107" s="140">
        <v>217</v>
      </c>
      <c r="B107" s="460"/>
      <c r="C107" s="140" t="s">
        <v>225</v>
      </c>
      <c r="D107" s="140" t="str">
        <f t="shared" si="3"/>
        <v>C</v>
      </c>
      <c r="E107" s="140">
        <v>1</v>
      </c>
      <c r="F107" s="140"/>
      <c r="G107" s="140"/>
      <c r="H107" s="140"/>
    </row>
    <row r="108" spans="1:8" s="81" customFormat="1" x14ac:dyDescent="0.25">
      <c r="A108" s="140">
        <v>218</v>
      </c>
      <c r="B108" s="460"/>
      <c r="C108" s="140" t="s">
        <v>227</v>
      </c>
      <c r="D108" s="140" t="str">
        <f t="shared" si="3"/>
        <v>E</v>
      </c>
      <c r="E108" s="140">
        <v>1</v>
      </c>
      <c r="F108" s="140"/>
      <c r="G108" s="140"/>
      <c r="H108" s="140"/>
    </row>
    <row r="109" spans="1:8" s="81" customFormat="1" x14ac:dyDescent="0.25">
      <c r="A109" s="140">
        <v>219</v>
      </c>
      <c r="B109" s="460"/>
      <c r="C109" s="140" t="s">
        <v>227</v>
      </c>
      <c r="D109" s="140" t="str">
        <f t="shared" si="3"/>
        <v>E</v>
      </c>
      <c r="E109" s="140">
        <v>1</v>
      </c>
      <c r="F109" s="140"/>
      <c r="G109" s="140"/>
      <c r="H109" s="140"/>
    </row>
    <row r="110" spans="1:8" s="81" customFormat="1" x14ac:dyDescent="0.25">
      <c r="A110" s="140">
        <v>220</v>
      </c>
      <c r="B110" s="460"/>
      <c r="C110" s="140" t="s">
        <v>225</v>
      </c>
      <c r="D110" s="140" t="str">
        <f t="shared" si="3"/>
        <v>C</v>
      </c>
      <c r="E110" s="140">
        <v>1</v>
      </c>
      <c r="F110" s="140"/>
      <c r="G110" s="140"/>
      <c r="H110" s="140"/>
    </row>
    <row r="111" spans="1:8" s="81" customFormat="1" x14ac:dyDescent="0.25">
      <c r="A111" s="140">
        <v>221</v>
      </c>
      <c r="B111" s="460"/>
      <c r="C111" s="140" t="s">
        <v>228</v>
      </c>
      <c r="D111" s="140" t="str">
        <f t="shared" si="3"/>
        <v>D</v>
      </c>
      <c r="E111" s="140">
        <v>1</v>
      </c>
      <c r="F111" s="140"/>
      <c r="G111" s="140"/>
      <c r="H111" s="140"/>
    </row>
    <row r="112" spans="1:8" s="81" customFormat="1" x14ac:dyDescent="0.25">
      <c r="A112" s="140">
        <v>222</v>
      </c>
      <c r="B112" s="460"/>
      <c r="C112" s="140" t="s">
        <v>227</v>
      </c>
      <c r="D112" s="140" t="s">
        <v>231</v>
      </c>
      <c r="E112" s="140">
        <v>0</v>
      </c>
      <c r="F112" s="140" t="s">
        <v>79</v>
      </c>
      <c r="G112" s="140"/>
      <c r="H112" s="140" t="s">
        <v>237</v>
      </c>
    </row>
    <row r="113" spans="1:8" s="81" customFormat="1" ht="15.75" thickBot="1" x14ac:dyDescent="0.3">
      <c r="A113" s="140">
        <v>223</v>
      </c>
      <c r="B113" s="460"/>
      <c r="C113" s="140" t="s">
        <v>231</v>
      </c>
      <c r="D113" s="140" t="str">
        <f t="shared" si="3"/>
        <v>B</v>
      </c>
      <c r="E113" s="140">
        <v>1</v>
      </c>
      <c r="F113" s="140"/>
      <c r="G113" s="140"/>
      <c r="H113" s="140"/>
    </row>
    <row r="114" spans="1:8" s="81" customFormat="1" ht="15.75" thickBot="1" x14ac:dyDescent="0.3">
      <c r="D114" s="140"/>
      <c r="E114" s="54">
        <f>10/14</f>
        <v>0.7142857142857143</v>
      </c>
    </row>
    <row r="115" spans="1:8" x14ac:dyDescent="0.25">
      <c r="A115" s="145">
        <v>224</v>
      </c>
      <c r="B115" s="460" t="s">
        <v>128</v>
      </c>
      <c r="C115" s="145" t="s">
        <v>227</v>
      </c>
      <c r="D115" s="145" t="s">
        <v>227</v>
      </c>
      <c r="E115" s="145">
        <v>1</v>
      </c>
      <c r="F115" s="145"/>
      <c r="G115" s="145"/>
      <c r="H115" s="145"/>
    </row>
    <row r="116" spans="1:8" x14ac:dyDescent="0.25">
      <c r="A116" s="145">
        <v>225</v>
      </c>
      <c r="B116" s="460"/>
      <c r="C116" s="145" t="s">
        <v>226</v>
      </c>
      <c r="D116" s="145" t="s">
        <v>226</v>
      </c>
      <c r="E116" s="145">
        <v>1</v>
      </c>
      <c r="F116" s="145"/>
      <c r="G116" s="145"/>
      <c r="H116" s="145"/>
    </row>
    <row r="117" spans="1:8" x14ac:dyDescent="0.25">
      <c r="A117" s="145">
        <v>226</v>
      </c>
      <c r="B117" s="460"/>
      <c r="C117" s="145" t="s">
        <v>225</v>
      </c>
      <c r="D117" s="145" t="s">
        <v>231</v>
      </c>
      <c r="E117" s="145">
        <v>0</v>
      </c>
      <c r="F117" s="145" t="s">
        <v>70</v>
      </c>
      <c r="G117" s="145"/>
      <c r="H117" s="145" t="s">
        <v>266</v>
      </c>
    </row>
    <row r="118" spans="1:8" x14ac:dyDescent="0.25">
      <c r="A118" s="145">
        <v>227</v>
      </c>
      <c r="B118" s="460"/>
      <c r="C118" s="145" t="s">
        <v>227</v>
      </c>
      <c r="D118" s="145" t="s">
        <v>231</v>
      </c>
      <c r="E118" s="145">
        <v>0</v>
      </c>
      <c r="F118" s="145" t="s">
        <v>71</v>
      </c>
      <c r="G118" s="145"/>
      <c r="H118" s="145"/>
    </row>
    <row r="119" spans="1:8" x14ac:dyDescent="0.25">
      <c r="A119" s="145">
        <v>228</v>
      </c>
      <c r="B119" s="460"/>
      <c r="C119" s="145" t="s">
        <v>225</v>
      </c>
      <c r="D119" s="145" t="s">
        <v>225</v>
      </c>
      <c r="E119" s="145">
        <v>1</v>
      </c>
      <c r="F119" s="145"/>
      <c r="G119" s="145"/>
      <c r="H119" s="145"/>
    </row>
    <row r="120" spans="1:8" x14ac:dyDescent="0.25">
      <c r="A120" s="145">
        <v>229</v>
      </c>
      <c r="B120" s="460"/>
      <c r="C120" s="145" t="s">
        <v>226</v>
      </c>
      <c r="D120" s="145" t="s">
        <v>226</v>
      </c>
      <c r="E120" s="145">
        <v>1</v>
      </c>
      <c r="F120" s="145"/>
      <c r="G120" s="145"/>
      <c r="H120" s="145"/>
    </row>
    <row r="121" spans="1:8" x14ac:dyDescent="0.25">
      <c r="A121" s="145">
        <v>230</v>
      </c>
      <c r="B121" s="460"/>
      <c r="C121" s="85" t="s">
        <v>226</v>
      </c>
      <c r="D121" s="145" t="s">
        <v>225</v>
      </c>
      <c r="E121" s="85">
        <v>0</v>
      </c>
      <c r="F121" s="85" t="s">
        <v>71</v>
      </c>
      <c r="G121" s="85"/>
      <c r="H121" s="85"/>
    </row>
    <row r="122" spans="1:8" x14ac:dyDescent="0.25">
      <c r="A122" s="145">
        <v>231</v>
      </c>
      <c r="B122" s="460"/>
      <c r="C122" s="145" t="s">
        <v>225</v>
      </c>
      <c r="D122" s="145" t="s">
        <v>225</v>
      </c>
      <c r="E122" s="145">
        <v>1</v>
      </c>
      <c r="F122" s="145"/>
      <c r="G122" s="145"/>
      <c r="H122" s="145"/>
    </row>
    <row r="123" spans="1:8" x14ac:dyDescent="0.25">
      <c r="A123" s="145">
        <v>232</v>
      </c>
      <c r="B123" s="460"/>
      <c r="C123" s="145" t="s">
        <v>227</v>
      </c>
      <c r="D123" s="145" t="s">
        <v>226</v>
      </c>
      <c r="E123" s="145">
        <v>0</v>
      </c>
      <c r="F123" s="145" t="s">
        <v>92</v>
      </c>
      <c r="G123" s="145"/>
      <c r="H123" s="145" t="s">
        <v>267</v>
      </c>
    </row>
    <row r="124" spans="1:8" x14ac:dyDescent="0.25">
      <c r="A124" s="145">
        <v>233</v>
      </c>
      <c r="B124" s="460"/>
      <c r="C124" s="145" t="s">
        <v>225</v>
      </c>
      <c r="D124" s="145" t="s">
        <v>225</v>
      </c>
      <c r="E124" s="145">
        <v>1</v>
      </c>
      <c r="F124" s="145"/>
      <c r="G124" s="145"/>
      <c r="H124" s="145"/>
    </row>
    <row r="125" spans="1:8" x14ac:dyDescent="0.25">
      <c r="A125" s="145">
        <v>234</v>
      </c>
      <c r="B125" s="460"/>
      <c r="C125" s="145" t="s">
        <v>226</v>
      </c>
      <c r="D125" s="145" t="s">
        <v>226</v>
      </c>
      <c r="E125" s="145">
        <v>1</v>
      </c>
      <c r="F125" s="145"/>
      <c r="G125" s="145"/>
      <c r="H125" s="145"/>
    </row>
    <row r="126" spans="1:8" x14ac:dyDescent="0.25">
      <c r="A126" s="145">
        <v>235</v>
      </c>
      <c r="B126" s="460"/>
      <c r="C126" s="145" t="s">
        <v>228</v>
      </c>
      <c r="D126" s="145" t="s">
        <v>226</v>
      </c>
      <c r="E126" s="145">
        <v>0</v>
      </c>
      <c r="F126" s="145" t="s">
        <v>70</v>
      </c>
      <c r="G126" s="145"/>
      <c r="H126" s="145"/>
    </row>
    <row r="127" spans="1:8" x14ac:dyDescent="0.25">
      <c r="A127" s="145">
        <v>236</v>
      </c>
      <c r="B127" s="460"/>
      <c r="C127" s="145" t="s">
        <v>225</v>
      </c>
      <c r="D127" s="145" t="s">
        <v>225</v>
      </c>
      <c r="E127" s="145">
        <v>1</v>
      </c>
      <c r="F127" s="145"/>
      <c r="G127" s="145"/>
      <c r="H127" s="145"/>
    </row>
    <row r="128" spans="1:8" ht="15.75" thickBot="1" x14ac:dyDescent="0.3">
      <c r="A128" s="145">
        <v>237</v>
      </c>
      <c r="B128" s="460"/>
      <c r="C128" s="145" t="s">
        <v>228</v>
      </c>
      <c r="D128" s="145" t="s">
        <v>228</v>
      </c>
      <c r="E128" s="145">
        <v>1</v>
      </c>
      <c r="F128" s="145"/>
      <c r="G128" s="145"/>
      <c r="H128" s="145"/>
    </row>
    <row r="129" spans="1:8" ht="15.75" thickBot="1" x14ac:dyDescent="0.3">
      <c r="A129" s="81"/>
      <c r="B129" s="81"/>
      <c r="C129" s="81"/>
      <c r="D129" s="145"/>
      <c r="E129" s="54">
        <f>9/14</f>
        <v>0.6428571428571429</v>
      </c>
      <c r="F129" s="81"/>
      <c r="G129" s="81"/>
      <c r="H129" s="81"/>
    </row>
    <row r="130" spans="1:8" s="81" customFormat="1" x14ac:dyDescent="0.25">
      <c r="A130" s="145">
        <v>238</v>
      </c>
      <c r="B130" s="460" t="s">
        <v>268</v>
      </c>
      <c r="C130" s="145" t="s">
        <v>228</v>
      </c>
      <c r="D130" s="145" t="s">
        <v>225</v>
      </c>
      <c r="E130" s="145">
        <v>0</v>
      </c>
      <c r="F130" s="145" t="s">
        <v>67</v>
      </c>
      <c r="G130" s="145" t="s">
        <v>73</v>
      </c>
      <c r="H130" s="145" t="s">
        <v>269</v>
      </c>
    </row>
    <row r="131" spans="1:8" s="81" customFormat="1" x14ac:dyDescent="0.25">
      <c r="A131" s="145">
        <v>239</v>
      </c>
      <c r="B131" s="460"/>
      <c r="C131" s="145" t="s">
        <v>227</v>
      </c>
      <c r="D131" s="145" t="s">
        <v>227</v>
      </c>
      <c r="E131" s="145">
        <v>1</v>
      </c>
      <c r="F131" s="145"/>
      <c r="G131" s="145"/>
      <c r="H131" s="145"/>
    </row>
    <row r="132" spans="1:8" s="81" customFormat="1" x14ac:dyDescent="0.25">
      <c r="A132" s="145">
        <v>240</v>
      </c>
      <c r="B132" s="460"/>
      <c r="C132" s="145" t="s">
        <v>225</v>
      </c>
      <c r="D132" s="145" t="s">
        <v>225</v>
      </c>
      <c r="E132" s="145">
        <v>1</v>
      </c>
      <c r="F132" s="145"/>
      <c r="G132" s="145"/>
      <c r="H132" s="145"/>
    </row>
    <row r="133" spans="1:8" s="81" customFormat="1" x14ac:dyDescent="0.25">
      <c r="A133" s="145">
        <v>241</v>
      </c>
      <c r="B133" s="460"/>
      <c r="C133" s="145" t="s">
        <v>227</v>
      </c>
      <c r="D133" s="145" t="s">
        <v>227</v>
      </c>
      <c r="E133" s="145">
        <v>1</v>
      </c>
      <c r="F133" s="145"/>
      <c r="G133" s="145"/>
      <c r="H133" s="145"/>
    </row>
    <row r="134" spans="1:8" s="81" customFormat="1" x14ac:dyDescent="0.25">
      <c r="A134" s="145">
        <v>242</v>
      </c>
      <c r="B134" s="460"/>
      <c r="C134" s="145" t="s">
        <v>231</v>
      </c>
      <c r="D134" s="145" t="s">
        <v>227</v>
      </c>
      <c r="E134" s="145">
        <v>0</v>
      </c>
      <c r="F134" s="145" t="s">
        <v>68</v>
      </c>
      <c r="G134" s="145" t="s">
        <v>69</v>
      </c>
      <c r="H134" s="145" t="s">
        <v>270</v>
      </c>
    </row>
    <row r="135" spans="1:8" s="81" customFormat="1" x14ac:dyDescent="0.25">
      <c r="A135" s="145">
        <v>243</v>
      </c>
      <c r="B135" s="460"/>
      <c r="C135" s="145" t="s">
        <v>227</v>
      </c>
      <c r="D135" s="145" t="s">
        <v>227</v>
      </c>
      <c r="E135" s="145">
        <v>1</v>
      </c>
      <c r="F135" s="145"/>
      <c r="G135" s="145"/>
      <c r="H135" s="145"/>
    </row>
    <row r="136" spans="1:8" s="81" customFormat="1" x14ac:dyDescent="0.25">
      <c r="A136" s="145">
        <v>244</v>
      </c>
      <c r="B136" s="460"/>
      <c r="C136" s="85" t="s">
        <v>228</v>
      </c>
      <c r="D136" s="145" t="s">
        <v>228</v>
      </c>
      <c r="E136" s="85">
        <v>1</v>
      </c>
      <c r="F136" s="85"/>
      <c r="G136" s="85"/>
      <c r="H136" s="85"/>
    </row>
    <row r="137" spans="1:8" s="81" customFormat="1" x14ac:dyDescent="0.25">
      <c r="A137" s="145">
        <v>245</v>
      </c>
      <c r="B137" s="460"/>
      <c r="C137" s="145" t="s">
        <v>231</v>
      </c>
      <c r="D137" s="145" t="s">
        <v>231</v>
      </c>
      <c r="E137" s="145">
        <v>1</v>
      </c>
      <c r="F137" s="145"/>
      <c r="G137" s="145"/>
      <c r="H137" s="145"/>
    </row>
    <row r="138" spans="1:8" s="81" customFormat="1" x14ac:dyDescent="0.25">
      <c r="A138" s="145">
        <v>246</v>
      </c>
      <c r="B138" s="460"/>
      <c r="C138" s="145" t="s">
        <v>228</v>
      </c>
      <c r="D138" s="145" t="s">
        <v>228</v>
      </c>
      <c r="E138" s="145">
        <v>1</v>
      </c>
      <c r="F138" s="145"/>
      <c r="G138" s="145"/>
      <c r="H138" s="145"/>
    </row>
    <row r="139" spans="1:8" s="81" customFormat="1" x14ac:dyDescent="0.25">
      <c r="A139" s="145">
        <v>247</v>
      </c>
      <c r="B139" s="460"/>
      <c r="C139" s="145" t="s">
        <v>225</v>
      </c>
      <c r="D139" s="145" t="s">
        <v>231</v>
      </c>
      <c r="E139" s="145">
        <v>0</v>
      </c>
      <c r="F139" s="145" t="s">
        <v>73</v>
      </c>
      <c r="G139" s="145" t="s">
        <v>67</v>
      </c>
      <c r="H139" s="145" t="s">
        <v>271</v>
      </c>
    </row>
    <row r="140" spans="1:8" s="81" customFormat="1" x14ac:dyDescent="0.25">
      <c r="A140" s="145">
        <v>248</v>
      </c>
      <c r="B140" s="460"/>
      <c r="C140" s="145" t="s">
        <v>227</v>
      </c>
      <c r="D140" s="145" t="s">
        <v>226</v>
      </c>
      <c r="E140" s="145">
        <v>0</v>
      </c>
      <c r="F140" s="145" t="s">
        <v>67</v>
      </c>
      <c r="G140" s="145"/>
      <c r="H140" s="145" t="s">
        <v>272</v>
      </c>
    </row>
    <row r="141" spans="1:8" s="81" customFormat="1" x14ac:dyDescent="0.25">
      <c r="A141" s="145">
        <v>249</v>
      </c>
      <c r="B141" s="460"/>
      <c r="C141" s="145" t="s">
        <v>231</v>
      </c>
      <c r="D141" s="145" t="s">
        <v>231</v>
      </c>
      <c r="E141" s="145">
        <v>1</v>
      </c>
      <c r="F141" s="145"/>
      <c r="G141" s="145"/>
      <c r="H141" s="145"/>
    </row>
    <row r="142" spans="1:8" s="81" customFormat="1" x14ac:dyDescent="0.25">
      <c r="A142" s="145">
        <v>250</v>
      </c>
      <c r="B142" s="460"/>
      <c r="C142" s="145" t="s">
        <v>225</v>
      </c>
      <c r="D142" s="145" t="s">
        <v>225</v>
      </c>
      <c r="E142" s="145">
        <v>1</v>
      </c>
      <c r="F142" s="145"/>
      <c r="G142" s="145"/>
      <c r="H142" s="145"/>
    </row>
    <row r="143" spans="1:8" s="81" customFormat="1" ht="15.75" thickBot="1" x14ac:dyDescent="0.3">
      <c r="A143" s="145">
        <v>251</v>
      </c>
      <c r="B143" s="460"/>
      <c r="C143" s="145" t="s">
        <v>225</v>
      </c>
      <c r="D143" s="145" t="s">
        <v>225</v>
      </c>
      <c r="E143" s="145">
        <v>1</v>
      </c>
      <c r="F143" s="145"/>
      <c r="G143" s="145"/>
      <c r="H143" s="145"/>
    </row>
    <row r="144" spans="1:8" s="81" customFormat="1" ht="15.75" thickBot="1" x14ac:dyDescent="0.3">
      <c r="D144" s="145"/>
      <c r="E144" s="54">
        <f>10/14</f>
        <v>0.7142857142857143</v>
      </c>
    </row>
    <row r="145" spans="1:8" s="81" customFormat="1" x14ac:dyDescent="0.25">
      <c r="A145" s="147">
        <v>252</v>
      </c>
      <c r="B145" s="460" t="s">
        <v>273</v>
      </c>
      <c r="C145" s="147" t="s">
        <v>225</v>
      </c>
      <c r="D145" s="147" t="s">
        <v>225</v>
      </c>
      <c r="E145" s="147">
        <v>1</v>
      </c>
      <c r="F145" s="147"/>
      <c r="G145" s="147"/>
      <c r="H145" s="147"/>
    </row>
    <row r="146" spans="1:8" s="81" customFormat="1" x14ac:dyDescent="0.25">
      <c r="A146" s="147">
        <v>253</v>
      </c>
      <c r="B146" s="460"/>
      <c r="C146" s="147" t="s">
        <v>227</v>
      </c>
      <c r="D146" s="147" t="s">
        <v>231</v>
      </c>
      <c r="E146" s="147">
        <v>0</v>
      </c>
      <c r="F146" s="147" t="s">
        <v>70</v>
      </c>
      <c r="G146" s="147"/>
      <c r="H146" s="147" t="s">
        <v>281</v>
      </c>
    </row>
    <row r="147" spans="1:8" s="81" customFormat="1" x14ac:dyDescent="0.25">
      <c r="A147" s="147">
        <v>254</v>
      </c>
      <c r="B147" s="460"/>
      <c r="C147" s="147" t="s">
        <v>226</v>
      </c>
      <c r="D147" s="147" t="s">
        <v>226</v>
      </c>
      <c r="E147" s="147">
        <v>1</v>
      </c>
      <c r="F147" s="147"/>
      <c r="G147" s="147"/>
      <c r="H147" s="147"/>
    </row>
    <row r="148" spans="1:8" s="81" customFormat="1" x14ac:dyDescent="0.25">
      <c r="A148" s="147">
        <v>255</v>
      </c>
      <c r="B148" s="460"/>
      <c r="C148" s="147" t="s">
        <v>228</v>
      </c>
      <c r="D148" s="147" t="s">
        <v>226</v>
      </c>
      <c r="E148" s="147">
        <v>0</v>
      </c>
      <c r="F148" s="147" t="s">
        <v>74</v>
      </c>
      <c r="G148" s="147" t="s">
        <v>67</v>
      </c>
      <c r="H148" s="147" t="s">
        <v>282</v>
      </c>
    </row>
    <row r="149" spans="1:8" s="81" customFormat="1" x14ac:dyDescent="0.25">
      <c r="A149" s="147">
        <v>256</v>
      </c>
      <c r="B149" s="460"/>
      <c r="C149" s="147" t="s">
        <v>228</v>
      </c>
      <c r="D149" s="147" t="s">
        <v>228</v>
      </c>
      <c r="E149" s="147">
        <v>1</v>
      </c>
      <c r="F149" s="147"/>
      <c r="G149" s="147"/>
      <c r="H149" s="147"/>
    </row>
    <row r="150" spans="1:8" s="81" customFormat="1" x14ac:dyDescent="0.25">
      <c r="A150" s="147">
        <v>257</v>
      </c>
      <c r="B150" s="460"/>
      <c r="C150" s="147" t="s">
        <v>228</v>
      </c>
      <c r="D150" s="147" t="s">
        <v>227</v>
      </c>
      <c r="E150" s="147">
        <v>0</v>
      </c>
      <c r="F150" s="147" t="s">
        <v>69</v>
      </c>
      <c r="G150" s="147" t="s">
        <v>74</v>
      </c>
      <c r="H150" s="147" t="s">
        <v>283</v>
      </c>
    </row>
    <row r="151" spans="1:8" s="81" customFormat="1" x14ac:dyDescent="0.25">
      <c r="A151" s="147">
        <v>258</v>
      </c>
      <c r="B151" s="460"/>
      <c r="C151" s="85" t="s">
        <v>225</v>
      </c>
      <c r="D151" s="147" t="s">
        <v>225</v>
      </c>
      <c r="E151" s="85">
        <v>1</v>
      </c>
      <c r="F151" s="85"/>
      <c r="G151" s="85"/>
      <c r="H151" s="85"/>
    </row>
    <row r="152" spans="1:8" s="81" customFormat="1" x14ac:dyDescent="0.25">
      <c r="A152" s="147">
        <v>259</v>
      </c>
      <c r="B152" s="460"/>
      <c r="C152" s="147" t="s">
        <v>226</v>
      </c>
      <c r="D152" s="147" t="s">
        <v>226</v>
      </c>
      <c r="E152" s="147">
        <v>1</v>
      </c>
      <c r="F152" s="147"/>
      <c r="G152" s="147"/>
      <c r="H152" s="147"/>
    </row>
    <row r="153" spans="1:8" s="81" customFormat="1" x14ac:dyDescent="0.25">
      <c r="A153" s="147">
        <v>260</v>
      </c>
      <c r="B153" s="460"/>
      <c r="C153" s="147" t="s">
        <v>228</v>
      </c>
      <c r="D153" s="147" t="s">
        <v>228</v>
      </c>
      <c r="E153" s="147">
        <v>1</v>
      </c>
      <c r="F153" s="147"/>
      <c r="G153" s="147"/>
      <c r="H153" s="147"/>
    </row>
    <row r="154" spans="1:8" s="81" customFormat="1" x14ac:dyDescent="0.25">
      <c r="A154" s="147">
        <v>261</v>
      </c>
      <c r="B154" s="460"/>
      <c r="C154" s="147" t="s">
        <v>225</v>
      </c>
      <c r="D154" s="147" t="s">
        <v>225</v>
      </c>
      <c r="E154" s="147">
        <v>1</v>
      </c>
      <c r="F154" s="147"/>
      <c r="G154" s="147"/>
      <c r="H154" s="147"/>
    </row>
    <row r="155" spans="1:8" s="81" customFormat="1" x14ac:dyDescent="0.25">
      <c r="A155" s="147">
        <v>262</v>
      </c>
      <c r="B155" s="460"/>
      <c r="C155" s="147" t="s">
        <v>226</v>
      </c>
      <c r="D155" s="147" t="s">
        <v>226</v>
      </c>
      <c r="E155" s="147">
        <v>1</v>
      </c>
      <c r="F155" s="147"/>
      <c r="G155" s="147"/>
      <c r="H155" s="147"/>
    </row>
    <row r="156" spans="1:8" s="81" customFormat="1" x14ac:dyDescent="0.25">
      <c r="A156" s="147">
        <v>263</v>
      </c>
      <c r="B156" s="460"/>
      <c r="C156" s="147" t="s">
        <v>227</v>
      </c>
      <c r="D156" s="147" t="s">
        <v>227</v>
      </c>
      <c r="E156" s="147">
        <v>1</v>
      </c>
      <c r="F156" s="147"/>
      <c r="G156" s="147"/>
      <c r="H156" s="147"/>
    </row>
    <row r="157" spans="1:8" s="81" customFormat="1" x14ac:dyDescent="0.25">
      <c r="A157" s="147">
        <v>264</v>
      </c>
      <c r="B157" s="460"/>
      <c r="C157" s="147" t="s">
        <v>226</v>
      </c>
      <c r="D157" s="147" t="s">
        <v>226</v>
      </c>
      <c r="E157" s="147">
        <v>1</v>
      </c>
      <c r="F157" s="147"/>
      <c r="G157" s="147"/>
      <c r="H157" s="147"/>
    </row>
    <row r="158" spans="1:8" s="81" customFormat="1" ht="15.75" thickBot="1" x14ac:dyDescent="0.3">
      <c r="A158" s="147">
        <v>265</v>
      </c>
      <c r="B158" s="460"/>
      <c r="C158" s="147" t="s">
        <v>228</v>
      </c>
      <c r="D158" s="147" t="s">
        <v>228</v>
      </c>
      <c r="E158" s="147">
        <v>1</v>
      </c>
      <c r="F158" s="147"/>
      <c r="G158" s="147"/>
      <c r="H158" s="147"/>
    </row>
    <row r="159" spans="1:8" s="81" customFormat="1" ht="15.75" thickBot="1" x14ac:dyDescent="0.3">
      <c r="D159" s="147"/>
      <c r="E159" s="54">
        <f>11/13</f>
        <v>0.84615384615384615</v>
      </c>
    </row>
    <row r="160" spans="1:8" s="81" customFormat="1" x14ac:dyDescent="0.25">
      <c r="A160" s="147">
        <v>266</v>
      </c>
      <c r="B160" s="460" t="s">
        <v>284</v>
      </c>
      <c r="C160" s="147" t="s">
        <v>228</v>
      </c>
      <c r="D160" s="147" t="s">
        <v>228</v>
      </c>
      <c r="E160" s="147">
        <v>1</v>
      </c>
      <c r="F160" s="147"/>
      <c r="G160" s="147"/>
      <c r="H160" s="147"/>
    </row>
    <row r="161" spans="1:8" s="81" customFormat="1" x14ac:dyDescent="0.25">
      <c r="A161" s="147">
        <v>267</v>
      </c>
      <c r="B161" s="460"/>
      <c r="C161" s="147" t="s">
        <v>225</v>
      </c>
      <c r="D161" s="147" t="s">
        <v>225</v>
      </c>
      <c r="E161" s="147">
        <v>1</v>
      </c>
      <c r="F161" s="147"/>
      <c r="G161" s="147"/>
      <c r="H161" s="147"/>
    </row>
    <row r="162" spans="1:8" s="81" customFormat="1" x14ac:dyDescent="0.25">
      <c r="A162" s="147">
        <v>268</v>
      </c>
      <c r="B162" s="460"/>
      <c r="C162" s="147" t="s">
        <v>231</v>
      </c>
      <c r="D162" s="147" t="s">
        <v>228</v>
      </c>
      <c r="E162" s="147">
        <v>0</v>
      </c>
      <c r="F162" s="147" t="s">
        <v>69</v>
      </c>
      <c r="G162" s="147"/>
      <c r="H162" s="147" t="s">
        <v>285</v>
      </c>
    </row>
    <row r="163" spans="1:8" s="81" customFormat="1" x14ac:dyDescent="0.25">
      <c r="A163" s="147">
        <v>269</v>
      </c>
      <c r="B163" s="460"/>
      <c r="C163" s="147" t="s">
        <v>226</v>
      </c>
      <c r="D163" s="147" t="s">
        <v>226</v>
      </c>
      <c r="E163" s="147">
        <v>1</v>
      </c>
      <c r="F163" s="147"/>
      <c r="G163" s="147"/>
      <c r="H163" s="147"/>
    </row>
    <row r="164" spans="1:8" s="81" customFormat="1" x14ac:dyDescent="0.25">
      <c r="A164" s="147">
        <v>270</v>
      </c>
      <c r="B164" s="460"/>
      <c r="C164" s="147" t="s">
        <v>231</v>
      </c>
      <c r="D164" s="147" t="s">
        <v>231</v>
      </c>
      <c r="E164" s="147">
        <v>1</v>
      </c>
      <c r="F164" s="147"/>
      <c r="G164" s="147"/>
      <c r="H164" s="147"/>
    </row>
    <row r="165" spans="1:8" s="81" customFormat="1" x14ac:dyDescent="0.25">
      <c r="A165" s="147">
        <v>271</v>
      </c>
      <c r="B165" s="460"/>
      <c r="C165" s="147" t="s">
        <v>227</v>
      </c>
      <c r="D165" s="147" t="s">
        <v>226</v>
      </c>
      <c r="E165" s="147">
        <v>0</v>
      </c>
      <c r="F165" s="147" t="s">
        <v>74</v>
      </c>
      <c r="G165" s="147"/>
      <c r="H165" s="147" t="s">
        <v>286</v>
      </c>
    </row>
    <row r="166" spans="1:8" s="81" customFormat="1" x14ac:dyDescent="0.25">
      <c r="A166" s="147">
        <v>272</v>
      </c>
      <c r="B166" s="460"/>
      <c r="C166" s="85" t="s">
        <v>228</v>
      </c>
      <c r="D166" s="147" t="s">
        <v>228</v>
      </c>
      <c r="E166" s="85">
        <v>1</v>
      </c>
      <c r="F166" s="85"/>
      <c r="G166" s="85"/>
      <c r="H166" s="85"/>
    </row>
    <row r="167" spans="1:8" s="81" customFormat="1" x14ac:dyDescent="0.25">
      <c r="A167" s="147">
        <v>273</v>
      </c>
      <c r="B167" s="460"/>
      <c r="C167" s="147" t="s">
        <v>231</v>
      </c>
      <c r="D167" s="147" t="s">
        <v>231</v>
      </c>
      <c r="E167" s="147">
        <v>1</v>
      </c>
      <c r="F167" s="147"/>
      <c r="G167" s="147"/>
      <c r="H167" s="147"/>
    </row>
    <row r="168" spans="1:8" s="81" customFormat="1" x14ac:dyDescent="0.25">
      <c r="A168" s="147">
        <v>274</v>
      </c>
      <c r="B168" s="460"/>
      <c r="C168" s="147" t="s">
        <v>228</v>
      </c>
      <c r="D168" s="147" t="s">
        <v>225</v>
      </c>
      <c r="E168" s="147">
        <v>0</v>
      </c>
      <c r="F168" s="147" t="s">
        <v>70</v>
      </c>
      <c r="G168" s="147"/>
      <c r="H168" s="147" t="s">
        <v>287</v>
      </c>
    </row>
    <row r="169" spans="1:8" s="81" customFormat="1" x14ac:dyDescent="0.25">
      <c r="A169" s="147">
        <v>275</v>
      </c>
      <c r="B169" s="460"/>
      <c r="C169" s="147" t="s">
        <v>226</v>
      </c>
      <c r="D169" s="147" t="s">
        <v>226</v>
      </c>
      <c r="E169" s="147">
        <v>1</v>
      </c>
      <c r="F169" s="147"/>
      <c r="G169" s="147"/>
      <c r="H169" s="147"/>
    </row>
    <row r="170" spans="1:8" s="81" customFormat="1" x14ac:dyDescent="0.25">
      <c r="A170" s="147">
        <v>276</v>
      </c>
      <c r="B170" s="460"/>
      <c r="C170" s="147" t="s">
        <v>227</v>
      </c>
      <c r="D170" s="147" t="s">
        <v>227</v>
      </c>
      <c r="E170" s="147">
        <v>1</v>
      </c>
      <c r="F170" s="147"/>
      <c r="G170" s="147"/>
      <c r="H170" s="147"/>
    </row>
    <row r="171" spans="1:8" s="81" customFormat="1" x14ac:dyDescent="0.25">
      <c r="A171" s="147">
        <v>277</v>
      </c>
      <c r="B171" s="460"/>
      <c r="C171" s="147" t="s">
        <v>227</v>
      </c>
      <c r="D171" s="147" t="s">
        <v>227</v>
      </c>
      <c r="E171" s="147">
        <v>1</v>
      </c>
      <c r="F171" s="147"/>
      <c r="G171" s="147"/>
      <c r="H171" s="147"/>
    </row>
    <row r="172" spans="1:8" s="81" customFormat="1" x14ac:dyDescent="0.25">
      <c r="A172" s="147">
        <v>278</v>
      </c>
      <c r="B172" s="460"/>
      <c r="C172" s="147" t="s">
        <v>227</v>
      </c>
      <c r="D172" s="147" t="s">
        <v>225</v>
      </c>
      <c r="E172" s="147">
        <v>0</v>
      </c>
      <c r="F172" s="147" t="s">
        <v>69</v>
      </c>
      <c r="G172" s="147" t="s">
        <v>74</v>
      </c>
      <c r="H172" s="147" t="s">
        <v>288</v>
      </c>
    </row>
    <row r="173" spans="1:8" s="81" customFormat="1" ht="15.75" thickBot="1" x14ac:dyDescent="0.3">
      <c r="A173" s="147">
        <v>279</v>
      </c>
      <c r="B173" s="460"/>
      <c r="C173" s="147" t="s">
        <v>228</v>
      </c>
      <c r="D173" s="147" t="s">
        <v>228</v>
      </c>
      <c r="E173" s="147">
        <v>1</v>
      </c>
      <c r="F173" s="147"/>
      <c r="G173" s="147"/>
      <c r="H173" s="147"/>
    </row>
    <row r="174" spans="1:8" s="81" customFormat="1" ht="15.75" thickBot="1" x14ac:dyDescent="0.3">
      <c r="D174" s="147"/>
      <c r="E174" s="54">
        <f>10/14</f>
        <v>0.7142857142857143</v>
      </c>
    </row>
    <row r="175" spans="1:8" s="81" customFormat="1" x14ac:dyDescent="0.25">
      <c r="A175" s="147">
        <v>280</v>
      </c>
      <c r="B175" s="460" t="s">
        <v>291</v>
      </c>
      <c r="C175" s="147" t="s">
        <v>231</v>
      </c>
      <c r="D175" s="147" t="s">
        <v>231</v>
      </c>
      <c r="E175" s="147">
        <v>1</v>
      </c>
      <c r="F175" s="147"/>
      <c r="G175" s="147"/>
      <c r="H175" s="147"/>
    </row>
    <row r="176" spans="1:8" s="81" customFormat="1" x14ac:dyDescent="0.25">
      <c r="A176" s="147">
        <v>281</v>
      </c>
      <c r="B176" s="460"/>
      <c r="C176" s="147" t="s">
        <v>228</v>
      </c>
      <c r="D176" s="147" t="s">
        <v>228</v>
      </c>
      <c r="E176" s="147">
        <v>1</v>
      </c>
      <c r="F176" s="147"/>
      <c r="G176" s="147"/>
      <c r="H176" s="147"/>
    </row>
    <row r="177" spans="1:8" s="81" customFormat="1" x14ac:dyDescent="0.25">
      <c r="A177" s="147">
        <v>282</v>
      </c>
      <c r="B177" s="460"/>
      <c r="C177" s="147" t="s">
        <v>228</v>
      </c>
      <c r="D177" s="147" t="s">
        <v>228</v>
      </c>
      <c r="E177" s="147">
        <v>1</v>
      </c>
      <c r="F177" s="147"/>
      <c r="G177" s="147"/>
      <c r="H177" s="147"/>
    </row>
    <row r="178" spans="1:8" s="81" customFormat="1" x14ac:dyDescent="0.25">
      <c r="A178" s="147">
        <v>283</v>
      </c>
      <c r="B178" s="460"/>
      <c r="C178" s="147" t="s">
        <v>228</v>
      </c>
      <c r="D178" s="147" t="s">
        <v>228</v>
      </c>
      <c r="E178" s="147">
        <v>1</v>
      </c>
      <c r="F178" s="147"/>
      <c r="G178" s="147"/>
      <c r="H178" s="147"/>
    </row>
    <row r="179" spans="1:8" s="81" customFormat="1" x14ac:dyDescent="0.25">
      <c r="A179" s="147">
        <v>284</v>
      </c>
      <c r="B179" s="460"/>
      <c r="C179" s="147" t="s">
        <v>231</v>
      </c>
      <c r="D179" s="147" t="s">
        <v>231</v>
      </c>
      <c r="E179" s="147">
        <v>1</v>
      </c>
      <c r="F179" s="147"/>
      <c r="G179" s="147"/>
      <c r="H179" s="147"/>
    </row>
    <row r="180" spans="1:8" s="81" customFormat="1" x14ac:dyDescent="0.25">
      <c r="A180" s="147">
        <v>285</v>
      </c>
      <c r="B180" s="460"/>
      <c r="C180" s="147" t="s">
        <v>231</v>
      </c>
      <c r="D180" s="147" t="s">
        <v>227</v>
      </c>
      <c r="E180" s="147">
        <v>0</v>
      </c>
      <c r="F180" s="147" t="s">
        <v>79</v>
      </c>
      <c r="G180" s="147"/>
      <c r="H180" s="147" t="s">
        <v>292</v>
      </c>
    </row>
    <row r="181" spans="1:8" s="81" customFormat="1" x14ac:dyDescent="0.25">
      <c r="A181" s="147">
        <v>286</v>
      </c>
      <c r="B181" s="460"/>
      <c r="C181" s="85" t="s">
        <v>231</v>
      </c>
      <c r="D181" s="147" t="s">
        <v>231</v>
      </c>
      <c r="E181" s="85">
        <v>1</v>
      </c>
      <c r="F181" s="85"/>
      <c r="G181" s="85"/>
      <c r="H181" s="85"/>
    </row>
    <row r="182" spans="1:8" s="81" customFormat="1" x14ac:dyDescent="0.25">
      <c r="A182" s="147">
        <v>287</v>
      </c>
      <c r="B182" s="460"/>
      <c r="C182" s="147" t="s">
        <v>226</v>
      </c>
      <c r="D182" s="147" t="s">
        <v>226</v>
      </c>
      <c r="E182" s="147">
        <v>1</v>
      </c>
      <c r="F182" s="147"/>
      <c r="G182" s="147"/>
      <c r="H182" s="147"/>
    </row>
    <row r="183" spans="1:8" s="81" customFormat="1" x14ac:dyDescent="0.25">
      <c r="A183" s="147">
        <v>288</v>
      </c>
      <c r="B183" s="460"/>
      <c r="C183" s="147" t="s">
        <v>228</v>
      </c>
      <c r="D183" s="147" t="s">
        <v>226</v>
      </c>
      <c r="E183" s="147">
        <v>0</v>
      </c>
      <c r="F183" s="147" t="s">
        <v>67</v>
      </c>
      <c r="G183" s="147"/>
      <c r="H183" s="147" t="s">
        <v>293</v>
      </c>
    </row>
    <row r="184" spans="1:8" s="81" customFormat="1" x14ac:dyDescent="0.25">
      <c r="A184" s="147">
        <v>289</v>
      </c>
      <c r="B184" s="460"/>
      <c r="C184" s="147" t="s">
        <v>226</v>
      </c>
      <c r="D184" s="147" t="s">
        <v>228</v>
      </c>
      <c r="E184" s="147">
        <v>0</v>
      </c>
      <c r="F184" s="147" t="s">
        <v>72</v>
      </c>
      <c r="G184" s="147"/>
      <c r="H184" s="147" t="s">
        <v>294</v>
      </c>
    </row>
    <row r="185" spans="1:8" s="81" customFormat="1" x14ac:dyDescent="0.25">
      <c r="A185" s="147">
        <v>290</v>
      </c>
      <c r="B185" s="460"/>
      <c r="C185" s="147" t="s">
        <v>225</v>
      </c>
      <c r="D185" s="147" t="s">
        <v>225</v>
      </c>
      <c r="E185" s="147">
        <v>1</v>
      </c>
      <c r="F185" s="147"/>
      <c r="G185" s="147"/>
      <c r="H185" s="147"/>
    </row>
    <row r="186" spans="1:8" s="81" customFormat="1" x14ac:dyDescent="0.25">
      <c r="A186" s="147">
        <v>291</v>
      </c>
      <c r="B186" s="460"/>
      <c r="C186" s="147" t="s">
        <v>225</v>
      </c>
      <c r="D186" s="147" t="s">
        <v>225</v>
      </c>
      <c r="E186" s="147">
        <v>1</v>
      </c>
      <c r="F186" s="147"/>
      <c r="G186" s="147"/>
      <c r="H186" s="147"/>
    </row>
    <row r="187" spans="1:8" s="81" customFormat="1" x14ac:dyDescent="0.25">
      <c r="A187" s="147">
        <v>292</v>
      </c>
      <c r="B187" s="460"/>
      <c r="C187" s="147" t="s">
        <v>231</v>
      </c>
      <c r="D187" s="147" t="s">
        <v>226</v>
      </c>
      <c r="E187" s="147">
        <v>0</v>
      </c>
      <c r="F187" s="147" t="s">
        <v>67</v>
      </c>
      <c r="G187" s="147" t="s">
        <v>71</v>
      </c>
      <c r="H187" s="147" t="s">
        <v>295</v>
      </c>
    </row>
    <row r="188" spans="1:8" s="81" customFormat="1" ht="15.75" thickBot="1" x14ac:dyDescent="0.3">
      <c r="A188" s="147">
        <v>293</v>
      </c>
      <c r="B188" s="460"/>
      <c r="C188" s="147" t="s">
        <v>231</v>
      </c>
      <c r="D188" s="147" t="s">
        <v>231</v>
      </c>
      <c r="E188" s="147">
        <v>1</v>
      </c>
      <c r="F188" s="147"/>
      <c r="G188" s="147"/>
      <c r="H188" s="147"/>
    </row>
    <row r="189" spans="1:8" s="81" customFormat="1" ht="15.75" thickBot="1" x14ac:dyDescent="0.3">
      <c r="D189" s="147"/>
      <c r="E189" s="54">
        <f>10/14</f>
        <v>0.7142857142857143</v>
      </c>
    </row>
    <row r="190" spans="1:8" s="81" customFormat="1" x14ac:dyDescent="0.25">
      <c r="A190" s="150">
        <v>294</v>
      </c>
      <c r="B190" s="460" t="s">
        <v>302</v>
      </c>
      <c r="C190" s="150" t="s">
        <v>227</v>
      </c>
      <c r="D190" s="150" t="s">
        <v>227</v>
      </c>
      <c r="E190" s="150">
        <v>1</v>
      </c>
      <c r="F190" s="150"/>
      <c r="G190" s="150"/>
      <c r="H190" s="150"/>
    </row>
    <row r="191" spans="1:8" s="81" customFormat="1" x14ac:dyDescent="0.25">
      <c r="A191" s="150">
        <v>295</v>
      </c>
      <c r="B191" s="460"/>
      <c r="C191" s="150" t="s">
        <v>225</v>
      </c>
      <c r="D191" s="150" t="s">
        <v>226</v>
      </c>
      <c r="E191" s="150">
        <v>0</v>
      </c>
      <c r="F191" s="150" t="s">
        <v>68</v>
      </c>
      <c r="G191" s="150" t="s">
        <v>67</v>
      </c>
      <c r="H191" s="150" t="s">
        <v>303</v>
      </c>
    </row>
    <row r="192" spans="1:8" s="81" customFormat="1" x14ac:dyDescent="0.25">
      <c r="A192" s="150">
        <v>296</v>
      </c>
      <c r="B192" s="460"/>
      <c r="C192" s="150" t="s">
        <v>225</v>
      </c>
      <c r="D192" s="150" t="s">
        <v>225</v>
      </c>
      <c r="E192" s="150">
        <v>1</v>
      </c>
      <c r="F192" s="150"/>
      <c r="G192" s="150"/>
      <c r="H192" s="150"/>
    </row>
    <row r="193" spans="1:8" s="81" customFormat="1" x14ac:dyDescent="0.25">
      <c r="A193" s="150">
        <v>297</v>
      </c>
      <c r="B193" s="460"/>
      <c r="C193" s="150" t="s">
        <v>226</v>
      </c>
      <c r="D193" s="150" t="s">
        <v>226</v>
      </c>
      <c r="E193" s="150">
        <v>1</v>
      </c>
      <c r="F193" s="150"/>
      <c r="G193" s="150"/>
      <c r="H193" s="150"/>
    </row>
    <row r="194" spans="1:8" s="81" customFormat="1" x14ac:dyDescent="0.25">
      <c r="A194" s="150">
        <v>298</v>
      </c>
      <c r="B194" s="460"/>
      <c r="C194" s="150" t="s">
        <v>226</v>
      </c>
      <c r="D194" s="150" t="s">
        <v>226</v>
      </c>
      <c r="E194" s="150">
        <v>1</v>
      </c>
      <c r="F194" s="150"/>
      <c r="G194" s="150"/>
      <c r="H194" s="150"/>
    </row>
    <row r="195" spans="1:8" s="81" customFormat="1" x14ac:dyDescent="0.25">
      <c r="A195" s="150">
        <v>299</v>
      </c>
      <c r="B195" s="460"/>
      <c r="C195" s="150" t="s">
        <v>227</v>
      </c>
      <c r="D195" s="150" t="s">
        <v>227</v>
      </c>
      <c r="E195" s="150">
        <v>1</v>
      </c>
      <c r="F195" s="150"/>
      <c r="G195" s="150"/>
      <c r="H195" s="150"/>
    </row>
    <row r="196" spans="1:8" s="81" customFormat="1" x14ac:dyDescent="0.25">
      <c r="A196" s="150">
        <v>300</v>
      </c>
      <c r="B196" s="460"/>
      <c r="C196" s="85" t="s">
        <v>225</v>
      </c>
      <c r="D196" s="150" t="s">
        <v>228</v>
      </c>
      <c r="E196" s="85">
        <v>0</v>
      </c>
      <c r="F196" s="85"/>
      <c r="G196" s="85"/>
      <c r="H196" s="85" t="s">
        <v>304</v>
      </c>
    </row>
    <row r="197" spans="1:8" s="81" customFormat="1" x14ac:dyDescent="0.25">
      <c r="A197" s="150">
        <v>301</v>
      </c>
      <c r="B197" s="460"/>
      <c r="C197" s="150" t="s">
        <v>227</v>
      </c>
      <c r="D197" s="150" t="s">
        <v>225</v>
      </c>
      <c r="E197" s="150">
        <v>0</v>
      </c>
      <c r="F197" s="150" t="s">
        <v>67</v>
      </c>
      <c r="G197" s="150"/>
      <c r="H197" s="150" t="s">
        <v>305</v>
      </c>
    </row>
    <row r="198" spans="1:8" s="81" customFormat="1" x14ac:dyDescent="0.25">
      <c r="A198" s="150">
        <v>302</v>
      </c>
      <c r="B198" s="460"/>
      <c r="C198" s="150" t="s">
        <v>227</v>
      </c>
      <c r="D198" s="150" t="s">
        <v>228</v>
      </c>
      <c r="E198" s="150">
        <v>0</v>
      </c>
      <c r="F198" s="150" t="s">
        <v>70</v>
      </c>
      <c r="G198" s="150" t="s">
        <v>73</v>
      </c>
      <c r="H198" s="150" t="s">
        <v>306</v>
      </c>
    </row>
    <row r="199" spans="1:8" s="81" customFormat="1" x14ac:dyDescent="0.25">
      <c r="A199" s="150">
        <v>303</v>
      </c>
      <c r="B199" s="460"/>
      <c r="C199" s="150" t="s">
        <v>227</v>
      </c>
      <c r="D199" s="150" t="s">
        <v>227</v>
      </c>
      <c r="E199" s="150">
        <v>1</v>
      </c>
      <c r="F199" s="150"/>
      <c r="G199" s="150"/>
      <c r="H199" s="150"/>
    </row>
    <row r="200" spans="1:8" s="81" customFormat="1" x14ac:dyDescent="0.25">
      <c r="A200" s="150">
        <v>304</v>
      </c>
      <c r="B200" s="460"/>
      <c r="C200" s="150" t="s">
        <v>227</v>
      </c>
      <c r="D200" s="150" t="s">
        <v>227</v>
      </c>
      <c r="E200" s="150">
        <v>1</v>
      </c>
      <c r="F200" s="150"/>
      <c r="G200" s="150"/>
      <c r="H200" s="150"/>
    </row>
    <row r="201" spans="1:8" s="81" customFormat="1" x14ac:dyDescent="0.25">
      <c r="A201" s="150">
        <v>305</v>
      </c>
      <c r="B201" s="460"/>
      <c r="C201" s="150" t="s">
        <v>226</v>
      </c>
      <c r="D201" s="150" t="s">
        <v>226</v>
      </c>
      <c r="E201" s="150">
        <v>1</v>
      </c>
      <c r="F201" s="150"/>
      <c r="G201" s="150"/>
      <c r="H201" s="150"/>
    </row>
    <row r="202" spans="1:8" s="81" customFormat="1" x14ac:dyDescent="0.25">
      <c r="A202" s="150">
        <v>306</v>
      </c>
      <c r="B202" s="460"/>
      <c r="C202" s="150" t="s">
        <v>228</v>
      </c>
      <c r="D202" s="150" t="s">
        <v>228</v>
      </c>
      <c r="E202" s="150">
        <v>1</v>
      </c>
      <c r="F202" s="150"/>
      <c r="G202" s="150"/>
      <c r="H202" s="150"/>
    </row>
    <row r="203" spans="1:8" s="81" customFormat="1" ht="15.75" thickBot="1" x14ac:dyDescent="0.3">
      <c r="A203" s="150">
        <v>307</v>
      </c>
      <c r="B203" s="460"/>
      <c r="C203" s="150" t="s">
        <v>227</v>
      </c>
      <c r="D203" s="150" t="s">
        <v>227</v>
      </c>
      <c r="E203" s="150">
        <v>1</v>
      </c>
      <c r="F203" s="150"/>
      <c r="G203" s="150"/>
      <c r="H203" s="150"/>
    </row>
    <row r="204" spans="1:8" s="81" customFormat="1" ht="15.75" thickBot="1" x14ac:dyDescent="0.3">
      <c r="D204" s="150"/>
      <c r="E204" s="54">
        <f>10/14</f>
        <v>0.7142857142857143</v>
      </c>
    </row>
    <row r="205" spans="1:8" x14ac:dyDescent="0.25">
      <c r="A205" s="151">
        <v>308</v>
      </c>
      <c r="B205" s="460" t="s">
        <v>315</v>
      </c>
      <c r="C205" s="151" t="s">
        <v>228</v>
      </c>
      <c r="D205" s="151" t="s">
        <v>225</v>
      </c>
      <c r="E205" s="151">
        <v>0</v>
      </c>
      <c r="F205" s="151" t="s">
        <v>67</v>
      </c>
      <c r="G205" s="151"/>
      <c r="H205" s="151" t="s">
        <v>316</v>
      </c>
    </row>
    <row r="206" spans="1:8" x14ac:dyDescent="0.25">
      <c r="A206" s="151">
        <v>309</v>
      </c>
      <c r="B206" s="460"/>
      <c r="C206" s="151" t="s">
        <v>228</v>
      </c>
      <c r="D206" s="151" t="s">
        <v>227</v>
      </c>
      <c r="E206" s="151">
        <v>0</v>
      </c>
      <c r="F206" s="151" t="s">
        <v>69</v>
      </c>
      <c r="G206" s="151" t="s">
        <v>67</v>
      </c>
      <c r="H206" s="151" t="s">
        <v>317</v>
      </c>
    </row>
    <row r="207" spans="1:8" x14ac:dyDescent="0.25">
      <c r="A207" s="151">
        <v>310</v>
      </c>
      <c r="B207" s="460"/>
      <c r="C207" s="151" t="s">
        <v>231</v>
      </c>
      <c r="D207" s="151" t="s">
        <v>231</v>
      </c>
      <c r="E207" s="151">
        <v>1</v>
      </c>
      <c r="F207" s="151"/>
      <c r="G207" s="151"/>
      <c r="H207" s="151"/>
    </row>
    <row r="208" spans="1:8" x14ac:dyDescent="0.25">
      <c r="A208" s="151">
        <v>311</v>
      </c>
      <c r="B208" s="460"/>
      <c r="C208" s="151" t="s">
        <v>226</v>
      </c>
      <c r="D208" s="151" t="s">
        <v>226</v>
      </c>
      <c r="E208" s="151">
        <v>1</v>
      </c>
      <c r="F208" s="151"/>
      <c r="G208" s="151"/>
      <c r="H208" s="151"/>
    </row>
    <row r="209" spans="1:8" ht="15.75" thickBot="1" x14ac:dyDescent="0.3">
      <c r="A209" s="151">
        <v>312</v>
      </c>
      <c r="B209" s="460"/>
      <c r="C209" s="151" t="s">
        <v>228</v>
      </c>
      <c r="D209" s="151" t="s">
        <v>228</v>
      </c>
      <c r="E209" s="151">
        <v>1</v>
      </c>
      <c r="F209" s="151"/>
      <c r="G209" s="151"/>
      <c r="H209" s="151"/>
    </row>
    <row r="210" spans="1:8" ht="15.75" thickBot="1" x14ac:dyDescent="0.3">
      <c r="A210" s="81"/>
      <c r="B210" s="81"/>
      <c r="C210" s="81"/>
      <c r="D210" s="151"/>
      <c r="E210" s="54">
        <f>3/5</f>
        <v>0.6</v>
      </c>
      <c r="F210" s="81"/>
      <c r="G210" s="81"/>
      <c r="H210" s="81"/>
    </row>
    <row r="211" spans="1:8" x14ac:dyDescent="0.25">
      <c r="A211" s="462" t="s">
        <v>330</v>
      </c>
      <c r="B211" s="463"/>
      <c r="C211" s="463"/>
      <c r="D211" s="463"/>
      <c r="E211" s="463"/>
      <c r="F211" s="463"/>
      <c r="G211" s="463"/>
      <c r="H211" s="464"/>
    </row>
    <row r="212" spans="1:8" x14ac:dyDescent="0.25">
      <c r="A212" s="465"/>
      <c r="B212" s="466"/>
      <c r="C212" s="466"/>
      <c r="D212" s="466"/>
      <c r="E212" s="466"/>
      <c r="F212" s="466"/>
      <c r="G212" s="466"/>
      <c r="H212" s="467"/>
    </row>
    <row r="213" spans="1:8" ht="15.75" thickBot="1" x14ac:dyDescent="0.3">
      <c r="A213" s="468"/>
      <c r="B213" s="469"/>
      <c r="C213" s="469"/>
      <c r="D213" s="469"/>
      <c r="E213" s="469"/>
      <c r="F213" s="469"/>
      <c r="G213" s="469"/>
      <c r="H213" s="470"/>
    </row>
    <row r="214" spans="1:8" x14ac:dyDescent="0.25">
      <c r="A214" s="191">
        <v>1</v>
      </c>
      <c r="B214" s="460" t="s">
        <v>171</v>
      </c>
      <c r="C214" s="191" t="s">
        <v>63</v>
      </c>
      <c r="D214" s="191" t="s">
        <v>63</v>
      </c>
      <c r="E214" s="191">
        <v>1</v>
      </c>
      <c r="F214" s="191"/>
      <c r="G214" s="191"/>
      <c r="H214" s="191"/>
    </row>
    <row r="215" spans="1:8" x14ac:dyDescent="0.25">
      <c r="A215" s="191">
        <v>2</v>
      </c>
      <c r="B215" s="460"/>
      <c r="C215" s="191" t="s">
        <v>66</v>
      </c>
      <c r="D215" s="191" t="s">
        <v>66</v>
      </c>
      <c r="E215" s="191">
        <v>1</v>
      </c>
      <c r="F215" s="191"/>
      <c r="G215" s="191"/>
      <c r="H215" s="191"/>
    </row>
    <row r="216" spans="1:8" x14ac:dyDescent="0.25">
      <c r="A216" s="191">
        <v>3</v>
      </c>
      <c r="B216" s="460"/>
      <c r="C216" s="191" t="s">
        <v>64</v>
      </c>
      <c r="D216" s="191" t="s">
        <v>64</v>
      </c>
      <c r="E216" s="191">
        <v>1</v>
      </c>
      <c r="F216" s="191"/>
      <c r="G216" s="191"/>
      <c r="H216" s="191"/>
    </row>
    <row r="217" spans="1:8" x14ac:dyDescent="0.25">
      <c r="A217" s="191">
        <v>4</v>
      </c>
      <c r="B217" s="460"/>
      <c r="C217" s="191" t="s">
        <v>65</v>
      </c>
      <c r="D217" s="191" t="s">
        <v>65</v>
      </c>
      <c r="E217" s="191">
        <v>1</v>
      </c>
      <c r="F217" s="191"/>
      <c r="G217" s="191"/>
      <c r="H217" s="191"/>
    </row>
    <row r="218" spans="1:8" x14ac:dyDescent="0.25">
      <c r="A218" s="191">
        <v>5</v>
      </c>
      <c r="B218" s="460"/>
      <c r="C218" s="191" t="s">
        <v>63</v>
      </c>
      <c r="D218" s="191" t="s">
        <v>63</v>
      </c>
      <c r="E218" s="191">
        <v>1</v>
      </c>
      <c r="F218" s="191"/>
      <c r="G218" s="191"/>
      <c r="H218" s="191"/>
    </row>
    <row r="219" spans="1:8" x14ac:dyDescent="0.25">
      <c r="A219" s="191">
        <v>6</v>
      </c>
      <c r="B219" s="460"/>
      <c r="C219" s="191" t="s">
        <v>80</v>
      </c>
      <c r="D219" s="191" t="s">
        <v>80</v>
      </c>
      <c r="E219" s="191">
        <v>1</v>
      </c>
      <c r="F219" s="191"/>
      <c r="G219" s="191"/>
      <c r="H219" s="191"/>
    </row>
    <row r="220" spans="1:8" x14ac:dyDescent="0.25">
      <c r="A220" s="191">
        <v>7</v>
      </c>
      <c r="B220" s="460"/>
      <c r="C220" s="85" t="s">
        <v>64</v>
      </c>
      <c r="D220" s="85" t="s">
        <v>64</v>
      </c>
      <c r="E220" s="85">
        <v>1</v>
      </c>
      <c r="F220" s="85"/>
      <c r="G220" s="85"/>
      <c r="H220" s="85"/>
    </row>
    <row r="221" spans="1:8" x14ac:dyDescent="0.25">
      <c r="A221" s="191">
        <v>8</v>
      </c>
      <c r="B221" s="460"/>
      <c r="C221" s="191" t="s">
        <v>65</v>
      </c>
      <c r="D221" s="191" t="s">
        <v>65</v>
      </c>
      <c r="E221" s="191">
        <v>1</v>
      </c>
      <c r="F221" s="191"/>
      <c r="G221" s="191"/>
      <c r="H221" s="191"/>
    </row>
    <row r="222" spans="1:8" x14ac:dyDescent="0.25">
      <c r="A222" s="191">
        <v>9</v>
      </c>
      <c r="B222" s="460"/>
      <c r="C222" s="191" t="s">
        <v>65</v>
      </c>
      <c r="D222" s="191" t="s">
        <v>65</v>
      </c>
      <c r="E222" s="191">
        <v>1</v>
      </c>
      <c r="F222" s="191"/>
      <c r="G222" s="191"/>
      <c r="H222" s="191"/>
    </row>
    <row r="223" spans="1:8" s="81" customFormat="1" x14ac:dyDescent="0.25">
      <c r="A223" s="191">
        <v>10</v>
      </c>
      <c r="B223" s="460"/>
      <c r="C223" s="191" t="s">
        <v>64</v>
      </c>
      <c r="D223" s="191" t="s">
        <v>65</v>
      </c>
      <c r="E223" s="191">
        <v>0</v>
      </c>
      <c r="F223" s="191" t="s">
        <v>74</v>
      </c>
      <c r="G223" s="191"/>
      <c r="H223" s="191" t="s">
        <v>331</v>
      </c>
    </row>
    <row r="224" spans="1:8" s="81" customFormat="1" x14ac:dyDescent="0.25">
      <c r="A224" s="191">
        <v>11</v>
      </c>
      <c r="B224" s="460"/>
      <c r="C224" s="191" t="s">
        <v>65</v>
      </c>
      <c r="D224" s="191" t="s">
        <v>65</v>
      </c>
      <c r="E224" s="191">
        <v>1</v>
      </c>
      <c r="F224" s="191"/>
      <c r="G224" s="191"/>
      <c r="H224" s="191"/>
    </row>
    <row r="225" spans="1:10" s="81" customFormat="1" x14ac:dyDescent="0.25">
      <c r="A225" s="191">
        <v>12</v>
      </c>
      <c r="B225" s="460"/>
      <c r="C225" s="191" t="s">
        <v>66</v>
      </c>
      <c r="D225" s="191" t="s">
        <v>66</v>
      </c>
      <c r="E225" s="191">
        <v>1</v>
      </c>
      <c r="F225" s="191"/>
      <c r="G225" s="191"/>
      <c r="H225" s="191"/>
    </row>
    <row r="226" spans="1:10" s="81" customFormat="1" x14ac:dyDescent="0.25">
      <c r="A226" s="191">
        <v>13</v>
      </c>
      <c r="B226" s="460"/>
      <c r="C226" s="191" t="s">
        <v>64</v>
      </c>
      <c r="D226" s="191" t="s">
        <v>64</v>
      </c>
      <c r="E226" s="191">
        <v>1</v>
      </c>
      <c r="F226" s="191"/>
      <c r="G226" s="191"/>
      <c r="H226" s="191"/>
    </row>
    <row r="227" spans="1:10" s="81" customFormat="1" ht="15.75" thickBot="1" x14ac:dyDescent="0.3">
      <c r="A227" s="191">
        <v>14</v>
      </c>
      <c r="B227" s="460"/>
      <c r="C227" s="191" t="s">
        <v>80</v>
      </c>
      <c r="D227" s="191" t="s">
        <v>80</v>
      </c>
      <c r="E227" s="191">
        <v>1</v>
      </c>
      <c r="F227" s="191"/>
      <c r="G227" s="191"/>
      <c r="H227" s="191"/>
    </row>
    <row r="228" spans="1:10" ht="15.75" thickBot="1" x14ac:dyDescent="0.3">
      <c r="A228" s="81"/>
      <c r="B228" s="81"/>
      <c r="C228" s="81"/>
      <c r="D228" s="81"/>
      <c r="E228" s="54">
        <f>13/14</f>
        <v>0.9285714285714286</v>
      </c>
      <c r="F228" s="81"/>
      <c r="G228" s="81"/>
      <c r="H228" s="81"/>
    </row>
    <row r="229" spans="1:10" s="81" customFormat="1" x14ac:dyDescent="0.25">
      <c r="A229" s="199">
        <v>15</v>
      </c>
      <c r="B229" s="460" t="s">
        <v>128</v>
      </c>
      <c r="C229" s="199" t="s">
        <v>80</v>
      </c>
      <c r="D229" s="199" t="s">
        <v>63</v>
      </c>
      <c r="E229" s="199">
        <f>IF(D229=C229,1,0)</f>
        <v>0</v>
      </c>
      <c r="F229" s="199" t="s">
        <v>67</v>
      </c>
      <c r="G229" s="199" t="s">
        <v>70</v>
      </c>
      <c r="H229" s="199" t="s">
        <v>344</v>
      </c>
      <c r="J229" s="352" t="s">
        <v>19</v>
      </c>
    </row>
    <row r="230" spans="1:10" s="81" customFormat="1" x14ac:dyDescent="0.25">
      <c r="A230" s="199">
        <v>16</v>
      </c>
      <c r="B230" s="460"/>
      <c r="C230" s="199" t="s">
        <v>65</v>
      </c>
      <c r="D230" s="199" t="s">
        <v>65</v>
      </c>
      <c r="E230" s="199">
        <f t="shared" ref="E230:E257" si="4">IF(D230=C230,1,0)</f>
        <v>1</v>
      </c>
      <c r="F230" s="199"/>
      <c r="G230" s="199"/>
      <c r="H230" s="199"/>
    </row>
    <row r="231" spans="1:10" s="81" customFormat="1" x14ac:dyDescent="0.25">
      <c r="A231" s="199">
        <v>17</v>
      </c>
      <c r="B231" s="460"/>
      <c r="C231" s="199" t="s">
        <v>65</v>
      </c>
      <c r="D231" s="199" t="s">
        <v>65</v>
      </c>
      <c r="E231" s="199">
        <f t="shared" si="4"/>
        <v>1</v>
      </c>
      <c r="F231" s="199"/>
      <c r="G231" s="199"/>
      <c r="H231" s="199"/>
    </row>
    <row r="232" spans="1:10" s="81" customFormat="1" x14ac:dyDescent="0.25">
      <c r="A232" s="199">
        <v>18</v>
      </c>
      <c r="B232" s="460"/>
      <c r="C232" s="199" t="s">
        <v>64</v>
      </c>
      <c r="D232" s="199" t="s">
        <v>64</v>
      </c>
      <c r="E232" s="199">
        <f t="shared" si="4"/>
        <v>1</v>
      </c>
      <c r="F232" s="199"/>
      <c r="G232" s="199"/>
      <c r="H232" s="199"/>
    </row>
    <row r="233" spans="1:10" s="81" customFormat="1" x14ac:dyDescent="0.25">
      <c r="A233" s="199">
        <v>19</v>
      </c>
      <c r="B233" s="460"/>
      <c r="C233" s="199" t="s">
        <v>64</v>
      </c>
      <c r="D233" s="199" t="s">
        <v>64</v>
      </c>
      <c r="E233" s="199">
        <f t="shared" si="4"/>
        <v>1</v>
      </c>
      <c r="F233" s="199"/>
      <c r="G233" s="199"/>
      <c r="H233" s="199"/>
    </row>
    <row r="234" spans="1:10" s="81" customFormat="1" x14ac:dyDescent="0.25">
      <c r="A234" s="199">
        <v>20</v>
      </c>
      <c r="B234" s="460"/>
      <c r="C234" s="199" t="s">
        <v>64</v>
      </c>
      <c r="D234" s="199" t="s">
        <v>63</v>
      </c>
      <c r="E234" s="199">
        <f t="shared" si="4"/>
        <v>0</v>
      </c>
      <c r="F234" s="199" t="s">
        <v>68</v>
      </c>
      <c r="G234" s="199"/>
      <c r="H234" s="199" t="s">
        <v>346</v>
      </c>
    </row>
    <row r="235" spans="1:10" s="81" customFormat="1" x14ac:dyDescent="0.25">
      <c r="A235" s="199">
        <v>21</v>
      </c>
      <c r="B235" s="460"/>
      <c r="C235" s="85" t="s">
        <v>65</v>
      </c>
      <c r="D235" s="85" t="s">
        <v>64</v>
      </c>
      <c r="E235" s="199">
        <f t="shared" si="4"/>
        <v>0</v>
      </c>
      <c r="F235" s="85" t="s">
        <v>67</v>
      </c>
      <c r="G235" s="85"/>
      <c r="H235" s="85" t="s">
        <v>345</v>
      </c>
    </row>
    <row r="236" spans="1:10" s="81" customFormat="1" x14ac:dyDescent="0.25">
      <c r="A236" s="199">
        <v>22</v>
      </c>
      <c r="B236" s="460"/>
      <c r="C236" s="199" t="s">
        <v>65</v>
      </c>
      <c r="D236" s="199" t="s">
        <v>65</v>
      </c>
      <c r="E236" s="199">
        <f t="shared" si="4"/>
        <v>1</v>
      </c>
      <c r="F236" s="199"/>
      <c r="G236" s="199"/>
      <c r="H236" s="199"/>
    </row>
    <row r="237" spans="1:10" s="81" customFormat="1" x14ac:dyDescent="0.25">
      <c r="A237" s="199">
        <v>23</v>
      </c>
      <c r="B237" s="460"/>
      <c r="C237" s="199" t="s">
        <v>80</v>
      </c>
      <c r="D237" s="199" t="s">
        <v>80</v>
      </c>
      <c r="E237" s="199">
        <f t="shared" si="4"/>
        <v>1</v>
      </c>
      <c r="F237" s="199"/>
      <c r="G237" s="199"/>
      <c r="H237" s="199"/>
    </row>
    <row r="238" spans="1:10" s="81" customFormat="1" x14ac:dyDescent="0.25">
      <c r="A238" s="199">
        <v>24</v>
      </c>
      <c r="B238" s="460"/>
      <c r="C238" s="199" t="s">
        <v>80</v>
      </c>
      <c r="D238" s="199" t="s">
        <v>63</v>
      </c>
      <c r="E238" s="199">
        <f t="shared" si="4"/>
        <v>0</v>
      </c>
      <c r="F238" s="199" t="s">
        <v>70</v>
      </c>
      <c r="G238" s="199"/>
      <c r="H238" s="199" t="s">
        <v>347</v>
      </c>
    </row>
    <row r="239" spans="1:10" s="81" customFormat="1" x14ac:dyDescent="0.25">
      <c r="A239" s="199">
        <v>25</v>
      </c>
      <c r="B239" s="460"/>
      <c r="C239" s="199" t="s">
        <v>80</v>
      </c>
      <c r="D239" s="199" t="s">
        <v>65</v>
      </c>
      <c r="E239" s="199">
        <f t="shared" si="4"/>
        <v>0</v>
      </c>
      <c r="F239" s="199" t="s">
        <v>73</v>
      </c>
      <c r="G239" s="199"/>
      <c r="H239" s="199" t="s">
        <v>348</v>
      </c>
    </row>
    <row r="240" spans="1:10" s="81" customFormat="1" x14ac:dyDescent="0.25">
      <c r="A240" s="199">
        <v>26</v>
      </c>
      <c r="B240" s="460"/>
      <c r="C240" s="199" t="s">
        <v>64</v>
      </c>
      <c r="D240" s="199" t="s">
        <v>64</v>
      </c>
      <c r="E240" s="199">
        <f t="shared" si="4"/>
        <v>1</v>
      </c>
      <c r="F240" s="199"/>
      <c r="G240" s="199"/>
      <c r="H240" s="199"/>
    </row>
    <row r="241" spans="1:8" s="81" customFormat="1" x14ac:dyDescent="0.25">
      <c r="A241" s="199">
        <v>27</v>
      </c>
      <c r="B241" s="460"/>
      <c r="C241" s="199" t="s">
        <v>64</v>
      </c>
      <c r="D241" s="199" t="s">
        <v>64</v>
      </c>
      <c r="E241" s="199">
        <f t="shared" si="4"/>
        <v>1</v>
      </c>
      <c r="F241" s="199"/>
      <c r="G241" s="199"/>
      <c r="H241" s="199"/>
    </row>
    <row r="242" spans="1:8" s="81" customFormat="1" ht="15.75" thickBot="1" x14ac:dyDescent="0.3">
      <c r="A242" s="199">
        <v>28</v>
      </c>
      <c r="B242" s="460"/>
      <c r="C242" s="199" t="s">
        <v>65</v>
      </c>
      <c r="D242" s="199" t="s">
        <v>65</v>
      </c>
      <c r="E242" s="199">
        <f t="shared" si="4"/>
        <v>1</v>
      </c>
      <c r="F242" s="199"/>
      <c r="G242" s="199"/>
      <c r="H242" s="199"/>
    </row>
    <row r="243" spans="1:8" s="81" customFormat="1" ht="15.75" thickBot="1" x14ac:dyDescent="0.3">
      <c r="E243" s="54">
        <f>9/14</f>
        <v>0.6428571428571429</v>
      </c>
    </row>
    <row r="244" spans="1:8" s="81" customFormat="1" x14ac:dyDescent="0.25">
      <c r="A244" s="199">
        <v>29</v>
      </c>
      <c r="B244" s="460" t="s">
        <v>258</v>
      </c>
      <c r="C244" s="199" t="s">
        <v>63</v>
      </c>
      <c r="D244" s="199" t="s">
        <v>63</v>
      </c>
      <c r="E244" s="199">
        <f t="shared" si="4"/>
        <v>1</v>
      </c>
      <c r="F244" s="199"/>
      <c r="G244" s="199"/>
      <c r="H244" s="199"/>
    </row>
    <row r="245" spans="1:8" s="81" customFormat="1" x14ac:dyDescent="0.25">
      <c r="A245" s="199">
        <v>30</v>
      </c>
      <c r="B245" s="460"/>
      <c r="C245" s="199" t="s">
        <v>66</v>
      </c>
      <c r="D245" s="199" t="s">
        <v>66</v>
      </c>
      <c r="E245" s="199">
        <f t="shared" si="4"/>
        <v>1</v>
      </c>
      <c r="F245" s="199"/>
      <c r="G245" s="199"/>
      <c r="H245" s="199"/>
    </row>
    <row r="246" spans="1:8" s="81" customFormat="1" x14ac:dyDescent="0.25">
      <c r="A246" s="199">
        <v>31</v>
      </c>
      <c r="B246" s="460"/>
      <c r="C246" s="199" t="s">
        <v>65</v>
      </c>
      <c r="D246" s="199" t="s">
        <v>65</v>
      </c>
      <c r="E246" s="199">
        <f t="shared" si="4"/>
        <v>1</v>
      </c>
      <c r="F246" s="199"/>
      <c r="G246" s="199"/>
      <c r="H246" s="199"/>
    </row>
    <row r="247" spans="1:8" s="81" customFormat="1" x14ac:dyDescent="0.25">
      <c r="A247" s="199">
        <v>32</v>
      </c>
      <c r="B247" s="460"/>
      <c r="C247" s="199" t="s">
        <v>64</v>
      </c>
      <c r="D247" s="199" t="s">
        <v>64</v>
      </c>
      <c r="E247" s="199">
        <f t="shared" si="4"/>
        <v>1</v>
      </c>
      <c r="F247" s="199"/>
      <c r="G247" s="199"/>
      <c r="H247" s="199"/>
    </row>
    <row r="248" spans="1:8" s="81" customFormat="1" x14ac:dyDescent="0.25">
      <c r="A248" s="199">
        <v>33</v>
      </c>
      <c r="B248" s="460"/>
      <c r="C248" s="199" t="s">
        <v>80</v>
      </c>
      <c r="D248" s="199" t="s">
        <v>80</v>
      </c>
      <c r="E248" s="199">
        <f t="shared" si="4"/>
        <v>1</v>
      </c>
      <c r="F248" s="199"/>
      <c r="G248" s="199"/>
      <c r="H248" s="199"/>
    </row>
    <row r="249" spans="1:8" s="81" customFormat="1" x14ac:dyDescent="0.25">
      <c r="A249" s="199">
        <v>34</v>
      </c>
      <c r="B249" s="460"/>
      <c r="C249" s="199" t="s">
        <v>63</v>
      </c>
      <c r="D249" s="199" t="s">
        <v>80</v>
      </c>
      <c r="E249" s="199">
        <f t="shared" si="4"/>
        <v>0</v>
      </c>
      <c r="F249" s="199" t="s">
        <v>70</v>
      </c>
      <c r="G249" s="199"/>
      <c r="H249" s="199" t="s">
        <v>349</v>
      </c>
    </row>
    <row r="250" spans="1:8" s="81" customFormat="1" x14ac:dyDescent="0.25">
      <c r="A250" s="199">
        <v>35</v>
      </c>
      <c r="B250" s="460"/>
      <c r="C250" s="85" t="s">
        <v>63</v>
      </c>
      <c r="D250" s="85" t="s">
        <v>63</v>
      </c>
      <c r="E250" s="199">
        <f t="shared" si="4"/>
        <v>1</v>
      </c>
      <c r="F250" s="85"/>
      <c r="G250" s="85"/>
      <c r="H250" s="85"/>
    </row>
    <row r="251" spans="1:8" s="81" customFormat="1" x14ac:dyDescent="0.25">
      <c r="A251" s="199">
        <v>36</v>
      </c>
      <c r="B251" s="460"/>
      <c r="C251" s="199" t="s">
        <v>63</v>
      </c>
      <c r="D251" s="199" t="s">
        <v>63</v>
      </c>
      <c r="E251" s="199">
        <f t="shared" si="4"/>
        <v>1</v>
      </c>
      <c r="F251" s="199"/>
      <c r="G251" s="199"/>
      <c r="H251" s="199"/>
    </row>
    <row r="252" spans="1:8" s="81" customFormat="1" x14ac:dyDescent="0.25">
      <c r="A252" s="199">
        <v>37</v>
      </c>
      <c r="B252" s="460"/>
      <c r="C252" s="199" t="s">
        <v>66</v>
      </c>
      <c r="D252" s="199" t="s">
        <v>66</v>
      </c>
      <c r="E252" s="199">
        <f t="shared" si="4"/>
        <v>1</v>
      </c>
      <c r="F252" s="199"/>
      <c r="G252" s="199"/>
      <c r="H252" s="199"/>
    </row>
    <row r="253" spans="1:8" s="81" customFormat="1" x14ac:dyDescent="0.25">
      <c r="A253" s="199">
        <v>38</v>
      </c>
      <c r="B253" s="460"/>
      <c r="C253" s="199" t="s">
        <v>63</v>
      </c>
      <c r="D253" s="199" t="s">
        <v>63</v>
      </c>
      <c r="E253" s="199">
        <f t="shared" si="4"/>
        <v>1</v>
      </c>
      <c r="F253" s="199"/>
      <c r="G253" s="199"/>
      <c r="H253" s="199"/>
    </row>
    <row r="254" spans="1:8" s="81" customFormat="1" x14ac:dyDescent="0.25">
      <c r="A254" s="199">
        <v>39</v>
      </c>
      <c r="B254" s="460"/>
      <c r="C254" s="199" t="s">
        <v>80</v>
      </c>
      <c r="D254" s="199" t="s">
        <v>63</v>
      </c>
      <c r="E254" s="199">
        <f t="shared" si="4"/>
        <v>0</v>
      </c>
      <c r="F254" s="199" t="s">
        <v>70</v>
      </c>
      <c r="G254" s="199" t="s">
        <v>72</v>
      </c>
      <c r="H254" s="199" t="s">
        <v>350</v>
      </c>
    </row>
    <row r="255" spans="1:8" s="81" customFormat="1" x14ac:dyDescent="0.25">
      <c r="A255" s="199">
        <v>40</v>
      </c>
      <c r="B255" s="460"/>
      <c r="C255" s="199" t="s">
        <v>65</v>
      </c>
      <c r="D255" s="199" t="s">
        <v>65</v>
      </c>
      <c r="E255" s="199">
        <f t="shared" si="4"/>
        <v>1</v>
      </c>
      <c r="F255" s="199"/>
      <c r="G255" s="199"/>
      <c r="H255" s="199"/>
    </row>
    <row r="256" spans="1:8" s="81" customFormat="1" x14ac:dyDescent="0.25">
      <c r="A256" s="199">
        <v>41</v>
      </c>
      <c r="B256" s="460"/>
      <c r="C256" s="199" t="s">
        <v>63</v>
      </c>
      <c r="D256" s="199" t="s">
        <v>63</v>
      </c>
      <c r="E256" s="199">
        <f t="shared" si="4"/>
        <v>1</v>
      </c>
      <c r="F256" s="199"/>
      <c r="G256" s="199"/>
      <c r="H256" s="199"/>
    </row>
    <row r="257" spans="1:8" s="81" customFormat="1" ht="15.75" thickBot="1" x14ac:dyDescent="0.3">
      <c r="A257" s="199">
        <v>42</v>
      </c>
      <c r="B257" s="460"/>
      <c r="C257" s="199" t="s">
        <v>63</v>
      </c>
      <c r="D257" s="199" t="s">
        <v>63</v>
      </c>
      <c r="E257" s="199">
        <f t="shared" si="4"/>
        <v>1</v>
      </c>
      <c r="F257" s="199"/>
      <c r="G257" s="199"/>
      <c r="H257" s="199"/>
    </row>
    <row r="258" spans="1:8" s="81" customFormat="1" ht="15.75" thickBot="1" x14ac:dyDescent="0.3">
      <c r="E258" s="54">
        <f>12/14</f>
        <v>0.8571428571428571</v>
      </c>
    </row>
    <row r="259" spans="1:8" s="81" customFormat="1" x14ac:dyDescent="0.25">
      <c r="A259" s="200">
        <v>43</v>
      </c>
      <c r="B259" s="460" t="s">
        <v>354</v>
      </c>
      <c r="C259" s="200" t="s">
        <v>66</v>
      </c>
      <c r="D259" s="200" t="s">
        <v>66</v>
      </c>
      <c r="E259" s="200">
        <f t="shared" ref="E259:E331" si="5">IF(D259=C259,1,0)</f>
        <v>1</v>
      </c>
      <c r="F259" s="200"/>
      <c r="G259" s="200"/>
      <c r="H259" s="200"/>
    </row>
    <row r="260" spans="1:8" s="81" customFormat="1" x14ac:dyDescent="0.25">
      <c r="A260" s="200">
        <v>44</v>
      </c>
      <c r="B260" s="460"/>
      <c r="C260" s="200" t="s">
        <v>80</v>
      </c>
      <c r="D260" s="200" t="s">
        <v>80</v>
      </c>
      <c r="E260" s="200">
        <f t="shared" si="5"/>
        <v>1</v>
      </c>
      <c r="F260" s="200"/>
      <c r="G260" s="200"/>
      <c r="H260" s="200"/>
    </row>
    <row r="261" spans="1:8" s="81" customFormat="1" x14ac:dyDescent="0.25">
      <c r="A261" s="200">
        <v>45</v>
      </c>
      <c r="B261" s="460"/>
      <c r="C261" s="200" t="s">
        <v>80</v>
      </c>
      <c r="D261" s="200" t="s">
        <v>63</v>
      </c>
      <c r="E261" s="200">
        <f t="shared" si="5"/>
        <v>0</v>
      </c>
      <c r="F261" s="200"/>
      <c r="G261" s="200"/>
      <c r="H261" s="200" t="s">
        <v>355</v>
      </c>
    </row>
    <row r="262" spans="1:8" s="81" customFormat="1" x14ac:dyDescent="0.25">
      <c r="A262" s="200">
        <v>46</v>
      </c>
      <c r="B262" s="460"/>
      <c r="C262" s="200" t="s">
        <v>65</v>
      </c>
      <c r="D262" s="200" t="s">
        <v>65</v>
      </c>
      <c r="E262" s="200">
        <f t="shared" si="5"/>
        <v>1</v>
      </c>
      <c r="F262" s="200"/>
      <c r="G262" s="200"/>
      <c r="H262" s="200"/>
    </row>
    <row r="263" spans="1:8" s="81" customFormat="1" x14ac:dyDescent="0.25">
      <c r="A263" s="200">
        <v>47</v>
      </c>
      <c r="B263" s="460"/>
      <c r="C263" s="200" t="s">
        <v>65</v>
      </c>
      <c r="D263" s="200" t="s">
        <v>65</v>
      </c>
      <c r="E263" s="200">
        <f t="shared" si="5"/>
        <v>1</v>
      </c>
      <c r="F263" s="200"/>
      <c r="G263" s="200"/>
      <c r="H263" s="200"/>
    </row>
    <row r="264" spans="1:8" s="81" customFormat="1" x14ac:dyDescent="0.25">
      <c r="A264" s="200">
        <v>48</v>
      </c>
      <c r="B264" s="460"/>
      <c r="C264" s="200" t="s">
        <v>66</v>
      </c>
      <c r="D264" s="200" t="s">
        <v>64</v>
      </c>
      <c r="E264" s="200">
        <f t="shared" si="5"/>
        <v>0</v>
      </c>
      <c r="F264" s="200" t="s">
        <v>72</v>
      </c>
      <c r="G264" s="200"/>
      <c r="H264" s="200" t="s">
        <v>356</v>
      </c>
    </row>
    <row r="265" spans="1:8" s="81" customFormat="1" x14ac:dyDescent="0.25">
      <c r="A265" s="200">
        <v>49</v>
      </c>
      <c r="B265" s="460"/>
      <c r="C265" s="85" t="s">
        <v>65</v>
      </c>
      <c r="D265" s="85" t="s">
        <v>65</v>
      </c>
      <c r="E265" s="200">
        <f t="shared" si="5"/>
        <v>1</v>
      </c>
      <c r="F265" s="85"/>
      <c r="G265" s="85"/>
      <c r="H265" s="85"/>
    </row>
    <row r="266" spans="1:8" s="81" customFormat="1" x14ac:dyDescent="0.25">
      <c r="A266" s="200">
        <v>50</v>
      </c>
      <c r="B266" s="460"/>
      <c r="C266" s="200" t="s">
        <v>65</v>
      </c>
      <c r="D266" s="200" t="s">
        <v>65</v>
      </c>
      <c r="E266" s="200">
        <f t="shared" si="5"/>
        <v>1</v>
      </c>
      <c r="F266" s="200"/>
      <c r="G266" s="200"/>
      <c r="H266" s="200"/>
    </row>
    <row r="267" spans="1:8" s="81" customFormat="1" x14ac:dyDescent="0.25">
      <c r="A267" s="200">
        <v>51</v>
      </c>
      <c r="B267" s="460"/>
      <c r="C267" s="200" t="s">
        <v>64</v>
      </c>
      <c r="D267" s="200" t="s">
        <v>64</v>
      </c>
      <c r="E267" s="200">
        <f t="shared" si="5"/>
        <v>1</v>
      </c>
      <c r="F267" s="200"/>
      <c r="G267" s="200"/>
      <c r="H267" s="200"/>
    </row>
    <row r="268" spans="1:8" s="81" customFormat="1" x14ac:dyDescent="0.25">
      <c r="A268" s="200">
        <v>52</v>
      </c>
      <c r="B268" s="460"/>
      <c r="C268" s="200" t="s">
        <v>66</v>
      </c>
      <c r="D268" s="200" t="s">
        <v>66</v>
      </c>
      <c r="E268" s="200">
        <f t="shared" si="5"/>
        <v>1</v>
      </c>
      <c r="F268" s="200"/>
      <c r="G268" s="200"/>
      <c r="H268" s="200"/>
    </row>
    <row r="269" spans="1:8" s="81" customFormat="1" x14ac:dyDescent="0.25">
      <c r="A269" s="200">
        <v>53</v>
      </c>
      <c r="B269" s="460"/>
      <c r="C269" s="200" t="s">
        <v>66</v>
      </c>
      <c r="D269" s="200" t="s">
        <v>80</v>
      </c>
      <c r="E269" s="200">
        <f t="shared" si="5"/>
        <v>0</v>
      </c>
      <c r="F269" s="200" t="s">
        <v>69</v>
      </c>
      <c r="G269" s="200" t="s">
        <v>70</v>
      </c>
      <c r="H269" s="200" t="s">
        <v>357</v>
      </c>
    </row>
    <row r="270" spans="1:8" s="81" customFormat="1" x14ac:dyDescent="0.25">
      <c r="A270" s="200">
        <v>54</v>
      </c>
      <c r="B270" s="460"/>
      <c r="C270" s="200" t="s">
        <v>64</v>
      </c>
      <c r="D270" s="200" t="s">
        <v>65</v>
      </c>
      <c r="E270" s="200">
        <f t="shared" si="5"/>
        <v>0</v>
      </c>
      <c r="F270" s="200" t="s">
        <v>74</v>
      </c>
      <c r="G270" s="200"/>
      <c r="H270" s="200" t="s">
        <v>358</v>
      </c>
    </row>
    <row r="271" spans="1:8" s="81" customFormat="1" x14ac:dyDescent="0.25">
      <c r="A271" s="200">
        <v>55</v>
      </c>
      <c r="B271" s="460"/>
      <c r="C271" s="200" t="s">
        <v>66</v>
      </c>
      <c r="D271" s="200" t="s">
        <v>66</v>
      </c>
      <c r="E271" s="200">
        <f t="shared" si="5"/>
        <v>1</v>
      </c>
      <c r="F271" s="200"/>
      <c r="G271" s="200"/>
      <c r="H271" s="200"/>
    </row>
    <row r="272" spans="1:8" s="81" customFormat="1" ht="15.75" thickBot="1" x14ac:dyDescent="0.3">
      <c r="A272" s="200">
        <v>56</v>
      </c>
      <c r="B272" s="460"/>
      <c r="C272" s="200" t="s">
        <v>66</v>
      </c>
      <c r="D272" s="200" t="s">
        <v>66</v>
      </c>
      <c r="E272" s="200">
        <f t="shared" si="5"/>
        <v>1</v>
      </c>
      <c r="F272" s="200"/>
      <c r="G272" s="200"/>
      <c r="H272" s="200"/>
    </row>
    <row r="273" spans="1:8" s="81" customFormat="1" ht="15.75" thickBot="1" x14ac:dyDescent="0.3">
      <c r="E273" s="54">
        <f>10/14</f>
        <v>0.7142857142857143</v>
      </c>
    </row>
    <row r="274" spans="1:8" s="81" customFormat="1" x14ac:dyDescent="0.25">
      <c r="A274" s="201">
        <v>57</v>
      </c>
      <c r="B274" s="460">
        <f>21/14</f>
        <v>1.5</v>
      </c>
      <c r="C274" s="201" t="s">
        <v>64</v>
      </c>
      <c r="D274" s="201" t="s">
        <v>64</v>
      </c>
      <c r="E274" s="201">
        <f t="shared" si="5"/>
        <v>1</v>
      </c>
      <c r="F274" s="201"/>
      <c r="G274" s="201"/>
      <c r="H274" s="201"/>
    </row>
    <row r="275" spans="1:8" s="81" customFormat="1" x14ac:dyDescent="0.25">
      <c r="A275" s="201">
        <v>58</v>
      </c>
      <c r="B275" s="460"/>
      <c r="C275" s="201" t="s">
        <v>63</v>
      </c>
      <c r="D275" s="201" t="s">
        <v>63</v>
      </c>
      <c r="E275" s="201">
        <f t="shared" si="5"/>
        <v>1</v>
      </c>
      <c r="F275" s="201"/>
      <c r="G275" s="201"/>
      <c r="H275" s="201"/>
    </row>
    <row r="276" spans="1:8" s="81" customFormat="1" x14ac:dyDescent="0.25">
      <c r="A276" s="201">
        <v>59</v>
      </c>
      <c r="B276" s="460"/>
      <c r="C276" s="201" t="s">
        <v>64</v>
      </c>
      <c r="D276" s="201" t="s">
        <v>64</v>
      </c>
      <c r="E276" s="201">
        <f t="shared" si="5"/>
        <v>1</v>
      </c>
      <c r="F276" s="201"/>
      <c r="G276" s="201"/>
      <c r="H276" s="201"/>
    </row>
    <row r="277" spans="1:8" s="81" customFormat="1" x14ac:dyDescent="0.25">
      <c r="A277" s="201">
        <v>60</v>
      </c>
      <c r="B277" s="460"/>
      <c r="C277" s="201" t="s">
        <v>64</v>
      </c>
      <c r="D277" s="201" t="s">
        <v>64</v>
      </c>
      <c r="E277" s="201">
        <f t="shared" si="5"/>
        <v>1</v>
      </c>
      <c r="F277" s="201"/>
      <c r="G277" s="201"/>
      <c r="H277" s="201"/>
    </row>
    <row r="278" spans="1:8" s="81" customFormat="1" x14ac:dyDescent="0.25">
      <c r="A278" s="201">
        <v>61</v>
      </c>
      <c r="B278" s="460"/>
      <c r="C278" s="201" t="s">
        <v>80</v>
      </c>
      <c r="D278" s="201" t="s">
        <v>65</v>
      </c>
      <c r="E278" s="201">
        <f t="shared" si="5"/>
        <v>0</v>
      </c>
      <c r="F278" s="201" t="s">
        <v>70</v>
      </c>
      <c r="G278" s="201" t="s">
        <v>72</v>
      </c>
      <c r="H278" s="201"/>
    </row>
    <row r="279" spans="1:8" s="81" customFormat="1" x14ac:dyDescent="0.25">
      <c r="A279" s="201">
        <v>62</v>
      </c>
      <c r="B279" s="460"/>
      <c r="C279" s="201" t="s">
        <v>80</v>
      </c>
      <c r="D279" s="201" t="s">
        <v>80</v>
      </c>
      <c r="E279" s="201">
        <f t="shared" si="5"/>
        <v>1</v>
      </c>
      <c r="F279" s="201"/>
      <c r="G279" s="201"/>
      <c r="H279" s="201"/>
    </row>
    <row r="280" spans="1:8" s="81" customFormat="1" x14ac:dyDescent="0.25">
      <c r="A280" s="201">
        <v>63</v>
      </c>
      <c r="B280" s="460"/>
      <c r="C280" s="85" t="s">
        <v>65</v>
      </c>
      <c r="D280" s="85" t="s">
        <v>65</v>
      </c>
      <c r="E280" s="201">
        <f t="shared" si="5"/>
        <v>1</v>
      </c>
      <c r="F280" s="85"/>
      <c r="G280" s="85"/>
      <c r="H280" s="85"/>
    </row>
    <row r="281" spans="1:8" s="81" customFormat="1" x14ac:dyDescent="0.25">
      <c r="A281" s="201">
        <v>64</v>
      </c>
      <c r="B281" s="460"/>
      <c r="C281" s="201" t="s">
        <v>80</v>
      </c>
      <c r="D281" s="201" t="s">
        <v>80</v>
      </c>
      <c r="E281" s="201">
        <f t="shared" si="5"/>
        <v>1</v>
      </c>
      <c r="F281" s="201"/>
      <c r="G281" s="201"/>
      <c r="H281" s="201"/>
    </row>
    <row r="282" spans="1:8" s="81" customFormat="1" x14ac:dyDescent="0.25">
      <c r="A282" s="201">
        <v>65</v>
      </c>
      <c r="B282" s="460"/>
      <c r="C282" s="201" t="s">
        <v>65</v>
      </c>
      <c r="D282" s="201" t="s">
        <v>65</v>
      </c>
      <c r="E282" s="201">
        <f t="shared" si="5"/>
        <v>1</v>
      </c>
      <c r="F282" s="201"/>
      <c r="G282" s="201"/>
      <c r="H282" s="201"/>
    </row>
    <row r="283" spans="1:8" s="81" customFormat="1" x14ac:dyDescent="0.25">
      <c r="A283" s="201">
        <v>66</v>
      </c>
      <c r="B283" s="460"/>
      <c r="C283" s="201" t="s">
        <v>80</v>
      </c>
      <c r="D283" s="201" t="s">
        <v>80</v>
      </c>
      <c r="E283" s="201">
        <f t="shared" si="5"/>
        <v>1</v>
      </c>
      <c r="F283" s="201"/>
      <c r="G283" s="201"/>
      <c r="H283" s="201"/>
    </row>
    <row r="284" spans="1:8" s="81" customFormat="1" x14ac:dyDescent="0.25">
      <c r="A284" s="201">
        <v>67</v>
      </c>
      <c r="B284" s="460"/>
      <c r="C284" s="201" t="s">
        <v>66</v>
      </c>
      <c r="D284" s="201" t="s">
        <v>64</v>
      </c>
      <c r="E284" s="201">
        <f t="shared" si="5"/>
        <v>0</v>
      </c>
      <c r="F284" s="201" t="s">
        <v>70</v>
      </c>
      <c r="G284" s="201"/>
      <c r="H284" s="201" t="s">
        <v>362</v>
      </c>
    </row>
    <row r="285" spans="1:8" s="81" customFormat="1" x14ac:dyDescent="0.25">
      <c r="A285" s="201">
        <v>68</v>
      </c>
      <c r="B285" s="460"/>
      <c r="C285" s="201" t="s">
        <v>64</v>
      </c>
      <c r="D285" s="201" t="s">
        <v>65</v>
      </c>
      <c r="E285" s="201">
        <f t="shared" si="5"/>
        <v>0</v>
      </c>
      <c r="F285" s="201" t="s">
        <v>71</v>
      </c>
      <c r="G285" s="201"/>
      <c r="H285" s="201" t="s">
        <v>363</v>
      </c>
    </row>
    <row r="286" spans="1:8" s="81" customFormat="1" x14ac:dyDescent="0.25">
      <c r="A286" s="201">
        <v>69</v>
      </c>
      <c r="B286" s="460"/>
      <c r="C286" s="201" t="s">
        <v>66</v>
      </c>
      <c r="D286" s="201" t="s">
        <v>66</v>
      </c>
      <c r="E286" s="201">
        <f t="shared" si="5"/>
        <v>1</v>
      </c>
      <c r="F286" s="201"/>
      <c r="G286" s="201"/>
      <c r="H286" s="201"/>
    </row>
    <row r="287" spans="1:8" s="81" customFormat="1" ht="15.75" thickBot="1" x14ac:dyDescent="0.3">
      <c r="A287" s="201">
        <v>70</v>
      </c>
      <c r="B287" s="460"/>
      <c r="C287" s="201" t="s">
        <v>64</v>
      </c>
      <c r="D287" s="201" t="s">
        <v>64</v>
      </c>
      <c r="E287" s="201">
        <f t="shared" si="5"/>
        <v>1</v>
      </c>
      <c r="F287" s="201"/>
      <c r="G287" s="201"/>
      <c r="H287" s="201"/>
    </row>
    <row r="288" spans="1:8" s="81" customFormat="1" x14ac:dyDescent="0.25">
      <c r="E288" s="124">
        <f>11/14</f>
        <v>0.7857142857142857</v>
      </c>
    </row>
    <row r="289" spans="1:8" x14ac:dyDescent="0.25">
      <c r="A289" s="210">
        <v>71</v>
      </c>
      <c r="B289" s="210"/>
      <c r="C289" s="210" t="s">
        <v>66</v>
      </c>
      <c r="D289" s="210" t="s">
        <v>66</v>
      </c>
      <c r="E289" s="210">
        <f t="shared" si="5"/>
        <v>1</v>
      </c>
      <c r="F289" s="210"/>
      <c r="G289" s="210"/>
      <c r="H289" s="210"/>
    </row>
    <row r="290" spans="1:8" x14ac:dyDescent="0.25">
      <c r="A290" s="210">
        <v>72</v>
      </c>
      <c r="B290" s="210"/>
      <c r="C290" s="210" t="s">
        <v>65</v>
      </c>
      <c r="D290" s="210" t="s">
        <v>65</v>
      </c>
      <c r="E290" s="210">
        <f t="shared" si="5"/>
        <v>1</v>
      </c>
      <c r="F290" s="210"/>
      <c r="G290" s="210"/>
      <c r="H290" s="210"/>
    </row>
    <row r="291" spans="1:8" x14ac:dyDescent="0.25">
      <c r="A291" s="210">
        <v>73</v>
      </c>
      <c r="B291" s="210"/>
      <c r="C291" s="210" t="s">
        <v>64</v>
      </c>
      <c r="D291" s="210" t="s">
        <v>64</v>
      </c>
      <c r="E291" s="210">
        <f t="shared" si="5"/>
        <v>1</v>
      </c>
      <c r="F291" s="210"/>
      <c r="G291" s="210"/>
      <c r="H291" s="210"/>
    </row>
    <row r="292" spans="1:8" x14ac:dyDescent="0.25">
      <c r="A292" s="210">
        <v>74</v>
      </c>
      <c r="B292" s="210"/>
      <c r="C292" s="210" t="s">
        <v>66</v>
      </c>
      <c r="D292" s="210" t="s">
        <v>66</v>
      </c>
      <c r="E292" s="210">
        <f t="shared" si="5"/>
        <v>1</v>
      </c>
      <c r="F292" s="210"/>
      <c r="G292" s="210"/>
      <c r="H292" s="210"/>
    </row>
    <row r="293" spans="1:8" x14ac:dyDescent="0.25">
      <c r="A293" s="210">
        <v>75</v>
      </c>
      <c r="B293" s="210"/>
      <c r="C293" s="210" t="s">
        <v>80</v>
      </c>
      <c r="D293" s="210" t="s">
        <v>80</v>
      </c>
      <c r="E293" s="210">
        <f t="shared" si="5"/>
        <v>1</v>
      </c>
      <c r="F293" s="210"/>
      <c r="G293" s="210"/>
      <c r="H293" s="210"/>
    </row>
    <row r="294" spans="1:8" x14ac:dyDescent="0.25">
      <c r="A294" s="210">
        <v>76</v>
      </c>
      <c r="B294" s="210"/>
      <c r="C294" s="210" t="s">
        <v>63</v>
      </c>
      <c r="D294" s="210" t="s">
        <v>63</v>
      </c>
      <c r="E294" s="210">
        <f t="shared" si="5"/>
        <v>1</v>
      </c>
      <c r="F294" s="210"/>
      <c r="G294" s="210"/>
      <c r="H294" s="210"/>
    </row>
    <row r="295" spans="1:8" x14ac:dyDescent="0.25">
      <c r="A295" s="210">
        <v>77</v>
      </c>
      <c r="B295" s="210"/>
      <c r="C295" s="210" t="s">
        <v>63</v>
      </c>
      <c r="D295" s="210"/>
      <c r="E295" s="210">
        <f t="shared" si="5"/>
        <v>0</v>
      </c>
      <c r="F295" s="210" t="s">
        <v>67</v>
      </c>
      <c r="G295" s="210"/>
      <c r="H295" s="210"/>
    </row>
    <row r="296" spans="1:8" x14ac:dyDescent="0.25">
      <c r="A296" s="210">
        <v>78</v>
      </c>
      <c r="B296" s="210"/>
      <c r="C296" s="210" t="s">
        <v>80</v>
      </c>
      <c r="D296" s="210" t="s">
        <v>80</v>
      </c>
      <c r="E296" s="210">
        <f t="shared" si="5"/>
        <v>1</v>
      </c>
      <c r="F296" s="210"/>
      <c r="G296" s="210"/>
      <c r="H296" s="210"/>
    </row>
    <row r="297" spans="1:8" x14ac:dyDescent="0.25">
      <c r="A297" s="210">
        <v>79</v>
      </c>
      <c r="B297" s="210"/>
      <c r="C297" s="210" t="s">
        <v>63</v>
      </c>
      <c r="D297" s="210" t="s">
        <v>63</v>
      </c>
      <c r="E297" s="210">
        <f t="shared" si="5"/>
        <v>1</v>
      </c>
      <c r="F297" s="210"/>
      <c r="G297" s="210"/>
      <c r="H297" s="210"/>
    </row>
    <row r="298" spans="1:8" x14ac:dyDescent="0.25">
      <c r="A298" s="210">
        <v>80</v>
      </c>
      <c r="B298" s="210"/>
      <c r="C298" s="210" t="s">
        <v>63</v>
      </c>
      <c r="D298" s="210"/>
      <c r="E298" s="210">
        <f t="shared" si="5"/>
        <v>0</v>
      </c>
      <c r="F298" s="210" t="s">
        <v>71</v>
      </c>
      <c r="G298" s="210"/>
      <c r="H298" s="210" t="s">
        <v>377</v>
      </c>
    </row>
    <row r="299" spans="1:8" x14ac:dyDescent="0.25">
      <c r="A299" s="210">
        <v>81</v>
      </c>
      <c r="B299" s="210"/>
      <c r="C299" s="210" t="s">
        <v>80</v>
      </c>
      <c r="D299" s="210" t="s">
        <v>80</v>
      </c>
      <c r="E299" s="210">
        <f t="shared" si="5"/>
        <v>1</v>
      </c>
      <c r="F299" s="210"/>
      <c r="G299" s="210"/>
      <c r="H299" s="210"/>
    </row>
    <row r="300" spans="1:8" x14ac:dyDescent="0.25">
      <c r="A300" s="210">
        <v>82</v>
      </c>
      <c r="B300" s="210"/>
      <c r="C300" s="210" t="s">
        <v>63</v>
      </c>
      <c r="D300" s="210" t="s">
        <v>63</v>
      </c>
      <c r="E300" s="210">
        <f t="shared" si="5"/>
        <v>1</v>
      </c>
      <c r="F300" s="210"/>
      <c r="G300" s="210"/>
      <c r="H300" s="210"/>
    </row>
    <row r="301" spans="1:8" x14ac:dyDescent="0.25">
      <c r="A301" s="210">
        <v>83</v>
      </c>
      <c r="B301" s="210"/>
      <c r="C301" s="210" t="s">
        <v>66</v>
      </c>
      <c r="D301" s="210" t="s">
        <v>66</v>
      </c>
      <c r="E301" s="210">
        <f t="shared" si="5"/>
        <v>1</v>
      </c>
      <c r="F301" s="210"/>
      <c r="G301" s="210"/>
      <c r="H301" s="210"/>
    </row>
    <row r="302" spans="1:8" x14ac:dyDescent="0.25">
      <c r="A302" s="210">
        <v>84</v>
      </c>
      <c r="B302" s="210"/>
      <c r="C302" s="210" t="s">
        <v>80</v>
      </c>
      <c r="D302" s="210" t="s">
        <v>80</v>
      </c>
      <c r="E302" s="210">
        <f t="shared" si="5"/>
        <v>1</v>
      </c>
      <c r="F302" s="210"/>
      <c r="G302" s="210"/>
      <c r="H302" s="210"/>
    </row>
    <row r="303" spans="1:8" x14ac:dyDescent="0.25">
      <c r="A303" s="210">
        <v>85</v>
      </c>
      <c r="B303" s="210"/>
      <c r="C303" s="210" t="s">
        <v>80</v>
      </c>
      <c r="D303" s="210" t="s">
        <v>63</v>
      </c>
      <c r="E303" s="210">
        <f t="shared" si="5"/>
        <v>0</v>
      </c>
      <c r="F303" s="210" t="s">
        <v>73</v>
      </c>
      <c r="G303" s="210"/>
      <c r="H303" s="210"/>
    </row>
    <row r="304" spans="1:8" x14ac:dyDescent="0.25">
      <c r="A304" s="210">
        <v>86</v>
      </c>
      <c r="B304" s="210"/>
      <c r="C304" s="210" t="s">
        <v>66</v>
      </c>
      <c r="D304" s="210" t="s">
        <v>66</v>
      </c>
      <c r="E304" s="210">
        <f t="shared" si="5"/>
        <v>1</v>
      </c>
      <c r="F304" s="210"/>
      <c r="G304" s="210"/>
      <c r="H304" s="210"/>
    </row>
    <row r="305" spans="1:8" x14ac:dyDescent="0.25">
      <c r="A305" s="210">
        <v>87</v>
      </c>
      <c r="B305" s="210"/>
      <c r="C305" s="210" t="s">
        <v>80</v>
      </c>
      <c r="D305" s="210" t="s">
        <v>80</v>
      </c>
      <c r="E305" s="210">
        <f t="shared" si="5"/>
        <v>1</v>
      </c>
      <c r="F305" s="210"/>
      <c r="G305" s="210"/>
      <c r="H305" s="210"/>
    </row>
    <row r="306" spans="1:8" x14ac:dyDescent="0.25">
      <c r="A306" s="210">
        <v>88</v>
      </c>
      <c r="B306" s="210"/>
      <c r="C306" s="210" t="s">
        <v>65</v>
      </c>
      <c r="D306" s="210" t="s">
        <v>65</v>
      </c>
      <c r="E306" s="210">
        <f t="shared" si="5"/>
        <v>1</v>
      </c>
      <c r="F306" s="210"/>
      <c r="G306" s="210"/>
      <c r="H306" s="210"/>
    </row>
    <row r="307" spans="1:8" x14ac:dyDescent="0.25">
      <c r="A307" s="210">
        <v>89</v>
      </c>
      <c r="B307" s="210"/>
      <c r="C307" s="210" t="s">
        <v>80</v>
      </c>
      <c r="D307" s="210" t="s">
        <v>80</v>
      </c>
      <c r="E307" s="210">
        <f t="shared" si="5"/>
        <v>1</v>
      </c>
      <c r="F307" s="210"/>
      <c r="G307" s="210"/>
      <c r="H307" s="210"/>
    </row>
    <row r="308" spans="1:8" x14ac:dyDescent="0.25">
      <c r="A308" s="210">
        <v>90</v>
      </c>
      <c r="B308" s="210"/>
      <c r="C308" s="210" t="s">
        <v>66</v>
      </c>
      <c r="D308" s="210" t="s">
        <v>66</v>
      </c>
      <c r="E308" s="210">
        <f t="shared" si="5"/>
        <v>1</v>
      </c>
      <c r="F308" s="210"/>
      <c r="G308" s="210"/>
      <c r="H308" s="210"/>
    </row>
    <row r="309" spans="1:8" x14ac:dyDescent="0.25">
      <c r="A309" s="210">
        <v>91</v>
      </c>
      <c r="B309" s="210"/>
      <c r="C309" s="210" t="s">
        <v>64</v>
      </c>
      <c r="D309" s="210" t="s">
        <v>64</v>
      </c>
      <c r="E309" s="210">
        <f t="shared" si="5"/>
        <v>1</v>
      </c>
      <c r="F309" s="210"/>
      <c r="G309" s="210"/>
      <c r="H309" s="210"/>
    </row>
    <row r="310" spans="1:8" x14ac:dyDescent="0.25">
      <c r="A310" s="210">
        <v>92</v>
      </c>
      <c r="B310" s="210"/>
      <c r="C310" s="210" t="s">
        <v>66</v>
      </c>
      <c r="D310" s="210"/>
      <c r="E310" s="210">
        <f t="shared" si="5"/>
        <v>0</v>
      </c>
      <c r="F310" s="210" t="s">
        <v>71</v>
      </c>
      <c r="G310" s="210" t="s">
        <v>67</v>
      </c>
      <c r="H310" s="210" t="s">
        <v>378</v>
      </c>
    </row>
    <row r="311" spans="1:8" x14ac:dyDescent="0.25">
      <c r="A311" s="210">
        <v>93</v>
      </c>
      <c r="B311" s="210"/>
      <c r="C311" s="210" t="s">
        <v>80</v>
      </c>
      <c r="D311" s="210" t="s">
        <v>80</v>
      </c>
      <c r="E311" s="210">
        <f t="shared" si="5"/>
        <v>1</v>
      </c>
      <c r="F311" s="210"/>
      <c r="G311" s="210"/>
      <c r="H311" s="210"/>
    </row>
    <row r="312" spans="1:8" x14ac:dyDescent="0.25">
      <c r="A312" s="210">
        <v>94</v>
      </c>
      <c r="B312" s="210"/>
      <c r="C312" s="210" t="s">
        <v>63</v>
      </c>
      <c r="D312" s="210" t="s">
        <v>63</v>
      </c>
      <c r="E312" s="210">
        <f t="shared" si="5"/>
        <v>1</v>
      </c>
      <c r="F312" s="210"/>
      <c r="G312" s="210"/>
      <c r="H312" s="210"/>
    </row>
    <row r="313" spans="1:8" x14ac:dyDescent="0.25">
      <c r="A313" s="210">
        <v>95</v>
      </c>
      <c r="B313" s="210"/>
      <c r="C313" s="210" t="s">
        <v>65</v>
      </c>
      <c r="D313" s="210" t="s">
        <v>65</v>
      </c>
      <c r="E313" s="210">
        <f t="shared" si="5"/>
        <v>1</v>
      </c>
      <c r="F313" s="210"/>
      <c r="G313" s="210"/>
      <c r="H313" s="210"/>
    </row>
    <row r="314" spans="1:8" x14ac:dyDescent="0.25">
      <c r="A314" s="210">
        <v>96</v>
      </c>
      <c r="B314" s="210"/>
      <c r="C314" s="210" t="s">
        <v>64</v>
      </c>
      <c r="D314" s="210" t="s">
        <v>64</v>
      </c>
      <c r="E314" s="210">
        <f t="shared" si="5"/>
        <v>1</v>
      </c>
      <c r="F314" s="210"/>
      <c r="G314" s="210"/>
      <c r="H314" s="210"/>
    </row>
    <row r="315" spans="1:8" x14ac:dyDescent="0.25">
      <c r="A315" s="210">
        <v>97</v>
      </c>
      <c r="B315" s="210"/>
      <c r="C315" s="210" t="s">
        <v>63</v>
      </c>
      <c r="D315" s="210" t="s">
        <v>63</v>
      </c>
      <c r="E315" s="210">
        <f t="shared" si="5"/>
        <v>1</v>
      </c>
      <c r="F315" s="210"/>
      <c r="G315" s="210"/>
      <c r="H315" s="210"/>
    </row>
    <row r="316" spans="1:8" x14ac:dyDescent="0.25">
      <c r="A316" s="210">
        <v>98</v>
      </c>
      <c r="B316" s="210"/>
      <c r="C316" s="210" t="s">
        <v>80</v>
      </c>
      <c r="D316" s="210"/>
      <c r="E316" s="210">
        <f t="shared" si="5"/>
        <v>0</v>
      </c>
      <c r="F316" s="210" t="s">
        <v>71</v>
      </c>
      <c r="G316" s="210"/>
      <c r="H316" s="210" t="s">
        <v>378</v>
      </c>
    </row>
    <row r="317" spans="1:8" x14ac:dyDescent="0.25">
      <c r="A317" s="210">
        <v>99</v>
      </c>
      <c r="B317" s="210"/>
      <c r="C317" s="210" t="s">
        <v>80</v>
      </c>
      <c r="D317" s="210" t="s">
        <v>80</v>
      </c>
      <c r="E317" s="210">
        <f t="shared" si="5"/>
        <v>1</v>
      </c>
      <c r="F317" s="210"/>
      <c r="G317" s="210"/>
      <c r="H317" s="210"/>
    </row>
    <row r="318" spans="1:8" x14ac:dyDescent="0.25">
      <c r="A318" s="210">
        <v>100</v>
      </c>
      <c r="B318" s="210"/>
      <c r="C318" s="210" t="s">
        <v>63</v>
      </c>
      <c r="D318" s="210" t="s">
        <v>63</v>
      </c>
      <c r="E318" s="210">
        <f t="shared" si="5"/>
        <v>1</v>
      </c>
      <c r="F318" s="210"/>
      <c r="G318" s="210"/>
      <c r="H318" s="210"/>
    </row>
    <row r="319" spans="1:8" x14ac:dyDescent="0.25">
      <c r="A319" s="210">
        <v>101</v>
      </c>
      <c r="B319" s="210"/>
      <c r="C319" s="210" t="s">
        <v>66</v>
      </c>
      <c r="D319" s="210" t="s">
        <v>66</v>
      </c>
      <c r="E319" s="210">
        <f t="shared" si="5"/>
        <v>1</v>
      </c>
      <c r="F319" s="210"/>
      <c r="G319" s="210"/>
      <c r="H319" s="210"/>
    </row>
    <row r="320" spans="1:8" x14ac:dyDescent="0.25">
      <c r="A320" s="210">
        <v>102</v>
      </c>
      <c r="B320" s="210"/>
      <c r="C320" s="210" t="s">
        <v>65</v>
      </c>
      <c r="D320" s="210" t="s">
        <v>66</v>
      </c>
      <c r="E320" s="210">
        <f t="shared" si="5"/>
        <v>0</v>
      </c>
      <c r="F320" s="210" t="s">
        <v>72</v>
      </c>
      <c r="G320" s="210"/>
      <c r="H320" s="210" t="s">
        <v>380</v>
      </c>
    </row>
    <row r="321" spans="1:8" x14ac:dyDescent="0.25">
      <c r="A321" s="210">
        <v>103</v>
      </c>
      <c r="B321" s="210"/>
      <c r="C321" s="210" t="s">
        <v>66</v>
      </c>
      <c r="D321" s="210"/>
      <c r="E321" s="210">
        <f t="shared" si="5"/>
        <v>0</v>
      </c>
      <c r="F321" s="210" t="s">
        <v>67</v>
      </c>
      <c r="G321" s="210" t="s">
        <v>74</v>
      </c>
      <c r="H321" s="210"/>
    </row>
    <row r="322" spans="1:8" x14ac:dyDescent="0.25">
      <c r="A322" s="210">
        <v>104</v>
      </c>
      <c r="B322" s="210"/>
      <c r="C322" s="210" t="s">
        <v>64</v>
      </c>
      <c r="D322" s="210"/>
      <c r="E322" s="210">
        <f t="shared" si="5"/>
        <v>0</v>
      </c>
      <c r="F322" s="210" t="s">
        <v>67</v>
      </c>
      <c r="G322" s="210" t="s">
        <v>71</v>
      </c>
      <c r="H322" s="210"/>
    </row>
    <row r="323" spans="1:8" x14ac:dyDescent="0.25">
      <c r="A323" s="210">
        <v>105</v>
      </c>
      <c r="B323" s="210"/>
      <c r="C323" s="210" t="s">
        <v>64</v>
      </c>
      <c r="D323" s="210" t="s">
        <v>64</v>
      </c>
      <c r="E323" s="210">
        <f t="shared" si="5"/>
        <v>1</v>
      </c>
      <c r="F323" s="210"/>
      <c r="G323" s="210"/>
      <c r="H323" s="210"/>
    </row>
    <row r="324" spans="1:8" x14ac:dyDescent="0.25">
      <c r="A324" s="210">
        <v>106</v>
      </c>
      <c r="B324" s="210"/>
      <c r="C324" s="210" t="s">
        <v>80</v>
      </c>
      <c r="D324" s="210" t="s">
        <v>80</v>
      </c>
      <c r="E324" s="210">
        <f t="shared" si="5"/>
        <v>1</v>
      </c>
      <c r="F324" s="210"/>
      <c r="G324" s="210"/>
      <c r="H324" s="210"/>
    </row>
    <row r="325" spans="1:8" x14ac:dyDescent="0.25">
      <c r="A325" s="210">
        <v>107</v>
      </c>
      <c r="B325" s="210"/>
      <c r="C325" s="210" t="s">
        <v>64</v>
      </c>
      <c r="D325" s="210"/>
      <c r="E325" s="210">
        <f t="shared" si="5"/>
        <v>0</v>
      </c>
      <c r="F325" s="210" t="s">
        <v>71</v>
      </c>
      <c r="G325" s="210"/>
      <c r="H325" s="210" t="s">
        <v>480</v>
      </c>
    </row>
    <row r="326" spans="1:8" x14ac:dyDescent="0.25">
      <c r="A326" s="210">
        <v>108</v>
      </c>
      <c r="B326" s="471" t="s">
        <v>381</v>
      </c>
      <c r="C326" s="210" t="s">
        <v>65</v>
      </c>
      <c r="D326" s="210" t="s">
        <v>65</v>
      </c>
      <c r="E326" s="210">
        <f t="shared" si="5"/>
        <v>1</v>
      </c>
      <c r="F326" s="210"/>
      <c r="G326" s="210"/>
      <c r="H326" s="210"/>
    </row>
    <row r="327" spans="1:8" x14ac:dyDescent="0.25">
      <c r="A327" s="210">
        <v>109</v>
      </c>
      <c r="B327" s="472"/>
      <c r="C327" s="210" t="s">
        <v>63</v>
      </c>
      <c r="D327" s="210" t="s">
        <v>63</v>
      </c>
      <c r="E327" s="210">
        <f t="shared" si="5"/>
        <v>1</v>
      </c>
      <c r="F327" s="210"/>
      <c r="G327" s="210"/>
      <c r="H327" s="210"/>
    </row>
    <row r="328" spans="1:8" x14ac:dyDescent="0.25">
      <c r="A328" s="210">
        <v>110</v>
      </c>
      <c r="B328" s="472"/>
      <c r="C328" s="210" t="s">
        <v>65</v>
      </c>
      <c r="D328" s="210" t="s">
        <v>65</v>
      </c>
      <c r="E328" s="210">
        <f t="shared" si="5"/>
        <v>1</v>
      </c>
      <c r="F328" s="210"/>
      <c r="G328" s="210"/>
      <c r="H328" s="210"/>
    </row>
    <row r="329" spans="1:8" x14ac:dyDescent="0.25">
      <c r="A329" s="210">
        <v>111</v>
      </c>
      <c r="B329" s="472"/>
      <c r="C329" s="210" t="s">
        <v>65</v>
      </c>
      <c r="D329" s="210" t="s">
        <v>65</v>
      </c>
      <c r="E329" s="210">
        <f t="shared" si="5"/>
        <v>1</v>
      </c>
      <c r="F329" s="210"/>
      <c r="G329" s="210"/>
      <c r="H329" s="210"/>
    </row>
    <row r="330" spans="1:8" x14ac:dyDescent="0.25">
      <c r="A330" s="210">
        <v>112</v>
      </c>
      <c r="B330" s="472"/>
      <c r="C330" s="210" t="s">
        <v>63</v>
      </c>
      <c r="D330" s="210" t="s">
        <v>63</v>
      </c>
      <c r="E330" s="210">
        <f t="shared" si="5"/>
        <v>1</v>
      </c>
      <c r="F330" s="210"/>
      <c r="G330" s="210"/>
      <c r="H330" s="210"/>
    </row>
    <row r="331" spans="1:8" ht="15.75" thickBot="1" x14ac:dyDescent="0.3">
      <c r="A331" s="210">
        <v>113</v>
      </c>
      <c r="B331" s="473"/>
      <c r="C331" s="210" t="s">
        <v>80</v>
      </c>
      <c r="D331" s="210" t="s">
        <v>80</v>
      </c>
      <c r="E331" s="210">
        <f t="shared" si="5"/>
        <v>1</v>
      </c>
      <c r="F331" s="210"/>
      <c r="G331" s="210"/>
      <c r="H331" s="210"/>
    </row>
    <row r="332" spans="1:8" x14ac:dyDescent="0.25">
      <c r="A332" s="462" t="s">
        <v>383</v>
      </c>
      <c r="B332" s="463"/>
      <c r="C332" s="463"/>
      <c r="D332" s="463"/>
      <c r="E332" s="463"/>
      <c r="F332" s="463"/>
      <c r="G332" s="463"/>
      <c r="H332" s="464"/>
    </row>
    <row r="333" spans="1:8" x14ac:dyDescent="0.25">
      <c r="A333" s="465"/>
      <c r="B333" s="466"/>
      <c r="C333" s="466"/>
      <c r="D333" s="466"/>
      <c r="E333" s="466"/>
      <c r="F333" s="466"/>
      <c r="G333" s="466"/>
      <c r="H333" s="467"/>
    </row>
    <row r="334" spans="1:8" ht="15.75" thickBot="1" x14ac:dyDescent="0.3">
      <c r="A334" s="468"/>
      <c r="B334" s="469"/>
      <c r="C334" s="469"/>
      <c r="D334" s="469"/>
      <c r="E334" s="469"/>
      <c r="F334" s="469"/>
      <c r="G334" s="469"/>
      <c r="H334" s="470"/>
    </row>
    <row r="335" spans="1:8" s="340" customFormat="1" x14ac:dyDescent="0.25">
      <c r="A335" s="345">
        <v>1</v>
      </c>
      <c r="B335" s="460"/>
      <c r="C335" s="345" t="s">
        <v>63</v>
      </c>
      <c r="D335" s="345" t="s">
        <v>63</v>
      </c>
      <c r="E335" s="345">
        <f t="shared" ref="E335:E357" si="6">IF(D335=C335,1,0)</f>
        <v>1</v>
      </c>
      <c r="F335" s="345"/>
      <c r="G335" s="345"/>
      <c r="H335" s="345"/>
    </row>
    <row r="336" spans="1:8" s="340" customFormat="1" x14ac:dyDescent="0.25">
      <c r="A336" s="345">
        <v>2</v>
      </c>
      <c r="B336" s="460"/>
      <c r="C336" s="345" t="s">
        <v>65</v>
      </c>
      <c r="D336" s="345" t="s">
        <v>65</v>
      </c>
      <c r="E336" s="345">
        <f t="shared" si="6"/>
        <v>1</v>
      </c>
      <c r="F336" s="345"/>
      <c r="G336" s="345"/>
      <c r="H336" s="345"/>
    </row>
    <row r="337" spans="1:10" s="340" customFormat="1" x14ac:dyDescent="0.25">
      <c r="A337" s="345">
        <v>3</v>
      </c>
      <c r="B337" s="460"/>
      <c r="C337" s="345" t="s">
        <v>80</v>
      </c>
      <c r="D337" s="345" t="s">
        <v>80</v>
      </c>
      <c r="E337" s="345">
        <f t="shared" si="6"/>
        <v>1</v>
      </c>
      <c r="F337" s="345"/>
      <c r="G337" s="345"/>
      <c r="H337" s="345"/>
    </row>
    <row r="338" spans="1:10" s="340" customFormat="1" x14ac:dyDescent="0.25">
      <c r="A338" s="345">
        <v>4</v>
      </c>
      <c r="B338" s="460"/>
      <c r="C338" s="345" t="s">
        <v>66</v>
      </c>
      <c r="D338" s="345" t="s">
        <v>66</v>
      </c>
      <c r="E338" s="345">
        <f t="shared" si="6"/>
        <v>1</v>
      </c>
      <c r="F338" s="345"/>
      <c r="G338" s="345"/>
      <c r="H338" s="345"/>
    </row>
    <row r="339" spans="1:10" s="340" customFormat="1" x14ac:dyDescent="0.25">
      <c r="A339" s="345">
        <v>5</v>
      </c>
      <c r="B339" s="460"/>
      <c r="C339" s="345" t="s">
        <v>63</v>
      </c>
      <c r="D339" s="345" t="s">
        <v>63</v>
      </c>
      <c r="E339" s="345">
        <f t="shared" si="6"/>
        <v>1</v>
      </c>
      <c r="F339" s="345"/>
      <c r="G339" s="345"/>
      <c r="H339" s="345"/>
    </row>
    <row r="340" spans="1:10" s="340" customFormat="1" x14ac:dyDescent="0.25">
      <c r="A340" s="345">
        <v>6</v>
      </c>
      <c r="B340" s="460"/>
      <c r="C340" s="345" t="s">
        <v>64</v>
      </c>
      <c r="D340" s="345" t="s">
        <v>64</v>
      </c>
      <c r="E340" s="345">
        <f t="shared" si="6"/>
        <v>1</v>
      </c>
      <c r="F340" s="345"/>
      <c r="G340" s="345"/>
      <c r="H340" s="345"/>
    </row>
    <row r="341" spans="1:10" s="340" customFormat="1" x14ac:dyDescent="0.25">
      <c r="A341" s="345">
        <v>7</v>
      </c>
      <c r="B341" s="460"/>
      <c r="C341" s="85" t="s">
        <v>63</v>
      </c>
      <c r="D341" s="345" t="s">
        <v>63</v>
      </c>
      <c r="E341" s="345">
        <f t="shared" si="6"/>
        <v>1</v>
      </c>
      <c r="F341" s="85"/>
      <c r="G341" s="85"/>
      <c r="H341" s="85"/>
    </row>
    <row r="342" spans="1:10" s="340" customFormat="1" x14ac:dyDescent="0.25">
      <c r="A342" s="345">
        <v>8</v>
      </c>
      <c r="B342" s="460"/>
      <c r="C342" s="345" t="s">
        <v>63</v>
      </c>
      <c r="D342" s="345" t="s">
        <v>63</v>
      </c>
      <c r="E342" s="345">
        <f t="shared" si="6"/>
        <v>1</v>
      </c>
      <c r="F342" s="345"/>
      <c r="G342" s="345"/>
      <c r="H342" s="345"/>
    </row>
    <row r="343" spans="1:10" s="340" customFormat="1" x14ac:dyDescent="0.25">
      <c r="A343" s="345">
        <v>9</v>
      </c>
      <c r="B343" s="460"/>
      <c r="C343" s="345" t="s">
        <v>66</v>
      </c>
      <c r="D343" s="345" t="s">
        <v>65</v>
      </c>
      <c r="E343" s="345">
        <f t="shared" si="6"/>
        <v>0</v>
      </c>
      <c r="F343" s="345" t="s">
        <v>73</v>
      </c>
      <c r="G343" s="345"/>
      <c r="H343" s="345" t="s">
        <v>454</v>
      </c>
    </row>
    <row r="344" spans="1:10" s="340" customFormat="1" x14ac:dyDescent="0.25">
      <c r="A344" s="345">
        <v>10</v>
      </c>
      <c r="B344" s="460"/>
      <c r="C344" s="345" t="s">
        <v>66</v>
      </c>
      <c r="D344" s="345" t="s">
        <v>64</v>
      </c>
      <c r="E344" s="345">
        <f t="shared" si="6"/>
        <v>0</v>
      </c>
      <c r="F344" s="345"/>
      <c r="G344" s="345"/>
      <c r="H344" s="345" t="s">
        <v>453</v>
      </c>
    </row>
    <row r="345" spans="1:10" s="340" customFormat="1" x14ac:dyDescent="0.25">
      <c r="A345" s="345">
        <v>11</v>
      </c>
      <c r="B345" s="460"/>
      <c r="C345" s="345" t="s">
        <v>63</v>
      </c>
      <c r="D345" s="345" t="s">
        <v>63</v>
      </c>
      <c r="E345" s="345">
        <f t="shared" si="6"/>
        <v>1</v>
      </c>
      <c r="F345" s="345"/>
      <c r="G345" s="345"/>
      <c r="H345" s="345"/>
    </row>
    <row r="346" spans="1:10" s="340" customFormat="1" x14ac:dyDescent="0.25">
      <c r="A346" s="345">
        <v>12</v>
      </c>
      <c r="B346" s="460"/>
      <c r="C346" s="345" t="s">
        <v>66</v>
      </c>
      <c r="D346" s="345" t="s">
        <v>66</v>
      </c>
      <c r="E346" s="345">
        <f t="shared" si="6"/>
        <v>1</v>
      </c>
      <c r="F346" s="345"/>
      <c r="G346" s="345"/>
      <c r="H346" s="345"/>
    </row>
    <row r="347" spans="1:10" s="340" customFormat="1" x14ac:dyDescent="0.25">
      <c r="A347" s="345">
        <v>13</v>
      </c>
      <c r="B347" s="460"/>
      <c r="C347" s="345" t="s">
        <v>80</v>
      </c>
      <c r="D347" s="345" t="s">
        <v>64</v>
      </c>
      <c r="E347" s="345">
        <f t="shared" si="6"/>
        <v>0</v>
      </c>
      <c r="F347" s="345" t="s">
        <v>70</v>
      </c>
      <c r="G347" s="345"/>
      <c r="H347" s="345" t="s">
        <v>455</v>
      </c>
    </row>
    <row r="348" spans="1:10" s="340" customFormat="1" x14ac:dyDescent="0.25">
      <c r="A348" s="345">
        <v>14</v>
      </c>
      <c r="B348" s="460"/>
      <c r="C348" s="345" t="s">
        <v>63</v>
      </c>
      <c r="D348" s="345" t="s">
        <v>63</v>
      </c>
      <c r="E348" s="345">
        <f t="shared" si="6"/>
        <v>1</v>
      </c>
      <c r="F348" s="345"/>
      <c r="G348" s="345"/>
      <c r="H348" s="345"/>
      <c r="J348" s="346"/>
    </row>
    <row r="349" spans="1:10" s="340" customFormat="1" x14ac:dyDescent="0.25">
      <c r="A349" s="345"/>
      <c r="B349" s="339"/>
      <c r="C349" s="345"/>
      <c r="D349" s="345"/>
      <c r="E349" s="345"/>
      <c r="F349" s="345"/>
      <c r="G349" s="345"/>
      <c r="H349" s="345"/>
      <c r="J349" s="346"/>
    </row>
    <row r="350" spans="1:10" s="337" customFormat="1" x14ac:dyDescent="0.25">
      <c r="A350" s="345">
        <v>15</v>
      </c>
      <c r="B350" s="460"/>
      <c r="C350" s="85" t="s">
        <v>80</v>
      </c>
      <c r="D350" s="338" t="s">
        <v>80</v>
      </c>
      <c r="E350" s="345">
        <f t="shared" si="6"/>
        <v>1</v>
      </c>
      <c r="F350" s="85"/>
      <c r="G350" s="85"/>
      <c r="H350" s="85"/>
    </row>
    <row r="351" spans="1:10" s="337" customFormat="1" x14ac:dyDescent="0.25">
      <c r="A351" s="345">
        <v>16</v>
      </c>
      <c r="B351" s="460"/>
      <c r="C351" s="338" t="s">
        <v>64</v>
      </c>
      <c r="D351" s="338" t="s">
        <v>64</v>
      </c>
      <c r="E351" s="345">
        <f t="shared" si="6"/>
        <v>1</v>
      </c>
      <c r="F351" s="338"/>
      <c r="G351" s="338"/>
      <c r="H351" s="338"/>
    </row>
    <row r="352" spans="1:10" s="337" customFormat="1" x14ac:dyDescent="0.25">
      <c r="A352" s="345">
        <v>17</v>
      </c>
      <c r="B352" s="460"/>
      <c r="C352" s="338" t="s">
        <v>64</v>
      </c>
      <c r="D352" s="338" t="s">
        <v>64</v>
      </c>
      <c r="E352" s="345">
        <f t="shared" si="6"/>
        <v>1</v>
      </c>
      <c r="F352" s="338"/>
      <c r="G352" s="338"/>
      <c r="H352" s="338"/>
    </row>
    <row r="353" spans="1:10" s="337" customFormat="1" x14ac:dyDescent="0.25">
      <c r="A353" s="345">
        <v>18</v>
      </c>
      <c r="B353" s="460"/>
      <c r="C353" s="338" t="s">
        <v>63</v>
      </c>
      <c r="D353" s="338" t="s">
        <v>63</v>
      </c>
      <c r="E353" s="345">
        <f t="shared" si="6"/>
        <v>1</v>
      </c>
      <c r="F353" s="338"/>
      <c r="G353" s="338"/>
      <c r="H353" s="338"/>
    </row>
    <row r="354" spans="1:10" s="337" customFormat="1" x14ac:dyDescent="0.25">
      <c r="A354" s="345">
        <v>19</v>
      </c>
      <c r="B354" s="460"/>
      <c r="C354" s="338" t="s">
        <v>66</v>
      </c>
      <c r="D354" s="338" t="s">
        <v>66</v>
      </c>
      <c r="E354" s="345">
        <f t="shared" si="6"/>
        <v>1</v>
      </c>
      <c r="F354" s="338"/>
      <c r="G354" s="338"/>
      <c r="H354" s="338"/>
    </row>
    <row r="355" spans="1:10" s="337" customFormat="1" x14ac:dyDescent="0.25">
      <c r="A355" s="345">
        <v>20</v>
      </c>
      <c r="B355" s="460"/>
      <c r="C355" s="338" t="s">
        <v>65</v>
      </c>
      <c r="D355" s="338" t="s">
        <v>66</v>
      </c>
      <c r="E355" s="345">
        <f t="shared" si="6"/>
        <v>0</v>
      </c>
      <c r="F355" s="338" t="s">
        <v>72</v>
      </c>
      <c r="G355" s="338"/>
      <c r="H355" s="338" t="s">
        <v>456</v>
      </c>
    </row>
    <row r="356" spans="1:10" s="337" customFormat="1" x14ac:dyDescent="0.25">
      <c r="A356" s="338">
        <v>21</v>
      </c>
      <c r="B356" s="460"/>
      <c r="C356" s="338" t="s">
        <v>80</v>
      </c>
      <c r="D356" s="338" t="s">
        <v>80</v>
      </c>
      <c r="E356" s="345">
        <f t="shared" si="6"/>
        <v>1</v>
      </c>
      <c r="F356" s="338"/>
      <c r="G356" s="338"/>
      <c r="H356" s="338"/>
    </row>
    <row r="357" spans="1:10" s="337" customFormat="1" x14ac:dyDescent="0.25">
      <c r="A357" s="338">
        <v>22</v>
      </c>
      <c r="B357" s="460"/>
      <c r="C357" s="338" t="s">
        <v>80</v>
      </c>
      <c r="D357" s="338" t="s">
        <v>65</v>
      </c>
      <c r="E357" s="345">
        <f t="shared" si="6"/>
        <v>0</v>
      </c>
      <c r="F357" s="338" t="s">
        <v>68</v>
      </c>
      <c r="G357" s="338" t="s">
        <v>69</v>
      </c>
      <c r="H357" s="338"/>
      <c r="J357" s="346"/>
    </row>
    <row r="358" spans="1:10" s="337" customFormat="1" x14ac:dyDescent="0.25">
      <c r="A358" s="338"/>
      <c r="B358" s="335"/>
      <c r="C358" s="338"/>
      <c r="D358" s="338"/>
      <c r="E358" s="338"/>
      <c r="F358" s="338"/>
      <c r="G358" s="338"/>
      <c r="H358" s="338"/>
      <c r="J358" s="346"/>
    </row>
    <row r="359" spans="1:10" s="340" customFormat="1" x14ac:dyDescent="0.25">
      <c r="A359" s="345">
        <v>23</v>
      </c>
      <c r="B359" s="460"/>
      <c r="C359" s="345" t="s">
        <v>80</v>
      </c>
      <c r="D359" s="345" t="s">
        <v>80</v>
      </c>
      <c r="E359" s="345">
        <f t="shared" ref="E359:E372" si="7">IF(D359=C359,1,0)</f>
        <v>1</v>
      </c>
      <c r="F359" s="345"/>
      <c r="G359" s="345"/>
      <c r="H359" s="345"/>
    </row>
    <row r="360" spans="1:10" s="340" customFormat="1" x14ac:dyDescent="0.25">
      <c r="A360" s="345">
        <v>24</v>
      </c>
      <c r="B360" s="460"/>
      <c r="C360" s="345" t="s">
        <v>80</v>
      </c>
      <c r="D360" s="345" t="s">
        <v>63</v>
      </c>
      <c r="E360" s="345">
        <f t="shared" si="7"/>
        <v>0</v>
      </c>
      <c r="F360" s="345" t="s">
        <v>73</v>
      </c>
      <c r="G360" s="345"/>
      <c r="H360" s="345" t="s">
        <v>439</v>
      </c>
    </row>
    <row r="361" spans="1:10" s="340" customFormat="1" x14ac:dyDescent="0.25">
      <c r="A361" s="345">
        <v>25</v>
      </c>
      <c r="B361" s="460"/>
      <c r="C361" s="345" t="s">
        <v>64</v>
      </c>
      <c r="D361" s="345" t="s">
        <v>64</v>
      </c>
      <c r="E361" s="345">
        <f t="shared" si="7"/>
        <v>1</v>
      </c>
      <c r="F361" s="345"/>
      <c r="G361" s="345"/>
      <c r="H361" s="345"/>
    </row>
    <row r="362" spans="1:10" s="340" customFormat="1" x14ac:dyDescent="0.25">
      <c r="A362" s="345">
        <v>26</v>
      </c>
      <c r="B362" s="460"/>
      <c r="C362" s="345" t="s">
        <v>80</v>
      </c>
      <c r="D362" s="345" t="s">
        <v>66</v>
      </c>
      <c r="E362" s="345">
        <f t="shared" si="7"/>
        <v>0</v>
      </c>
      <c r="F362" s="345" t="s">
        <v>70</v>
      </c>
      <c r="G362" s="345"/>
      <c r="H362" s="345" t="s">
        <v>457</v>
      </c>
    </row>
    <row r="363" spans="1:10" s="340" customFormat="1" x14ac:dyDescent="0.25">
      <c r="A363" s="345">
        <v>27</v>
      </c>
      <c r="B363" s="460"/>
      <c r="C363" s="345" t="s">
        <v>80</v>
      </c>
      <c r="D363" s="345" t="s">
        <v>80</v>
      </c>
      <c r="E363" s="345">
        <f t="shared" si="7"/>
        <v>1</v>
      </c>
      <c r="F363" s="345"/>
      <c r="G363" s="345"/>
      <c r="H363" s="345"/>
    </row>
    <row r="364" spans="1:10" s="340" customFormat="1" x14ac:dyDescent="0.25">
      <c r="A364" s="345">
        <v>28</v>
      </c>
      <c r="B364" s="460"/>
      <c r="C364" s="345" t="s">
        <v>63</v>
      </c>
      <c r="D364" s="345"/>
      <c r="E364" s="345">
        <f t="shared" si="7"/>
        <v>0</v>
      </c>
      <c r="F364" s="345" t="s">
        <v>79</v>
      </c>
      <c r="G364" s="345" t="s">
        <v>74</v>
      </c>
      <c r="H364" s="345" t="s">
        <v>458</v>
      </c>
    </row>
    <row r="365" spans="1:10" s="340" customFormat="1" x14ac:dyDescent="0.25">
      <c r="A365" s="345">
        <v>29</v>
      </c>
      <c r="B365" s="460"/>
      <c r="C365" s="85" t="s">
        <v>63</v>
      </c>
      <c r="D365" s="345"/>
      <c r="E365" s="345">
        <f t="shared" si="7"/>
        <v>0</v>
      </c>
      <c r="F365" s="85" t="s">
        <v>69</v>
      </c>
      <c r="G365" s="85"/>
      <c r="H365" s="85" t="s">
        <v>459</v>
      </c>
    </row>
    <row r="366" spans="1:10" s="340" customFormat="1" x14ac:dyDescent="0.25">
      <c r="A366" s="345">
        <v>30</v>
      </c>
      <c r="B366" s="460"/>
      <c r="C366" s="345" t="s">
        <v>80</v>
      </c>
      <c r="D366" s="345" t="s">
        <v>80</v>
      </c>
      <c r="E366" s="345">
        <f t="shared" si="7"/>
        <v>1</v>
      </c>
      <c r="F366" s="345"/>
      <c r="G366" s="345"/>
      <c r="H366" s="345"/>
    </row>
    <row r="367" spans="1:10" s="340" customFormat="1" x14ac:dyDescent="0.25">
      <c r="A367" s="345">
        <v>31</v>
      </c>
      <c r="B367" s="460"/>
      <c r="C367" s="345" t="s">
        <v>80</v>
      </c>
      <c r="D367" s="345" t="s">
        <v>80</v>
      </c>
      <c r="E367" s="345">
        <f t="shared" si="7"/>
        <v>1</v>
      </c>
      <c r="F367" s="345"/>
      <c r="G367" s="345"/>
      <c r="H367" s="345"/>
    </row>
    <row r="368" spans="1:10" s="340" customFormat="1" x14ac:dyDescent="0.25">
      <c r="A368" s="345">
        <v>32</v>
      </c>
      <c r="B368" s="460"/>
      <c r="C368" s="345" t="s">
        <v>65</v>
      </c>
      <c r="D368" s="345" t="s">
        <v>66</v>
      </c>
      <c r="E368" s="345">
        <f t="shared" si="7"/>
        <v>0</v>
      </c>
      <c r="F368" s="345" t="s">
        <v>73</v>
      </c>
      <c r="G368" s="345" t="s">
        <v>74</v>
      </c>
      <c r="H368" s="345" t="s">
        <v>460</v>
      </c>
    </row>
    <row r="369" spans="1:10" s="340" customFormat="1" x14ac:dyDescent="0.25">
      <c r="A369" s="345">
        <v>33</v>
      </c>
      <c r="B369" s="460"/>
      <c r="C369" s="345" t="s">
        <v>66</v>
      </c>
      <c r="D369" s="345" t="s">
        <v>64</v>
      </c>
      <c r="E369" s="345">
        <f t="shared" si="7"/>
        <v>0</v>
      </c>
      <c r="F369" s="345" t="s">
        <v>69</v>
      </c>
      <c r="G369" s="345"/>
      <c r="H369" s="345" t="s">
        <v>461</v>
      </c>
    </row>
    <row r="370" spans="1:10" s="340" customFormat="1" x14ac:dyDescent="0.25">
      <c r="A370" s="345">
        <v>34</v>
      </c>
      <c r="B370" s="460"/>
      <c r="C370" s="345" t="s">
        <v>66</v>
      </c>
      <c r="D370" s="345" t="s">
        <v>66</v>
      </c>
      <c r="E370" s="345">
        <f t="shared" si="7"/>
        <v>1</v>
      </c>
      <c r="F370" s="345"/>
      <c r="G370" s="345"/>
      <c r="H370" s="345"/>
    </row>
    <row r="371" spans="1:10" s="340" customFormat="1" x14ac:dyDescent="0.25">
      <c r="A371" s="345">
        <v>35</v>
      </c>
      <c r="B371" s="460"/>
      <c r="C371" s="345" t="s">
        <v>63</v>
      </c>
      <c r="D371" s="345" t="s">
        <v>63</v>
      </c>
      <c r="E371" s="345">
        <f t="shared" si="7"/>
        <v>1</v>
      </c>
      <c r="F371" s="345"/>
      <c r="G371" s="345"/>
      <c r="H371" s="345"/>
    </row>
    <row r="372" spans="1:10" s="340" customFormat="1" x14ac:dyDescent="0.25">
      <c r="A372" s="345">
        <v>36</v>
      </c>
      <c r="B372" s="460"/>
      <c r="C372" s="345" t="s">
        <v>65</v>
      </c>
      <c r="D372" s="345" t="s">
        <v>65</v>
      </c>
      <c r="E372" s="345">
        <f t="shared" si="7"/>
        <v>1</v>
      </c>
      <c r="F372" s="345"/>
      <c r="G372" s="345"/>
      <c r="H372" s="345"/>
      <c r="J372" s="346"/>
    </row>
    <row r="373" spans="1:10" s="340" customFormat="1" x14ac:dyDescent="0.25">
      <c r="A373" s="345"/>
      <c r="B373" s="339"/>
      <c r="C373" s="345"/>
      <c r="D373" s="345"/>
      <c r="E373" s="345"/>
      <c r="F373" s="345"/>
      <c r="G373" s="345"/>
      <c r="H373" s="345"/>
      <c r="J373" s="346"/>
    </row>
    <row r="374" spans="1:10" s="327" customFormat="1" x14ac:dyDescent="0.25">
      <c r="A374" s="329">
        <v>37</v>
      </c>
      <c r="B374" s="460"/>
      <c r="C374" s="329" t="s">
        <v>80</v>
      </c>
      <c r="D374" s="329">
        <v>0</v>
      </c>
      <c r="E374" s="333">
        <f t="shared" ref="E374:E387" si="8">IF(D374=C374,1,0)</f>
        <v>0</v>
      </c>
      <c r="F374" s="329" t="s">
        <v>70</v>
      </c>
      <c r="G374" s="329" t="s">
        <v>72</v>
      </c>
      <c r="H374" s="329"/>
    </row>
    <row r="375" spans="1:10" s="327" customFormat="1" x14ac:dyDescent="0.25">
      <c r="A375" s="329">
        <v>38</v>
      </c>
      <c r="B375" s="460"/>
      <c r="C375" s="329" t="s">
        <v>66</v>
      </c>
      <c r="D375" s="329" t="s">
        <v>66</v>
      </c>
      <c r="E375" s="333">
        <f t="shared" si="8"/>
        <v>1</v>
      </c>
      <c r="F375" s="329"/>
      <c r="G375" s="329"/>
      <c r="H375" s="329"/>
    </row>
    <row r="376" spans="1:10" s="327" customFormat="1" x14ac:dyDescent="0.25">
      <c r="A376" s="329">
        <v>39</v>
      </c>
      <c r="B376" s="460"/>
      <c r="C376" s="329" t="s">
        <v>64</v>
      </c>
      <c r="D376" s="329" t="s">
        <v>64</v>
      </c>
      <c r="E376" s="333">
        <f t="shared" si="8"/>
        <v>1</v>
      </c>
      <c r="F376" s="329"/>
      <c r="G376" s="329"/>
      <c r="H376" s="329"/>
    </row>
    <row r="377" spans="1:10" s="327" customFormat="1" x14ac:dyDescent="0.25">
      <c r="A377" s="329">
        <v>40</v>
      </c>
      <c r="B377" s="460"/>
      <c r="C377" s="329" t="s">
        <v>63</v>
      </c>
      <c r="D377" s="329" t="s">
        <v>63</v>
      </c>
      <c r="E377" s="333">
        <f t="shared" si="8"/>
        <v>1</v>
      </c>
      <c r="F377" s="329"/>
      <c r="G377" s="329"/>
      <c r="H377" s="329"/>
    </row>
    <row r="378" spans="1:10" s="327" customFormat="1" x14ac:dyDescent="0.25">
      <c r="A378" s="329">
        <v>41</v>
      </c>
      <c r="B378" s="460"/>
      <c r="C378" s="329" t="s">
        <v>63</v>
      </c>
      <c r="D378" s="329" t="s">
        <v>63</v>
      </c>
      <c r="E378" s="333">
        <f t="shared" si="8"/>
        <v>1</v>
      </c>
      <c r="F378" s="329"/>
      <c r="G378" s="329"/>
      <c r="H378" s="329"/>
    </row>
    <row r="379" spans="1:10" s="327" customFormat="1" x14ac:dyDescent="0.25">
      <c r="A379" s="329">
        <v>42</v>
      </c>
      <c r="B379" s="460"/>
      <c r="C379" s="329" t="s">
        <v>80</v>
      </c>
      <c r="D379" s="329" t="s">
        <v>80</v>
      </c>
      <c r="E379" s="333">
        <f t="shared" si="8"/>
        <v>1</v>
      </c>
      <c r="F379" s="329"/>
      <c r="G379" s="329"/>
      <c r="H379" s="329"/>
    </row>
    <row r="380" spans="1:10" s="327" customFormat="1" x14ac:dyDescent="0.25">
      <c r="A380" s="329">
        <v>43</v>
      </c>
      <c r="B380" s="460"/>
      <c r="C380" s="85" t="s">
        <v>63</v>
      </c>
      <c r="D380" s="329" t="s">
        <v>63</v>
      </c>
      <c r="E380" s="333">
        <f t="shared" si="8"/>
        <v>1</v>
      </c>
      <c r="F380" s="85"/>
      <c r="G380" s="85"/>
      <c r="H380" s="85"/>
    </row>
    <row r="381" spans="1:10" s="327" customFormat="1" x14ac:dyDescent="0.25">
      <c r="A381" s="329">
        <v>44</v>
      </c>
      <c r="B381" s="460"/>
      <c r="C381" s="329" t="s">
        <v>65</v>
      </c>
      <c r="D381" s="329" t="s">
        <v>65</v>
      </c>
      <c r="E381" s="333">
        <f t="shared" si="8"/>
        <v>1</v>
      </c>
      <c r="F381" s="329"/>
      <c r="G381" s="329"/>
      <c r="H381" s="329"/>
    </row>
    <row r="382" spans="1:10" s="327" customFormat="1" x14ac:dyDescent="0.25">
      <c r="A382" s="329">
        <v>45</v>
      </c>
      <c r="B382" s="460"/>
      <c r="C382" s="329" t="s">
        <v>66</v>
      </c>
      <c r="D382" s="329" t="s">
        <v>66</v>
      </c>
      <c r="E382" s="333">
        <f t="shared" si="8"/>
        <v>1</v>
      </c>
      <c r="F382" s="329"/>
      <c r="G382" s="329"/>
      <c r="H382" s="329"/>
    </row>
    <row r="383" spans="1:10" s="327" customFormat="1" x14ac:dyDescent="0.25">
      <c r="A383" s="329">
        <v>46</v>
      </c>
      <c r="B383" s="460"/>
      <c r="C383" s="329" t="s">
        <v>66</v>
      </c>
      <c r="D383" s="329" t="s">
        <v>66</v>
      </c>
      <c r="E383" s="333">
        <f t="shared" si="8"/>
        <v>1</v>
      </c>
      <c r="F383" s="329"/>
      <c r="G383" s="329"/>
      <c r="H383" s="329"/>
    </row>
    <row r="384" spans="1:10" s="327" customFormat="1" x14ac:dyDescent="0.25">
      <c r="A384" s="329">
        <v>47</v>
      </c>
      <c r="B384" s="460"/>
      <c r="C384" s="329" t="s">
        <v>80</v>
      </c>
      <c r="D384" s="329" t="s">
        <v>66</v>
      </c>
      <c r="E384" s="333">
        <f t="shared" si="8"/>
        <v>0</v>
      </c>
      <c r="F384" s="329" t="s">
        <v>72</v>
      </c>
      <c r="G384" s="329"/>
      <c r="H384" s="329"/>
    </row>
    <row r="385" spans="1:10" s="327" customFormat="1" x14ac:dyDescent="0.25">
      <c r="A385" s="329">
        <v>48</v>
      </c>
      <c r="B385" s="460"/>
      <c r="C385" s="329" t="s">
        <v>65</v>
      </c>
      <c r="D385" s="329" t="s">
        <v>65</v>
      </c>
      <c r="E385" s="333">
        <f t="shared" si="8"/>
        <v>1</v>
      </c>
      <c r="F385" s="329"/>
      <c r="G385" s="329"/>
      <c r="H385" s="329"/>
    </row>
    <row r="386" spans="1:10" s="327" customFormat="1" x14ac:dyDescent="0.25">
      <c r="A386" s="329">
        <v>49</v>
      </c>
      <c r="B386" s="460"/>
      <c r="C386" s="329" t="s">
        <v>80</v>
      </c>
      <c r="D386" s="329" t="s">
        <v>80</v>
      </c>
      <c r="E386" s="333">
        <f t="shared" si="8"/>
        <v>1</v>
      </c>
      <c r="F386" s="329"/>
      <c r="G386" s="329"/>
      <c r="H386" s="329"/>
    </row>
    <row r="387" spans="1:10" s="327" customFormat="1" x14ac:dyDescent="0.25">
      <c r="A387" s="329">
        <v>50</v>
      </c>
      <c r="B387" s="460"/>
      <c r="C387" s="329" t="s">
        <v>66</v>
      </c>
      <c r="D387" s="329" t="s">
        <v>64</v>
      </c>
      <c r="E387" s="333">
        <f t="shared" si="8"/>
        <v>0</v>
      </c>
      <c r="F387" s="329" t="s">
        <v>69</v>
      </c>
      <c r="G387" s="329" t="s">
        <v>72</v>
      </c>
      <c r="H387" s="329"/>
      <c r="J387" s="330" t="s">
        <v>19</v>
      </c>
    </row>
    <row r="388" spans="1:10" s="327" customFormat="1" x14ac:dyDescent="0.25">
      <c r="A388" s="329"/>
      <c r="B388" s="326"/>
      <c r="C388" s="329"/>
      <c r="D388" s="329"/>
      <c r="E388" s="329"/>
      <c r="F388" s="329"/>
      <c r="G388" s="329"/>
      <c r="H388" s="329"/>
    </row>
    <row r="389" spans="1:10" s="324" customFormat="1" x14ac:dyDescent="0.25">
      <c r="A389" s="325">
        <v>51</v>
      </c>
      <c r="B389" s="460"/>
      <c r="C389" s="325" t="s">
        <v>80</v>
      </c>
      <c r="D389" s="325" t="s">
        <v>66</v>
      </c>
      <c r="E389" s="325">
        <f t="shared" ref="E389:E402" si="9">IF(D389=C389,1,0)</f>
        <v>0</v>
      </c>
      <c r="F389" s="325" t="s">
        <v>70</v>
      </c>
      <c r="G389" s="325"/>
      <c r="H389" s="325" t="s">
        <v>430</v>
      </c>
    </row>
    <row r="390" spans="1:10" s="324" customFormat="1" x14ac:dyDescent="0.25">
      <c r="A390" s="325">
        <v>52</v>
      </c>
      <c r="B390" s="460"/>
      <c r="C390" s="325" t="s">
        <v>80</v>
      </c>
      <c r="D390" s="325" t="s">
        <v>80</v>
      </c>
      <c r="E390" s="325">
        <f t="shared" si="9"/>
        <v>1</v>
      </c>
      <c r="F390" s="325"/>
      <c r="G390" s="325"/>
      <c r="H390" s="325"/>
    </row>
    <row r="391" spans="1:10" s="324" customFormat="1" x14ac:dyDescent="0.25">
      <c r="A391" s="325">
        <v>53</v>
      </c>
      <c r="B391" s="460"/>
      <c r="C391" s="325" t="s">
        <v>63</v>
      </c>
      <c r="D391" s="325" t="s">
        <v>64</v>
      </c>
      <c r="E391" s="325">
        <f t="shared" si="9"/>
        <v>0</v>
      </c>
      <c r="F391" s="325" t="s">
        <v>69</v>
      </c>
      <c r="G391" s="325"/>
      <c r="H391" s="325" t="s">
        <v>431</v>
      </c>
    </row>
    <row r="392" spans="1:10" s="324" customFormat="1" x14ac:dyDescent="0.25">
      <c r="A392" s="325">
        <v>54</v>
      </c>
      <c r="B392" s="460"/>
      <c r="C392" s="325" t="s">
        <v>63</v>
      </c>
      <c r="D392" s="325" t="s">
        <v>63</v>
      </c>
      <c r="E392" s="325">
        <f t="shared" si="9"/>
        <v>1</v>
      </c>
      <c r="F392" s="325"/>
      <c r="G392" s="325"/>
      <c r="H392" s="325" t="s">
        <v>432</v>
      </c>
    </row>
    <row r="393" spans="1:10" s="324" customFormat="1" x14ac:dyDescent="0.25">
      <c r="A393" s="325">
        <v>55</v>
      </c>
      <c r="B393" s="460"/>
      <c r="C393" s="325" t="s">
        <v>66</v>
      </c>
      <c r="D393" s="325" t="s">
        <v>66</v>
      </c>
      <c r="E393" s="325">
        <f t="shared" si="9"/>
        <v>1</v>
      </c>
      <c r="F393" s="325"/>
      <c r="G393" s="325"/>
      <c r="H393" s="325"/>
    </row>
    <row r="394" spans="1:10" s="324" customFormat="1" x14ac:dyDescent="0.25">
      <c r="A394" s="325">
        <v>56</v>
      </c>
      <c r="B394" s="460"/>
      <c r="C394" s="325" t="s">
        <v>63</v>
      </c>
      <c r="D394" s="325" t="s">
        <v>63</v>
      </c>
      <c r="E394" s="325">
        <f t="shared" si="9"/>
        <v>1</v>
      </c>
      <c r="F394" s="325"/>
      <c r="G394" s="325"/>
      <c r="H394" s="325"/>
    </row>
    <row r="395" spans="1:10" s="324" customFormat="1" x14ac:dyDescent="0.25">
      <c r="A395" s="325">
        <v>57</v>
      </c>
      <c r="B395" s="460"/>
      <c r="C395" s="85" t="s">
        <v>80</v>
      </c>
      <c r="D395" s="325" t="s">
        <v>63</v>
      </c>
      <c r="E395" s="325">
        <f t="shared" si="9"/>
        <v>0</v>
      </c>
      <c r="F395" s="85" t="s">
        <v>69</v>
      </c>
      <c r="G395" s="85"/>
      <c r="H395" s="85"/>
    </row>
    <row r="396" spans="1:10" s="324" customFormat="1" x14ac:dyDescent="0.25">
      <c r="A396" s="325">
        <v>58</v>
      </c>
      <c r="B396" s="460"/>
      <c r="C396" s="325" t="s">
        <v>80</v>
      </c>
      <c r="D396" s="325" t="s">
        <v>80</v>
      </c>
      <c r="E396" s="325">
        <f t="shared" si="9"/>
        <v>1</v>
      </c>
      <c r="F396" s="325"/>
      <c r="G396" s="325"/>
      <c r="H396" s="325"/>
    </row>
    <row r="397" spans="1:10" s="324" customFormat="1" x14ac:dyDescent="0.25">
      <c r="A397" s="325">
        <v>59</v>
      </c>
      <c r="B397" s="460"/>
      <c r="C397" s="325" t="s">
        <v>63</v>
      </c>
      <c r="D397" s="325" t="s">
        <v>63</v>
      </c>
      <c r="E397" s="325">
        <f t="shared" si="9"/>
        <v>1</v>
      </c>
      <c r="F397" s="325"/>
      <c r="G397" s="325"/>
      <c r="H397" s="325"/>
    </row>
    <row r="398" spans="1:10" s="324" customFormat="1" x14ac:dyDescent="0.25">
      <c r="A398" s="325">
        <v>60</v>
      </c>
      <c r="B398" s="460"/>
      <c r="C398" s="325" t="s">
        <v>66</v>
      </c>
      <c r="D398" s="325" t="s">
        <v>80</v>
      </c>
      <c r="E398" s="325">
        <f t="shared" si="9"/>
        <v>0</v>
      </c>
      <c r="F398" s="325" t="s">
        <v>75</v>
      </c>
      <c r="G398" s="325"/>
      <c r="H398" s="325" t="s">
        <v>433</v>
      </c>
      <c r="J398" s="330" t="s">
        <v>19</v>
      </c>
    </row>
    <row r="399" spans="1:10" s="324" customFormat="1" x14ac:dyDescent="0.25">
      <c r="A399" s="325">
        <v>61</v>
      </c>
      <c r="B399" s="460"/>
      <c r="C399" s="325" t="s">
        <v>63</v>
      </c>
      <c r="D399" s="325" t="s">
        <v>63</v>
      </c>
      <c r="E399" s="325">
        <f t="shared" si="9"/>
        <v>1</v>
      </c>
      <c r="F399" s="325"/>
      <c r="G399" s="325"/>
      <c r="H399" s="325" t="s">
        <v>434</v>
      </c>
    </row>
    <row r="400" spans="1:10" s="324" customFormat="1" x14ac:dyDescent="0.25">
      <c r="A400" s="325">
        <v>62</v>
      </c>
      <c r="B400" s="460"/>
      <c r="C400" s="325" t="s">
        <v>64</v>
      </c>
      <c r="D400" s="325" t="s">
        <v>64</v>
      </c>
      <c r="E400" s="325">
        <f t="shared" si="9"/>
        <v>1</v>
      </c>
      <c r="F400" s="325" t="s">
        <v>69</v>
      </c>
      <c r="G400" s="325"/>
      <c r="H400" s="325"/>
    </row>
    <row r="401" spans="1:8" s="324" customFormat="1" x14ac:dyDescent="0.25">
      <c r="A401" s="325">
        <v>63</v>
      </c>
      <c r="B401" s="460"/>
      <c r="C401" s="325" t="s">
        <v>63</v>
      </c>
      <c r="D401" s="325" t="s">
        <v>63</v>
      </c>
      <c r="E401" s="325">
        <f t="shared" si="9"/>
        <v>1</v>
      </c>
      <c r="F401" s="325" t="s">
        <v>74</v>
      </c>
      <c r="G401" s="325"/>
      <c r="H401" s="325"/>
    </row>
    <row r="402" spans="1:8" s="324" customFormat="1" ht="15.75" thickBot="1" x14ac:dyDescent="0.3">
      <c r="A402" s="325">
        <v>64</v>
      </c>
      <c r="B402" s="460"/>
      <c r="C402" s="325" t="s">
        <v>64</v>
      </c>
      <c r="D402" s="325" t="s">
        <v>64</v>
      </c>
      <c r="E402" s="325">
        <f t="shared" si="9"/>
        <v>1</v>
      </c>
      <c r="F402" s="325" t="s">
        <v>70</v>
      </c>
      <c r="G402" s="325"/>
      <c r="H402" s="325"/>
    </row>
    <row r="403" spans="1:8" s="324" customFormat="1" x14ac:dyDescent="0.25">
      <c r="A403" s="325"/>
      <c r="B403" s="322"/>
      <c r="C403" s="325"/>
      <c r="D403" s="325"/>
      <c r="E403" s="124"/>
      <c r="F403" s="325"/>
      <c r="G403" s="325"/>
      <c r="H403" s="325"/>
    </row>
    <row r="404" spans="1:8" s="317" customFormat="1" x14ac:dyDescent="0.25">
      <c r="A404" s="318">
        <v>65</v>
      </c>
      <c r="B404" s="460"/>
      <c r="C404" s="318" t="s">
        <v>65</v>
      </c>
      <c r="D404" s="318" t="s">
        <v>65</v>
      </c>
      <c r="E404" s="318">
        <f>IF(D404=C404,1,0)</f>
        <v>1</v>
      </c>
      <c r="F404" s="318"/>
      <c r="G404" s="318"/>
      <c r="H404" s="318"/>
    </row>
    <row r="405" spans="1:8" s="286" customFormat="1" x14ac:dyDescent="0.25">
      <c r="A405" s="290">
        <v>66</v>
      </c>
      <c r="B405" s="460"/>
      <c r="C405" s="290" t="s">
        <v>65</v>
      </c>
      <c r="D405" s="290" t="s">
        <v>65</v>
      </c>
      <c r="E405" s="290">
        <f t="shared" ref="E405:E417" si="10">IF(D405=C405,1,0)</f>
        <v>1</v>
      </c>
      <c r="F405" s="290"/>
      <c r="G405" s="290"/>
      <c r="H405" s="290"/>
    </row>
    <row r="406" spans="1:8" s="286" customFormat="1" x14ac:dyDescent="0.25">
      <c r="A406" s="290">
        <v>67</v>
      </c>
      <c r="B406" s="460"/>
      <c r="C406" s="290" t="s">
        <v>64</v>
      </c>
      <c r="D406" s="290" t="s">
        <v>64</v>
      </c>
      <c r="E406" s="290">
        <f t="shared" si="10"/>
        <v>1</v>
      </c>
      <c r="F406" s="290"/>
      <c r="G406" s="290"/>
      <c r="H406" s="290"/>
    </row>
    <row r="407" spans="1:8" s="286" customFormat="1" x14ac:dyDescent="0.25">
      <c r="A407" s="290">
        <v>68</v>
      </c>
      <c r="B407" s="460"/>
      <c r="C407" s="290" t="s">
        <v>80</v>
      </c>
      <c r="D407" s="290" t="s">
        <v>80</v>
      </c>
      <c r="E407" s="290">
        <f t="shared" si="10"/>
        <v>1</v>
      </c>
      <c r="F407" s="290"/>
      <c r="G407" s="290"/>
      <c r="H407" s="290"/>
    </row>
    <row r="408" spans="1:8" s="286" customFormat="1" x14ac:dyDescent="0.25">
      <c r="A408" s="290">
        <v>69</v>
      </c>
      <c r="B408" s="460"/>
      <c r="C408" s="290" t="s">
        <v>66</v>
      </c>
      <c r="D408" s="290" t="s">
        <v>66</v>
      </c>
      <c r="E408" s="290">
        <f t="shared" si="10"/>
        <v>1</v>
      </c>
      <c r="F408" s="290"/>
      <c r="G408" s="290"/>
      <c r="H408" s="290"/>
    </row>
    <row r="409" spans="1:8" s="286" customFormat="1" x14ac:dyDescent="0.25">
      <c r="A409" s="290">
        <v>70</v>
      </c>
      <c r="B409" s="460"/>
      <c r="C409" s="290" t="s">
        <v>63</v>
      </c>
      <c r="D409" s="290" t="s">
        <v>63</v>
      </c>
      <c r="E409" s="290">
        <f t="shared" si="10"/>
        <v>1</v>
      </c>
      <c r="F409" s="290"/>
      <c r="G409" s="290"/>
      <c r="H409" s="290"/>
    </row>
    <row r="410" spans="1:8" s="286" customFormat="1" x14ac:dyDescent="0.25">
      <c r="A410" s="290">
        <v>71</v>
      </c>
      <c r="B410" s="460"/>
      <c r="C410" s="85" t="s">
        <v>66</v>
      </c>
      <c r="D410" s="290" t="s">
        <v>66</v>
      </c>
      <c r="E410" s="290">
        <f t="shared" si="10"/>
        <v>1</v>
      </c>
      <c r="F410" s="85"/>
      <c r="G410" s="85"/>
      <c r="H410" s="85"/>
    </row>
    <row r="411" spans="1:8" s="286" customFormat="1" x14ac:dyDescent="0.25">
      <c r="A411" s="290">
        <v>72</v>
      </c>
      <c r="B411" s="460"/>
      <c r="C411" s="290" t="s">
        <v>80</v>
      </c>
      <c r="D411" s="290" t="s">
        <v>66</v>
      </c>
      <c r="E411" s="290">
        <f t="shared" si="10"/>
        <v>0</v>
      </c>
      <c r="F411" s="290" t="s">
        <v>72</v>
      </c>
      <c r="G411" s="290"/>
      <c r="H411" s="290"/>
    </row>
    <row r="412" spans="1:8" s="286" customFormat="1" x14ac:dyDescent="0.25">
      <c r="A412" s="290">
        <v>73</v>
      </c>
      <c r="B412" s="460"/>
      <c r="C412" s="290" t="s">
        <v>80</v>
      </c>
      <c r="D412" s="290" t="s">
        <v>80</v>
      </c>
      <c r="E412" s="290">
        <f t="shared" si="10"/>
        <v>1</v>
      </c>
      <c r="F412" s="290"/>
      <c r="G412" s="290"/>
      <c r="H412" s="290"/>
    </row>
    <row r="413" spans="1:8" s="286" customFormat="1" x14ac:dyDescent="0.25">
      <c r="A413" s="290">
        <v>74</v>
      </c>
      <c r="B413" s="460"/>
      <c r="C413" s="290" t="s">
        <v>80</v>
      </c>
      <c r="D413" s="290" t="s">
        <v>80</v>
      </c>
      <c r="E413" s="290">
        <f t="shared" si="10"/>
        <v>1</v>
      </c>
      <c r="F413" s="290"/>
      <c r="G413" s="290"/>
      <c r="H413" s="290"/>
    </row>
    <row r="414" spans="1:8" s="286" customFormat="1" x14ac:dyDescent="0.25">
      <c r="A414" s="290">
        <v>75</v>
      </c>
      <c r="B414" s="460"/>
      <c r="C414" s="290" t="s">
        <v>64</v>
      </c>
      <c r="D414" s="290" t="s">
        <v>64</v>
      </c>
      <c r="E414" s="290">
        <f t="shared" si="10"/>
        <v>1</v>
      </c>
      <c r="F414" s="290"/>
      <c r="G414" s="290"/>
      <c r="H414" s="290"/>
    </row>
    <row r="415" spans="1:8" s="286" customFormat="1" x14ac:dyDescent="0.25">
      <c r="A415" s="290">
        <v>76</v>
      </c>
      <c r="B415" s="460"/>
      <c r="C415" s="290" t="s">
        <v>65</v>
      </c>
      <c r="D415" s="290" t="s">
        <v>66</v>
      </c>
      <c r="E415" s="290">
        <f t="shared" si="10"/>
        <v>0</v>
      </c>
      <c r="F415" s="290" t="s">
        <v>72</v>
      </c>
      <c r="G415" s="290" t="s">
        <v>73</v>
      </c>
      <c r="H415" s="290"/>
    </row>
    <row r="416" spans="1:8" s="286" customFormat="1" x14ac:dyDescent="0.25">
      <c r="A416" s="290">
        <v>77</v>
      </c>
      <c r="B416" s="460"/>
      <c r="C416" s="290" t="s">
        <v>64</v>
      </c>
      <c r="D416" s="290" t="s">
        <v>80</v>
      </c>
      <c r="E416" s="290">
        <f t="shared" si="10"/>
        <v>0</v>
      </c>
      <c r="F416" s="290" t="s">
        <v>67</v>
      </c>
      <c r="G416" s="290"/>
      <c r="H416" s="290"/>
    </row>
    <row r="417" spans="1:8" s="286" customFormat="1" ht="15.75" thickBot="1" x14ac:dyDescent="0.3">
      <c r="A417" s="290">
        <v>78</v>
      </c>
      <c r="B417" s="460"/>
      <c r="C417" s="290" t="s">
        <v>65</v>
      </c>
      <c r="D417" s="290"/>
      <c r="E417" s="290">
        <f t="shared" si="10"/>
        <v>0</v>
      </c>
      <c r="F417" s="290" t="s">
        <v>72</v>
      </c>
      <c r="G417" s="290"/>
      <c r="H417" s="290" t="s">
        <v>422</v>
      </c>
    </row>
    <row r="418" spans="1:8" s="286" customFormat="1" x14ac:dyDescent="0.25">
      <c r="A418" s="290"/>
      <c r="B418" s="284"/>
      <c r="C418" s="290"/>
      <c r="D418" s="290"/>
      <c r="E418" s="124">
        <f>10/14</f>
        <v>0.7142857142857143</v>
      </c>
      <c r="F418" s="290"/>
      <c r="G418" s="290"/>
      <c r="H418" s="290"/>
    </row>
    <row r="419" spans="1:8" s="282" customFormat="1" x14ac:dyDescent="0.25">
      <c r="A419" s="283">
        <v>79</v>
      </c>
      <c r="B419" s="460"/>
      <c r="C419" s="283" t="s">
        <v>65</v>
      </c>
      <c r="D419" s="283" t="s">
        <v>65</v>
      </c>
      <c r="E419" s="283">
        <f t="shared" ref="E419:E432" si="11">IF(D419=C419,1,0)</f>
        <v>1</v>
      </c>
      <c r="F419" s="283"/>
      <c r="G419" s="283"/>
      <c r="H419" s="283"/>
    </row>
    <row r="420" spans="1:8" s="282" customFormat="1" x14ac:dyDescent="0.25">
      <c r="A420" s="283">
        <v>80</v>
      </c>
      <c r="B420" s="460"/>
      <c r="C420" s="283" t="s">
        <v>64</v>
      </c>
      <c r="D420" s="283" t="s">
        <v>63</v>
      </c>
      <c r="E420" s="283">
        <f t="shared" si="11"/>
        <v>0</v>
      </c>
      <c r="F420" s="283" t="s">
        <v>92</v>
      </c>
      <c r="G420" s="283"/>
      <c r="H420" s="283" t="s">
        <v>416</v>
      </c>
    </row>
    <row r="421" spans="1:8" s="282" customFormat="1" x14ac:dyDescent="0.25">
      <c r="A421" s="283">
        <v>81</v>
      </c>
      <c r="B421" s="460"/>
      <c r="C421" s="283" t="s">
        <v>80</v>
      </c>
      <c r="D421" s="283" t="s">
        <v>80</v>
      </c>
      <c r="E421" s="283">
        <f t="shared" si="11"/>
        <v>1</v>
      </c>
      <c r="F421" s="283"/>
      <c r="G421" s="283"/>
      <c r="H421" s="283"/>
    </row>
    <row r="422" spans="1:8" s="282" customFormat="1" x14ac:dyDescent="0.25">
      <c r="A422" s="283">
        <v>82</v>
      </c>
      <c r="B422" s="460"/>
      <c r="C422" s="283" t="s">
        <v>66</v>
      </c>
      <c r="D422" s="283" t="s">
        <v>66</v>
      </c>
      <c r="E422" s="283">
        <f t="shared" si="11"/>
        <v>1</v>
      </c>
      <c r="F422" s="283"/>
      <c r="G422" s="283"/>
      <c r="H422" s="283"/>
    </row>
    <row r="423" spans="1:8" s="282" customFormat="1" x14ac:dyDescent="0.25">
      <c r="A423" s="283">
        <v>83</v>
      </c>
      <c r="B423" s="460"/>
      <c r="C423" s="283" t="s">
        <v>63</v>
      </c>
      <c r="D423" s="283" t="s">
        <v>63</v>
      </c>
      <c r="E423" s="283">
        <f t="shared" si="11"/>
        <v>1</v>
      </c>
      <c r="F423" s="283"/>
      <c r="G423" s="283"/>
      <c r="H423" s="283"/>
    </row>
    <row r="424" spans="1:8" s="282" customFormat="1" x14ac:dyDescent="0.25">
      <c r="A424" s="283">
        <v>84</v>
      </c>
      <c r="B424" s="460"/>
      <c r="C424" s="283" t="s">
        <v>65</v>
      </c>
      <c r="D424" s="283" t="s">
        <v>65</v>
      </c>
      <c r="E424" s="283">
        <f t="shared" si="11"/>
        <v>1</v>
      </c>
      <c r="F424" s="283"/>
      <c r="G424" s="283"/>
      <c r="H424" s="283"/>
    </row>
    <row r="425" spans="1:8" s="282" customFormat="1" x14ac:dyDescent="0.25">
      <c r="A425" s="283">
        <v>85</v>
      </c>
      <c r="B425" s="460"/>
      <c r="C425" s="85" t="s">
        <v>64</v>
      </c>
      <c r="D425" s="283" t="s">
        <v>63</v>
      </c>
      <c r="E425" s="283">
        <f t="shared" si="11"/>
        <v>0</v>
      </c>
      <c r="F425" s="85" t="s">
        <v>73</v>
      </c>
      <c r="G425" s="85"/>
      <c r="H425" s="85" t="s">
        <v>417</v>
      </c>
    </row>
    <row r="426" spans="1:8" s="282" customFormat="1" x14ac:dyDescent="0.25">
      <c r="A426" s="283">
        <v>86</v>
      </c>
      <c r="B426" s="460"/>
      <c r="C426" s="283" t="s">
        <v>66</v>
      </c>
      <c r="D426" s="283" t="s">
        <v>66</v>
      </c>
      <c r="E426" s="283">
        <f t="shared" si="11"/>
        <v>1</v>
      </c>
      <c r="F426" s="283"/>
      <c r="G426" s="283"/>
      <c r="H426" s="283"/>
    </row>
    <row r="427" spans="1:8" s="282" customFormat="1" x14ac:dyDescent="0.25">
      <c r="A427" s="283">
        <v>87</v>
      </c>
      <c r="B427" s="460"/>
      <c r="C427" s="283" t="s">
        <v>63</v>
      </c>
      <c r="D427" s="283" t="s">
        <v>65</v>
      </c>
      <c r="E427" s="283">
        <f t="shared" si="11"/>
        <v>0</v>
      </c>
      <c r="F427" s="283" t="s">
        <v>418</v>
      </c>
      <c r="G427" s="283"/>
      <c r="H427" s="283"/>
    </row>
    <row r="428" spans="1:8" s="282" customFormat="1" x14ac:dyDescent="0.25">
      <c r="A428" s="283">
        <v>88</v>
      </c>
      <c r="B428" s="460"/>
      <c r="C428" s="283" t="s">
        <v>66</v>
      </c>
      <c r="D428" s="283" t="s">
        <v>66</v>
      </c>
      <c r="E428" s="283">
        <f t="shared" si="11"/>
        <v>1</v>
      </c>
      <c r="F428" s="283"/>
      <c r="G428" s="283"/>
      <c r="H428" s="283"/>
    </row>
    <row r="429" spans="1:8" s="282" customFormat="1" x14ac:dyDescent="0.25">
      <c r="A429" s="283">
        <v>89</v>
      </c>
      <c r="B429" s="460"/>
      <c r="C429" s="283" t="s">
        <v>66</v>
      </c>
      <c r="D429" s="283" t="s">
        <v>64</v>
      </c>
      <c r="E429" s="283">
        <f t="shared" si="11"/>
        <v>0</v>
      </c>
      <c r="F429" s="283" t="s">
        <v>73</v>
      </c>
      <c r="G429" s="283"/>
      <c r="H429" s="283" t="s">
        <v>419</v>
      </c>
    </row>
    <row r="430" spans="1:8" s="282" customFormat="1" x14ac:dyDescent="0.25">
      <c r="A430" s="283">
        <v>90</v>
      </c>
      <c r="B430" s="460"/>
      <c r="C430" s="283" t="s">
        <v>65</v>
      </c>
      <c r="D430" s="283" t="s">
        <v>65</v>
      </c>
      <c r="E430" s="283">
        <f t="shared" si="11"/>
        <v>1</v>
      </c>
      <c r="F430" s="283"/>
      <c r="G430" s="283"/>
      <c r="H430" s="283"/>
    </row>
    <row r="431" spans="1:8" s="282" customFormat="1" x14ac:dyDescent="0.25">
      <c r="A431" s="283">
        <v>91</v>
      </c>
      <c r="B431" s="460"/>
      <c r="C431" s="283" t="s">
        <v>66</v>
      </c>
      <c r="D431" s="283" t="s">
        <v>65</v>
      </c>
      <c r="E431" s="283">
        <f t="shared" si="11"/>
        <v>0</v>
      </c>
      <c r="F431" s="283"/>
      <c r="G431" s="283"/>
      <c r="H431" s="283" t="s">
        <v>420</v>
      </c>
    </row>
    <row r="432" spans="1:8" s="282" customFormat="1" ht="15.75" thickBot="1" x14ac:dyDescent="0.3">
      <c r="A432" s="283">
        <v>92</v>
      </c>
      <c r="B432" s="460"/>
      <c r="C432" s="283" t="s">
        <v>63</v>
      </c>
      <c r="D432" s="283" t="s">
        <v>80</v>
      </c>
      <c r="E432" s="283">
        <f t="shared" si="11"/>
        <v>0</v>
      </c>
      <c r="F432" s="283" t="s">
        <v>67</v>
      </c>
      <c r="G432" s="283" t="s">
        <v>70</v>
      </c>
      <c r="H432" s="283" t="s">
        <v>87</v>
      </c>
    </row>
    <row r="433" spans="1:8" s="282" customFormat="1" x14ac:dyDescent="0.25">
      <c r="E433" s="124">
        <f>8/14</f>
        <v>0.5714285714285714</v>
      </c>
    </row>
    <row r="434" spans="1:8" s="282" customFormat="1" x14ac:dyDescent="0.25">
      <c r="A434" s="283">
        <v>93</v>
      </c>
      <c r="B434" s="460"/>
      <c r="C434" s="283" t="s">
        <v>64</v>
      </c>
      <c r="D434" s="283" t="str">
        <f>C434</f>
        <v>a</v>
      </c>
      <c r="E434" s="283">
        <f t="shared" ref="E434:E447" si="12">IF(D434=C434,1,0)</f>
        <v>1</v>
      </c>
      <c r="F434" s="283"/>
      <c r="G434" s="283"/>
      <c r="H434" s="283"/>
    </row>
    <row r="435" spans="1:8" s="282" customFormat="1" x14ac:dyDescent="0.25">
      <c r="A435" s="283">
        <v>94</v>
      </c>
      <c r="B435" s="460"/>
      <c r="C435" s="283" t="s">
        <v>64</v>
      </c>
      <c r="D435" s="283" t="str">
        <f t="shared" ref="D435:D445" si="13">C435</f>
        <v>a</v>
      </c>
      <c r="E435" s="283">
        <f t="shared" si="12"/>
        <v>1</v>
      </c>
      <c r="F435" s="283"/>
      <c r="G435" s="283"/>
      <c r="H435" s="283"/>
    </row>
    <row r="436" spans="1:8" s="282" customFormat="1" x14ac:dyDescent="0.25">
      <c r="A436" s="283">
        <v>95</v>
      </c>
      <c r="B436" s="460"/>
      <c r="C436" s="283" t="s">
        <v>65</v>
      </c>
      <c r="D436" s="283" t="str">
        <f t="shared" si="13"/>
        <v>c</v>
      </c>
      <c r="E436" s="283">
        <f t="shared" si="12"/>
        <v>1</v>
      </c>
      <c r="F436" s="283"/>
      <c r="G436" s="283"/>
      <c r="H436" s="283"/>
    </row>
    <row r="437" spans="1:8" s="282" customFormat="1" x14ac:dyDescent="0.25">
      <c r="A437" s="283">
        <v>96</v>
      </c>
      <c r="B437" s="460"/>
      <c r="C437" s="283" t="s">
        <v>66</v>
      </c>
      <c r="D437" s="283" t="s">
        <v>64</v>
      </c>
      <c r="E437" s="283">
        <f t="shared" si="12"/>
        <v>0</v>
      </c>
      <c r="F437" s="283"/>
      <c r="G437" s="283"/>
      <c r="H437" s="283" t="s">
        <v>411</v>
      </c>
    </row>
    <row r="438" spans="1:8" s="282" customFormat="1" x14ac:dyDescent="0.25">
      <c r="A438" s="283">
        <v>97</v>
      </c>
      <c r="B438" s="460"/>
      <c r="C438" s="283" t="s">
        <v>64</v>
      </c>
      <c r="D438" s="283"/>
      <c r="E438" s="283">
        <f t="shared" si="12"/>
        <v>0</v>
      </c>
      <c r="F438" s="283"/>
      <c r="G438" s="283"/>
      <c r="H438" s="283" t="s">
        <v>412</v>
      </c>
    </row>
    <row r="439" spans="1:8" s="282" customFormat="1" x14ac:dyDescent="0.25">
      <c r="A439" s="283">
        <v>98</v>
      </c>
      <c r="B439" s="460"/>
      <c r="C439" s="283" t="s">
        <v>80</v>
      </c>
      <c r="D439" s="283" t="str">
        <f t="shared" si="13"/>
        <v>d</v>
      </c>
      <c r="E439" s="283">
        <f t="shared" si="12"/>
        <v>1</v>
      </c>
      <c r="F439" s="283"/>
      <c r="G439" s="283"/>
      <c r="H439" s="283"/>
    </row>
    <row r="440" spans="1:8" s="282" customFormat="1" x14ac:dyDescent="0.25">
      <c r="A440" s="283">
        <v>99</v>
      </c>
      <c r="B440" s="460"/>
      <c r="C440" s="85" t="s">
        <v>66</v>
      </c>
      <c r="D440" s="283" t="str">
        <f t="shared" si="13"/>
        <v>b</v>
      </c>
      <c r="E440" s="283">
        <f t="shared" si="12"/>
        <v>1</v>
      </c>
      <c r="F440" s="85"/>
      <c r="G440" s="85"/>
      <c r="H440" s="85"/>
    </row>
    <row r="441" spans="1:8" s="282" customFormat="1" x14ac:dyDescent="0.25">
      <c r="A441" s="283">
        <v>100</v>
      </c>
      <c r="B441" s="460"/>
      <c r="C441" s="283" t="s">
        <v>63</v>
      </c>
      <c r="D441" s="283" t="str">
        <f t="shared" si="13"/>
        <v>e</v>
      </c>
      <c r="E441" s="283">
        <f t="shared" si="12"/>
        <v>1</v>
      </c>
      <c r="F441" s="283"/>
      <c r="G441" s="283"/>
      <c r="H441" s="283"/>
    </row>
    <row r="442" spans="1:8" s="282" customFormat="1" x14ac:dyDescent="0.25">
      <c r="A442" s="283">
        <v>101</v>
      </c>
      <c r="B442" s="460"/>
      <c r="C442" s="283" t="s">
        <v>64</v>
      </c>
      <c r="D442" s="283" t="str">
        <f t="shared" si="13"/>
        <v>a</v>
      </c>
      <c r="E442" s="283">
        <f t="shared" si="12"/>
        <v>1</v>
      </c>
      <c r="F442" s="283"/>
      <c r="G442" s="283"/>
      <c r="H442" s="283"/>
    </row>
    <row r="443" spans="1:8" s="282" customFormat="1" x14ac:dyDescent="0.25">
      <c r="A443" s="283">
        <v>102</v>
      </c>
      <c r="B443" s="460"/>
      <c r="C443" s="283" t="s">
        <v>66</v>
      </c>
      <c r="D443" s="283" t="str">
        <f t="shared" si="13"/>
        <v>b</v>
      </c>
      <c r="E443" s="283">
        <f t="shared" si="12"/>
        <v>1</v>
      </c>
      <c r="F443" s="283"/>
      <c r="G443" s="283"/>
      <c r="H443" s="283"/>
    </row>
    <row r="444" spans="1:8" s="282" customFormat="1" x14ac:dyDescent="0.25">
      <c r="A444" s="283">
        <v>103</v>
      </c>
      <c r="B444" s="460"/>
      <c r="C444" s="283" t="s">
        <v>80</v>
      </c>
      <c r="D444" s="283" t="str">
        <f t="shared" si="13"/>
        <v>d</v>
      </c>
      <c r="E444" s="283">
        <f t="shared" si="12"/>
        <v>1</v>
      </c>
      <c r="F444" s="283"/>
      <c r="G444" s="283"/>
      <c r="H444" s="283"/>
    </row>
    <row r="445" spans="1:8" s="282" customFormat="1" x14ac:dyDescent="0.25">
      <c r="A445" s="283">
        <v>104</v>
      </c>
      <c r="B445" s="460"/>
      <c r="C445" s="283" t="s">
        <v>65</v>
      </c>
      <c r="D445" s="283" t="str">
        <f t="shared" si="13"/>
        <v>c</v>
      </c>
      <c r="E445" s="283">
        <f t="shared" si="12"/>
        <v>1</v>
      </c>
      <c r="F445" s="283"/>
      <c r="G445" s="283"/>
      <c r="H445" s="283"/>
    </row>
    <row r="446" spans="1:8" s="282" customFormat="1" x14ac:dyDescent="0.25">
      <c r="A446" s="283">
        <v>105</v>
      </c>
      <c r="B446" s="460"/>
      <c r="C446" s="283" t="s">
        <v>80</v>
      </c>
      <c r="D446" s="283" t="s">
        <v>65</v>
      </c>
      <c r="E446" s="283">
        <f t="shared" si="12"/>
        <v>0</v>
      </c>
      <c r="F446" s="283"/>
      <c r="G446" s="283"/>
      <c r="H446" s="283" t="s">
        <v>379</v>
      </c>
    </row>
    <row r="447" spans="1:8" s="282" customFormat="1" ht="15.75" thickBot="1" x14ac:dyDescent="0.3">
      <c r="A447" s="283">
        <v>106</v>
      </c>
      <c r="B447" s="460"/>
      <c r="C447" s="283" t="s">
        <v>80</v>
      </c>
      <c r="D447" s="283" t="s">
        <v>64</v>
      </c>
      <c r="E447" s="283">
        <f t="shared" si="12"/>
        <v>0</v>
      </c>
      <c r="F447" s="283"/>
      <c r="G447" s="283"/>
      <c r="H447" s="283" t="s">
        <v>413</v>
      </c>
    </row>
    <row r="448" spans="1:8" s="282" customFormat="1" x14ac:dyDescent="0.25">
      <c r="E448" s="124">
        <f>10/14</f>
        <v>0.7142857142857143</v>
      </c>
    </row>
    <row r="449" spans="1:8" x14ac:dyDescent="0.25">
      <c r="A449" s="232">
        <v>107</v>
      </c>
      <c r="B449" s="460" t="s">
        <v>34</v>
      </c>
      <c r="C449" s="232" t="s">
        <v>66</v>
      </c>
      <c r="D449" s="232" t="s">
        <v>66</v>
      </c>
      <c r="E449" s="232">
        <f t="shared" ref="E449:E484" si="14">IF(D449=C449,1,0)</f>
        <v>1</v>
      </c>
      <c r="F449" s="232"/>
      <c r="G449" s="232"/>
      <c r="H449" s="232"/>
    </row>
    <row r="450" spans="1:8" x14ac:dyDescent="0.25">
      <c r="A450" s="232">
        <v>108</v>
      </c>
      <c r="B450" s="460"/>
      <c r="C450" s="232" t="s">
        <v>64</v>
      </c>
      <c r="D450" s="232" t="s">
        <v>64</v>
      </c>
      <c r="E450" s="232">
        <f t="shared" si="14"/>
        <v>1</v>
      </c>
      <c r="F450" s="232"/>
      <c r="G450" s="232"/>
      <c r="H450" s="232"/>
    </row>
    <row r="451" spans="1:8" x14ac:dyDescent="0.25">
      <c r="A451" s="232">
        <v>109</v>
      </c>
      <c r="B451" s="460"/>
      <c r="C451" s="232" t="s">
        <v>63</v>
      </c>
      <c r="D451" s="232" t="s">
        <v>64</v>
      </c>
      <c r="E451" s="232">
        <f t="shared" si="14"/>
        <v>0</v>
      </c>
      <c r="F451" s="232" t="s">
        <v>74</v>
      </c>
      <c r="G451" s="232"/>
      <c r="H451" s="232"/>
    </row>
    <row r="452" spans="1:8" x14ac:dyDescent="0.25">
      <c r="A452" s="232">
        <v>110</v>
      </c>
      <c r="B452" s="460"/>
      <c r="C452" s="232" t="s">
        <v>65</v>
      </c>
      <c r="D452" s="232" t="s">
        <v>65</v>
      </c>
      <c r="E452" s="232">
        <f t="shared" si="14"/>
        <v>1</v>
      </c>
      <c r="F452" s="232"/>
      <c r="G452" s="232"/>
      <c r="H452" s="232"/>
    </row>
    <row r="453" spans="1:8" x14ac:dyDescent="0.25">
      <c r="A453" s="232">
        <v>111</v>
      </c>
      <c r="B453" s="460"/>
      <c r="C453" s="232" t="s">
        <v>64</v>
      </c>
      <c r="D453" s="232" t="s">
        <v>64</v>
      </c>
      <c r="E453" s="232">
        <f t="shared" si="14"/>
        <v>1</v>
      </c>
      <c r="F453" s="232"/>
      <c r="G453" s="232"/>
      <c r="H453" s="232"/>
    </row>
    <row r="454" spans="1:8" x14ac:dyDescent="0.25">
      <c r="A454" s="232">
        <v>112</v>
      </c>
      <c r="B454" s="460"/>
      <c r="C454" s="232" t="s">
        <v>65</v>
      </c>
      <c r="D454" s="232" t="s">
        <v>65</v>
      </c>
      <c r="E454" s="232">
        <f t="shared" si="14"/>
        <v>1</v>
      </c>
      <c r="F454" s="232"/>
      <c r="G454" s="232"/>
      <c r="H454" s="232"/>
    </row>
    <row r="455" spans="1:8" x14ac:dyDescent="0.25">
      <c r="A455" s="232">
        <v>113</v>
      </c>
      <c r="B455" s="460"/>
      <c r="C455" s="85" t="s">
        <v>80</v>
      </c>
      <c r="D455" s="85" t="s">
        <v>80</v>
      </c>
      <c r="E455" s="232">
        <f t="shared" si="14"/>
        <v>1</v>
      </c>
      <c r="F455" s="85"/>
      <c r="G455" s="85"/>
      <c r="H455" s="85"/>
    </row>
    <row r="456" spans="1:8" x14ac:dyDescent="0.25">
      <c r="A456" s="232">
        <v>114</v>
      </c>
      <c r="B456" s="460"/>
      <c r="C456" s="232" t="s">
        <v>66</v>
      </c>
      <c r="D456" s="232" t="s">
        <v>66</v>
      </c>
      <c r="E456" s="232">
        <f t="shared" si="14"/>
        <v>1</v>
      </c>
      <c r="F456" s="232"/>
      <c r="G456" s="232"/>
      <c r="H456" s="232"/>
    </row>
    <row r="457" spans="1:8" x14ac:dyDescent="0.25">
      <c r="A457" s="232">
        <v>115</v>
      </c>
      <c r="B457" s="460"/>
      <c r="C457" s="232" t="s">
        <v>66</v>
      </c>
      <c r="D457" s="232" t="s">
        <v>66</v>
      </c>
      <c r="E457" s="232">
        <f t="shared" si="14"/>
        <v>1</v>
      </c>
      <c r="F457" s="232"/>
      <c r="G457" s="232"/>
      <c r="H457" s="232"/>
    </row>
    <row r="458" spans="1:8" x14ac:dyDescent="0.25">
      <c r="A458" s="232">
        <v>116</v>
      </c>
      <c r="B458" s="460"/>
      <c r="C458" s="232" t="s">
        <v>65</v>
      </c>
      <c r="D458" s="232" t="s">
        <v>65</v>
      </c>
      <c r="E458" s="232">
        <f t="shared" si="14"/>
        <v>1</v>
      </c>
      <c r="F458" s="232"/>
      <c r="G458" s="232"/>
      <c r="H458" s="232"/>
    </row>
    <row r="459" spans="1:8" x14ac:dyDescent="0.25">
      <c r="A459" s="232">
        <v>117</v>
      </c>
      <c r="B459" s="460"/>
      <c r="C459" s="232" t="s">
        <v>65</v>
      </c>
      <c r="D459" s="232" t="s">
        <v>65</v>
      </c>
      <c r="E459" s="232">
        <f t="shared" si="14"/>
        <v>1</v>
      </c>
      <c r="F459" s="232"/>
      <c r="G459" s="232"/>
      <c r="H459" s="232"/>
    </row>
    <row r="460" spans="1:8" x14ac:dyDescent="0.25">
      <c r="A460" s="232">
        <v>118</v>
      </c>
      <c r="B460" s="460"/>
      <c r="C460" s="232" t="s">
        <v>65</v>
      </c>
      <c r="D460" s="232" t="s">
        <v>65</v>
      </c>
      <c r="E460" s="232">
        <f t="shared" si="14"/>
        <v>1</v>
      </c>
      <c r="F460" s="232"/>
      <c r="G460" s="232"/>
      <c r="H460" s="232"/>
    </row>
    <row r="461" spans="1:8" x14ac:dyDescent="0.25">
      <c r="A461" s="232">
        <v>119</v>
      </c>
      <c r="B461" s="460"/>
      <c r="C461" s="232" t="s">
        <v>63</v>
      </c>
      <c r="D461" s="232" t="s">
        <v>63</v>
      </c>
      <c r="E461" s="232">
        <f t="shared" si="14"/>
        <v>1</v>
      </c>
      <c r="F461" s="232"/>
      <c r="G461" s="232"/>
      <c r="H461" s="232"/>
    </row>
    <row r="462" spans="1:8" ht="15.75" thickBot="1" x14ac:dyDescent="0.3">
      <c r="A462" s="232">
        <v>120</v>
      </c>
      <c r="B462" s="460"/>
      <c r="C462" s="232" t="s">
        <v>66</v>
      </c>
      <c r="D462" s="232" t="s">
        <v>65</v>
      </c>
      <c r="E462" s="232">
        <f t="shared" si="14"/>
        <v>0</v>
      </c>
      <c r="F462" s="232" t="s">
        <v>67</v>
      </c>
      <c r="G462" s="232"/>
      <c r="H462" s="232"/>
    </row>
    <row r="463" spans="1:8" x14ac:dyDescent="0.25">
      <c r="A463" s="81"/>
      <c r="B463" s="81"/>
      <c r="C463" s="81"/>
      <c r="D463" s="81"/>
      <c r="E463" s="124">
        <f>12/14</f>
        <v>0.8571428571428571</v>
      </c>
      <c r="F463" s="81"/>
      <c r="G463" s="81"/>
      <c r="H463" s="81"/>
    </row>
    <row r="464" spans="1:8" x14ac:dyDescent="0.25">
      <c r="A464" s="15">
        <v>121</v>
      </c>
      <c r="C464" s="15" t="s">
        <v>66</v>
      </c>
      <c r="D464" s="15" t="str">
        <f>C464</f>
        <v>b</v>
      </c>
      <c r="E464" s="248">
        <f t="shared" si="14"/>
        <v>1</v>
      </c>
    </row>
    <row r="465" spans="1:8" x14ac:dyDescent="0.25">
      <c r="A465" s="15">
        <v>122</v>
      </c>
      <c r="C465" s="15" t="s">
        <v>80</v>
      </c>
      <c r="D465" s="251" t="str">
        <f>C465</f>
        <v>d</v>
      </c>
      <c r="E465" s="248">
        <f t="shared" si="14"/>
        <v>1</v>
      </c>
    </row>
    <row r="466" spans="1:8" x14ac:dyDescent="0.25">
      <c r="A466" s="251">
        <v>123</v>
      </c>
      <c r="C466" s="15" t="s">
        <v>64</v>
      </c>
      <c r="D466" s="251" t="str">
        <f>C466</f>
        <v>a</v>
      </c>
      <c r="E466" s="248">
        <f t="shared" si="14"/>
        <v>1</v>
      </c>
    </row>
    <row r="467" spans="1:8" x14ac:dyDescent="0.25">
      <c r="A467" s="251">
        <v>124</v>
      </c>
      <c r="C467" s="15" t="s">
        <v>65</v>
      </c>
      <c r="D467" s="251" t="str">
        <f>C467</f>
        <v>c</v>
      </c>
      <c r="E467" s="248">
        <f t="shared" si="14"/>
        <v>1</v>
      </c>
    </row>
    <row r="468" spans="1:8" x14ac:dyDescent="0.25">
      <c r="A468" s="251">
        <v>125</v>
      </c>
      <c r="C468" s="15" t="s">
        <v>66</v>
      </c>
      <c r="D468" s="251" t="str">
        <f>C468</f>
        <v>b</v>
      </c>
      <c r="E468" s="248">
        <f t="shared" si="14"/>
        <v>1</v>
      </c>
    </row>
    <row r="469" spans="1:8" x14ac:dyDescent="0.25">
      <c r="A469" s="251">
        <v>126</v>
      </c>
      <c r="C469" s="15" t="s">
        <v>65</v>
      </c>
      <c r="D469" s="15" t="s">
        <v>64</v>
      </c>
      <c r="E469" s="248">
        <f t="shared" si="14"/>
        <v>0</v>
      </c>
      <c r="F469" s="15" t="s">
        <v>67</v>
      </c>
    </row>
    <row r="470" spans="1:8" x14ac:dyDescent="0.25">
      <c r="A470" s="251">
        <v>127</v>
      </c>
      <c r="C470" s="15" t="s">
        <v>80</v>
      </c>
      <c r="D470" s="15" t="s">
        <v>80</v>
      </c>
      <c r="E470" s="345">
        <f t="shared" si="14"/>
        <v>1</v>
      </c>
    </row>
    <row r="471" spans="1:8" x14ac:dyDescent="0.25">
      <c r="A471" s="251">
        <v>128</v>
      </c>
      <c r="C471" s="15" t="s">
        <v>65</v>
      </c>
      <c r="D471" s="15" t="s">
        <v>63</v>
      </c>
      <c r="E471" s="248">
        <f t="shared" si="14"/>
        <v>0</v>
      </c>
      <c r="F471" s="15" t="s">
        <v>70</v>
      </c>
    </row>
    <row r="472" spans="1:8" x14ac:dyDescent="0.25">
      <c r="A472" s="251">
        <v>129</v>
      </c>
      <c r="C472" s="15" t="s">
        <v>63</v>
      </c>
      <c r="D472" s="15" t="s">
        <v>65</v>
      </c>
      <c r="E472" s="248">
        <f t="shared" si="14"/>
        <v>0</v>
      </c>
      <c r="F472" s="15" t="s">
        <v>72</v>
      </c>
    </row>
    <row r="473" spans="1:8" ht="15.75" thickBot="1" x14ac:dyDescent="0.3">
      <c r="A473" s="251">
        <v>130</v>
      </c>
      <c r="C473" s="15" t="s">
        <v>63</v>
      </c>
      <c r="D473" s="15" t="s">
        <v>65</v>
      </c>
      <c r="E473" s="248">
        <f t="shared" si="14"/>
        <v>0</v>
      </c>
      <c r="F473" s="15" t="s">
        <v>73</v>
      </c>
      <c r="G473" s="15" t="s">
        <v>71</v>
      </c>
      <c r="H473" s="15" t="s">
        <v>404</v>
      </c>
    </row>
    <row r="474" spans="1:8" x14ac:dyDescent="0.25">
      <c r="A474" s="251"/>
      <c r="E474" s="124">
        <f>6/10</f>
        <v>0.6</v>
      </c>
    </row>
    <row r="475" spans="1:8" x14ac:dyDescent="0.25">
      <c r="A475" s="15">
        <v>131</v>
      </c>
      <c r="C475" s="15" t="s">
        <v>80</v>
      </c>
      <c r="D475" s="15" t="s">
        <v>80</v>
      </c>
      <c r="E475" s="345">
        <f t="shared" si="14"/>
        <v>1</v>
      </c>
    </row>
    <row r="476" spans="1:8" x14ac:dyDescent="0.25">
      <c r="A476" s="15">
        <v>132</v>
      </c>
      <c r="C476" s="15" t="s">
        <v>66</v>
      </c>
      <c r="D476" s="15" t="s">
        <v>66</v>
      </c>
      <c r="E476" s="345">
        <f t="shared" si="14"/>
        <v>1</v>
      </c>
    </row>
    <row r="477" spans="1:8" x14ac:dyDescent="0.25">
      <c r="A477" s="15">
        <v>133</v>
      </c>
      <c r="C477" s="15" t="s">
        <v>64</v>
      </c>
      <c r="D477" s="15" t="s">
        <v>66</v>
      </c>
      <c r="E477" s="345">
        <f t="shared" si="14"/>
        <v>0</v>
      </c>
      <c r="F477" s="15" t="s">
        <v>68</v>
      </c>
      <c r="H477" s="15" t="s">
        <v>462</v>
      </c>
    </row>
    <row r="478" spans="1:8" x14ac:dyDescent="0.25">
      <c r="A478" s="15">
        <v>134</v>
      </c>
      <c r="C478" s="15" t="s">
        <v>65</v>
      </c>
      <c r="D478" s="15" t="s">
        <v>65</v>
      </c>
      <c r="E478" s="345">
        <f t="shared" si="14"/>
        <v>1</v>
      </c>
    </row>
    <row r="479" spans="1:8" x14ac:dyDescent="0.25">
      <c r="A479" s="340">
        <v>135</v>
      </c>
      <c r="C479" s="15" t="s">
        <v>66</v>
      </c>
      <c r="D479" s="15" t="s">
        <v>66</v>
      </c>
      <c r="E479" s="345">
        <f t="shared" si="14"/>
        <v>1</v>
      </c>
    </row>
    <row r="480" spans="1:8" x14ac:dyDescent="0.25">
      <c r="A480" s="340">
        <v>136</v>
      </c>
      <c r="C480" s="15" t="s">
        <v>64</v>
      </c>
      <c r="D480" s="15" t="s">
        <v>64</v>
      </c>
      <c r="E480" s="345">
        <f t="shared" si="14"/>
        <v>1</v>
      </c>
    </row>
    <row r="481" spans="1:8" x14ac:dyDescent="0.25">
      <c r="A481" s="340">
        <v>137</v>
      </c>
      <c r="C481" s="15" t="s">
        <v>65</v>
      </c>
      <c r="D481" s="15" t="s">
        <v>65</v>
      </c>
      <c r="E481" s="345">
        <f t="shared" si="14"/>
        <v>1</v>
      </c>
    </row>
    <row r="482" spans="1:8" x14ac:dyDescent="0.25">
      <c r="A482" s="340">
        <v>138</v>
      </c>
      <c r="C482" s="15" t="s">
        <v>63</v>
      </c>
      <c r="D482" s="15" t="s">
        <v>63</v>
      </c>
      <c r="E482" s="345">
        <f t="shared" si="14"/>
        <v>1</v>
      </c>
    </row>
    <row r="483" spans="1:8" x14ac:dyDescent="0.25">
      <c r="A483" s="340">
        <v>139</v>
      </c>
      <c r="C483" s="15" t="s">
        <v>80</v>
      </c>
      <c r="D483" s="15" t="s">
        <v>65</v>
      </c>
      <c r="E483" s="345">
        <f t="shared" si="14"/>
        <v>0</v>
      </c>
      <c r="F483" s="15" t="s">
        <v>73</v>
      </c>
      <c r="H483" s="15" t="s">
        <v>463</v>
      </c>
    </row>
    <row r="484" spans="1:8" ht="15.75" thickBot="1" x14ac:dyDescent="0.3">
      <c r="A484" s="340">
        <v>140</v>
      </c>
      <c r="C484" s="15" t="s">
        <v>63</v>
      </c>
      <c r="D484" s="15" t="s">
        <v>63</v>
      </c>
      <c r="E484" s="345">
        <f t="shared" si="14"/>
        <v>1</v>
      </c>
      <c r="H484" s="15" t="s">
        <v>102</v>
      </c>
    </row>
    <row r="485" spans="1:8" x14ac:dyDescent="0.25">
      <c r="A485" s="462" t="s">
        <v>477</v>
      </c>
      <c r="B485" s="463"/>
      <c r="C485" s="463"/>
      <c r="D485" s="463"/>
      <c r="E485" s="463"/>
      <c r="F485" s="463"/>
      <c r="G485" s="463"/>
      <c r="H485" s="464"/>
    </row>
    <row r="486" spans="1:8" x14ac:dyDescent="0.25">
      <c r="A486" s="465"/>
      <c r="B486" s="466"/>
      <c r="C486" s="466"/>
      <c r="D486" s="466"/>
      <c r="E486" s="466"/>
      <c r="F486" s="466"/>
      <c r="G486" s="466"/>
      <c r="H486" s="467"/>
    </row>
    <row r="487" spans="1:8" ht="15.75" thickBot="1" x14ac:dyDescent="0.3">
      <c r="A487" s="468"/>
      <c r="B487" s="469"/>
      <c r="C487" s="469"/>
      <c r="D487" s="469"/>
      <c r="E487" s="469"/>
      <c r="F487" s="469"/>
      <c r="G487" s="469"/>
      <c r="H487" s="470"/>
    </row>
    <row r="488" spans="1:8" x14ac:dyDescent="0.25">
      <c r="A488" s="15">
        <v>670</v>
      </c>
      <c r="C488" s="15" t="s">
        <v>80</v>
      </c>
      <c r="H488" s="15" t="s">
        <v>478</v>
      </c>
    </row>
    <row r="489" spans="1:8" x14ac:dyDescent="0.25">
      <c r="A489" s="15">
        <v>673</v>
      </c>
      <c r="C489" s="15" t="s">
        <v>66</v>
      </c>
      <c r="H489" s="15" t="s">
        <v>439</v>
      </c>
    </row>
    <row r="490" spans="1:8" x14ac:dyDescent="0.25">
      <c r="A490" s="15">
        <v>800</v>
      </c>
      <c r="C490" s="15" t="s">
        <v>80</v>
      </c>
      <c r="H490" s="15" t="s">
        <v>479</v>
      </c>
    </row>
  </sheetData>
  <mergeCells count="36">
    <mergeCell ref="A485:H487"/>
    <mergeCell ref="B404:B417"/>
    <mergeCell ref="B434:B447"/>
    <mergeCell ref="B419:B432"/>
    <mergeCell ref="A332:H334"/>
    <mergeCell ref="B449:B462"/>
    <mergeCell ref="B389:B402"/>
    <mergeCell ref="B374:B387"/>
    <mergeCell ref="B350:B357"/>
    <mergeCell ref="B359:B372"/>
    <mergeCell ref="B335:B348"/>
    <mergeCell ref="B115:B128"/>
    <mergeCell ref="B130:B143"/>
    <mergeCell ref="B205:B209"/>
    <mergeCell ref="B190:B203"/>
    <mergeCell ref="B326:B331"/>
    <mergeCell ref="B274:B287"/>
    <mergeCell ref="B145:B158"/>
    <mergeCell ref="B160:B173"/>
    <mergeCell ref="B229:B242"/>
    <mergeCell ref="B244:B257"/>
    <mergeCell ref="A211:H213"/>
    <mergeCell ref="B214:B227"/>
    <mergeCell ref="B175:B188"/>
    <mergeCell ref="B259:B272"/>
    <mergeCell ref="B100:B113"/>
    <mergeCell ref="B2:B11"/>
    <mergeCell ref="B14:B20"/>
    <mergeCell ref="B23:B29"/>
    <mergeCell ref="B32:B41"/>
    <mergeCell ref="B44:B53"/>
    <mergeCell ref="A86:H88"/>
    <mergeCell ref="B89:B98"/>
    <mergeCell ref="B75:B84"/>
    <mergeCell ref="B68:B72"/>
    <mergeCell ref="B56:B65"/>
  </mergeCells>
  <conditionalFormatting sqref="E2:E11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E20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E29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:E41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E5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6:E65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8:E72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5:E84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9:E98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0:E113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5:E128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0:E14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5:E15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0:E17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5:E18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0:E20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5:E209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4:E227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9:E24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4:E25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9:E27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4:E28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9:E319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0:E32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6:E331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9:E46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64:E473 E475:E484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34:E447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19:E43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04:E417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9:E40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74:E38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7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9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5:E34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5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50:E35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59:E37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F1:G72 E73:F73 F74:G85 F89:G210 F214:G331 F335:G484 F488:G1048576" xr:uid="{6EF0B599-7194-4632-8CF3-49D17E6E606B}">
      <formula1>$J$1:$J$11</formula1>
    </dataValidation>
  </dataValidations>
  <hyperlinks>
    <hyperlink ref="J68" r:id="rId1" xr:uid="{F114C981-4F4E-4408-8FEE-1285FEAB84BE}"/>
  </hyperlinks>
  <pageMargins left="0.7" right="0.7" top="0.75" bottom="0.75" header="0.3" footer="0.3"/>
  <pageSetup orientation="portrait" r:id="rId2"/>
  <headerFooter>
    <oddFooter>&amp;C&amp;1#&amp;"Calibri"&amp;10&amp;K000000Schlumberger-Private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D87E-1187-4BEA-9A47-5AF94E07CBAC}">
  <dimension ref="A1:I410"/>
  <sheetViews>
    <sheetView topLeftCell="A222" zoomScale="55" zoomScaleNormal="55" workbookViewId="0">
      <selection activeCell="F408" sqref="F408"/>
    </sheetView>
  </sheetViews>
  <sheetFormatPr defaultRowHeight="15" x14ac:dyDescent="0.25"/>
  <cols>
    <col min="1" max="1" width="9.140625" style="15"/>
    <col min="2" max="2" width="17.140625" style="15" bestFit="1" customWidth="1"/>
    <col min="3" max="3" width="10" style="15" bestFit="1" customWidth="1"/>
    <col min="4" max="4" width="11.7109375" style="15" bestFit="1" customWidth="1"/>
    <col min="5" max="5" width="8.85546875" style="15" bestFit="1" customWidth="1"/>
    <col min="6" max="6" width="18" style="15" customWidth="1"/>
    <col min="7" max="7" width="118" style="15" bestFit="1" customWidth="1"/>
    <col min="8" max="8" width="0" style="15" hidden="1" customWidth="1"/>
    <col min="9" max="9" width="21.5703125" style="15" bestFit="1" customWidth="1"/>
    <col min="10" max="16384" width="9.140625" style="15"/>
  </cols>
  <sheetData>
    <row r="1" spans="1:9" s="81" customFormat="1" x14ac:dyDescent="0.25">
      <c r="A1" s="462" t="s">
        <v>89</v>
      </c>
      <c r="B1" s="463"/>
      <c r="C1" s="463"/>
      <c r="D1" s="463"/>
      <c r="E1" s="463"/>
      <c r="F1" s="463"/>
      <c r="G1" s="464"/>
    </row>
    <row r="2" spans="1:9" s="81" customFormat="1" x14ac:dyDescent="0.25">
      <c r="A2" s="465"/>
      <c r="B2" s="466"/>
      <c r="C2" s="466"/>
      <c r="D2" s="466"/>
      <c r="E2" s="466"/>
      <c r="F2" s="466"/>
      <c r="G2" s="467"/>
    </row>
    <row r="3" spans="1:9" s="81" customFormat="1" ht="15.75" thickBot="1" x14ac:dyDescent="0.3">
      <c r="A3" s="468"/>
      <c r="B3" s="469"/>
      <c r="C3" s="469"/>
      <c r="D3" s="469"/>
      <c r="E3" s="469"/>
      <c r="F3" s="469"/>
      <c r="G3" s="470"/>
    </row>
    <row r="4" spans="1:9" s="84" customFormat="1" x14ac:dyDescent="0.25">
      <c r="A4" s="117" t="s">
        <v>14</v>
      </c>
      <c r="B4" s="117" t="s">
        <v>87</v>
      </c>
      <c r="C4" s="117" t="s">
        <v>88</v>
      </c>
      <c r="D4" s="117" t="s">
        <v>89</v>
      </c>
      <c r="E4" s="117" t="s">
        <v>90</v>
      </c>
      <c r="F4" s="117"/>
      <c r="G4" s="117"/>
      <c r="H4" s="11"/>
      <c r="I4" s="11" t="s">
        <v>92</v>
      </c>
    </row>
    <row r="5" spans="1:9" ht="15.75" thickBot="1" x14ac:dyDescent="0.3">
      <c r="A5" s="78">
        <v>510</v>
      </c>
      <c r="B5" s="460" t="s">
        <v>133</v>
      </c>
      <c r="C5" s="78" t="s">
        <v>66</v>
      </c>
      <c r="D5" s="78" t="s">
        <v>66</v>
      </c>
      <c r="E5" s="78">
        <v>1</v>
      </c>
      <c r="F5" s="78"/>
      <c r="G5" s="78"/>
      <c r="I5" s="55" t="s">
        <v>158</v>
      </c>
    </row>
    <row r="6" spans="1:9" ht="15.75" thickBot="1" x14ac:dyDescent="0.3">
      <c r="A6" s="78">
        <v>511</v>
      </c>
      <c r="B6" s="460"/>
      <c r="C6" s="78" t="s">
        <v>65</v>
      </c>
      <c r="D6" s="78" t="s">
        <v>65</v>
      </c>
      <c r="E6" s="78">
        <v>1</v>
      </c>
      <c r="F6" s="78"/>
      <c r="G6" s="78"/>
      <c r="I6" s="53" t="s">
        <v>135</v>
      </c>
    </row>
    <row r="7" spans="1:9" ht="15.75" thickBot="1" x14ac:dyDescent="0.3">
      <c r="A7" s="78">
        <v>512</v>
      </c>
      <c r="B7" s="460"/>
      <c r="C7" s="78" t="s">
        <v>65</v>
      </c>
      <c r="D7" s="78" t="s">
        <v>65</v>
      </c>
      <c r="E7" s="78">
        <v>1</v>
      </c>
      <c r="F7" s="78"/>
      <c r="G7" s="78"/>
      <c r="I7" s="53" t="s">
        <v>137</v>
      </c>
    </row>
    <row r="8" spans="1:9" ht="15.75" thickBot="1" x14ac:dyDescent="0.3">
      <c r="A8" s="58">
        <v>513</v>
      </c>
      <c r="B8" s="460"/>
      <c r="C8" s="78" t="s">
        <v>64</v>
      </c>
      <c r="D8" s="78" t="s">
        <v>64</v>
      </c>
      <c r="E8" s="78">
        <v>1</v>
      </c>
      <c r="F8" s="78"/>
      <c r="G8" s="78"/>
      <c r="I8" s="53" t="s">
        <v>161</v>
      </c>
    </row>
    <row r="9" spans="1:9" ht="15.75" thickBot="1" x14ac:dyDescent="0.3">
      <c r="A9" s="78">
        <v>514</v>
      </c>
      <c r="B9" s="484"/>
      <c r="C9" s="78" t="s">
        <v>80</v>
      </c>
      <c r="D9" s="78" t="s">
        <v>80</v>
      </c>
      <c r="E9" s="78">
        <v>1</v>
      </c>
      <c r="F9" s="78"/>
      <c r="G9" s="78"/>
      <c r="I9" s="53" t="s">
        <v>247</v>
      </c>
    </row>
    <row r="10" spans="1:9" ht="15" customHeight="1" thickBot="1" x14ac:dyDescent="0.3">
      <c r="A10" s="83"/>
      <c r="D10" s="82">
        <f>5/5</f>
        <v>1</v>
      </c>
      <c r="H10" s="53" t="s">
        <v>72</v>
      </c>
    </row>
    <row r="12" spans="1:9" x14ac:dyDescent="0.25">
      <c r="A12" s="78">
        <v>515</v>
      </c>
      <c r="B12" s="481" t="s">
        <v>134</v>
      </c>
      <c r="C12" s="78" t="s">
        <v>80</v>
      </c>
      <c r="D12" s="78" t="s">
        <v>80</v>
      </c>
      <c r="E12" s="78">
        <v>1</v>
      </c>
      <c r="F12" s="78"/>
      <c r="G12" s="78"/>
    </row>
    <row r="13" spans="1:9" x14ac:dyDescent="0.25">
      <c r="A13" s="78">
        <v>516</v>
      </c>
      <c r="B13" s="481"/>
      <c r="C13" s="78" t="s">
        <v>64</v>
      </c>
      <c r="D13" s="78" t="s">
        <v>65</v>
      </c>
      <c r="E13" s="78">
        <v>0</v>
      </c>
      <c r="F13" s="78" t="s">
        <v>135</v>
      </c>
      <c r="G13" s="78" t="s">
        <v>136</v>
      </c>
    </row>
    <row r="14" spans="1:9" x14ac:dyDescent="0.25">
      <c r="A14" s="78">
        <v>517</v>
      </c>
      <c r="B14" s="481"/>
      <c r="C14" s="78" t="s">
        <v>65</v>
      </c>
      <c r="D14" s="78" t="s">
        <v>63</v>
      </c>
      <c r="E14" s="78">
        <v>0</v>
      </c>
      <c r="F14" s="78" t="s">
        <v>137</v>
      </c>
      <c r="G14" s="78" t="s">
        <v>136</v>
      </c>
    </row>
    <row r="15" spans="1:9" x14ac:dyDescent="0.25">
      <c r="A15" s="78">
        <v>518</v>
      </c>
      <c r="B15" s="481"/>
      <c r="C15" s="78" t="s">
        <v>64</v>
      </c>
      <c r="D15" s="78" t="s">
        <v>64</v>
      </c>
      <c r="E15" s="78">
        <v>1</v>
      </c>
      <c r="F15" s="78"/>
      <c r="G15" s="78"/>
    </row>
    <row r="16" spans="1:9" x14ac:dyDescent="0.25">
      <c r="A16" s="78">
        <v>519</v>
      </c>
      <c r="B16" s="481"/>
      <c r="C16" s="78" t="s">
        <v>65</v>
      </c>
      <c r="D16" s="78" t="s">
        <v>65</v>
      </c>
      <c r="E16" s="78">
        <v>1</v>
      </c>
      <c r="F16" s="78"/>
      <c r="G16" s="78"/>
    </row>
    <row r="17" spans="1:7" ht="15.75" thickBot="1" x14ac:dyDescent="0.3">
      <c r="D17" s="82">
        <f>3/5</f>
        <v>0.6</v>
      </c>
    </row>
    <row r="19" spans="1:7" x14ac:dyDescent="0.25">
      <c r="A19" s="78">
        <v>520</v>
      </c>
      <c r="B19" s="481" t="s">
        <v>128</v>
      </c>
      <c r="C19" s="78" t="s">
        <v>80</v>
      </c>
      <c r="D19" s="78" t="s">
        <v>80</v>
      </c>
      <c r="E19" s="78">
        <v>1</v>
      </c>
      <c r="F19" s="78"/>
      <c r="G19" s="78"/>
    </row>
    <row r="20" spans="1:7" x14ac:dyDescent="0.25">
      <c r="A20" s="78">
        <v>521</v>
      </c>
      <c r="B20" s="481"/>
      <c r="C20" s="78" t="s">
        <v>63</v>
      </c>
      <c r="D20" s="78" t="s">
        <v>63</v>
      </c>
      <c r="E20" s="78">
        <v>1</v>
      </c>
      <c r="F20" s="78"/>
      <c r="G20" s="78"/>
    </row>
    <row r="21" spans="1:7" x14ac:dyDescent="0.25">
      <c r="A21" s="78">
        <v>522</v>
      </c>
      <c r="B21" s="481"/>
      <c r="C21" s="78" t="s">
        <v>80</v>
      </c>
      <c r="D21" s="78" t="s">
        <v>64</v>
      </c>
      <c r="E21" s="78">
        <v>0</v>
      </c>
      <c r="F21" s="78" t="s">
        <v>137</v>
      </c>
      <c r="G21" s="78" t="s">
        <v>138</v>
      </c>
    </row>
    <row r="22" spans="1:7" x14ac:dyDescent="0.25">
      <c r="A22" s="78">
        <v>523</v>
      </c>
      <c r="B22" s="481"/>
      <c r="C22" s="78" t="s">
        <v>66</v>
      </c>
      <c r="D22" s="78" t="s">
        <v>66</v>
      </c>
      <c r="E22" s="78">
        <v>1</v>
      </c>
      <c r="F22" s="78"/>
      <c r="G22" s="78"/>
    </row>
    <row r="23" spans="1:7" x14ac:dyDescent="0.25">
      <c r="A23" s="78">
        <v>524</v>
      </c>
      <c r="B23" s="481"/>
      <c r="C23" s="78" t="s">
        <v>65</v>
      </c>
      <c r="D23" s="78" t="s">
        <v>65</v>
      </c>
      <c r="E23" s="78">
        <v>1</v>
      </c>
      <c r="F23" s="78"/>
      <c r="G23" s="78"/>
    </row>
    <row r="24" spans="1:7" ht="15.75" thickBot="1" x14ac:dyDescent="0.3">
      <c r="D24" s="82">
        <f>4/5</f>
        <v>0.8</v>
      </c>
    </row>
    <row r="26" spans="1:7" x14ac:dyDescent="0.25">
      <c r="A26" s="78">
        <v>525</v>
      </c>
      <c r="B26" s="481" t="s">
        <v>139</v>
      </c>
      <c r="C26" s="78" t="s">
        <v>65</v>
      </c>
      <c r="D26" s="78" t="s">
        <v>65</v>
      </c>
      <c r="E26" s="78">
        <v>1</v>
      </c>
      <c r="F26" s="78"/>
      <c r="G26" s="78"/>
    </row>
    <row r="27" spans="1:7" x14ac:dyDescent="0.25">
      <c r="A27" s="78">
        <v>526</v>
      </c>
      <c r="B27" s="481"/>
      <c r="C27" s="78" t="s">
        <v>66</v>
      </c>
      <c r="D27" s="78" t="s">
        <v>66</v>
      </c>
      <c r="E27" s="78">
        <v>1</v>
      </c>
      <c r="F27" s="78"/>
      <c r="G27" s="78"/>
    </row>
    <row r="28" spans="1:7" x14ac:dyDescent="0.25">
      <c r="A28" s="78">
        <v>527</v>
      </c>
      <c r="B28" s="481"/>
      <c r="C28" s="78" t="s">
        <v>63</v>
      </c>
      <c r="D28" s="78" t="s">
        <v>63</v>
      </c>
      <c r="E28" s="78">
        <v>1</v>
      </c>
      <c r="F28" s="78"/>
      <c r="G28" s="78"/>
    </row>
    <row r="29" spans="1:7" ht="15.75" thickBot="1" x14ac:dyDescent="0.3">
      <c r="D29" s="82">
        <v>1</v>
      </c>
    </row>
    <row r="31" spans="1:7" x14ac:dyDescent="0.25">
      <c r="A31" s="78" t="s">
        <v>14</v>
      </c>
      <c r="B31" s="78" t="s">
        <v>87</v>
      </c>
      <c r="C31" s="78" t="s">
        <v>88</v>
      </c>
      <c r="D31" s="78" t="s">
        <v>89</v>
      </c>
      <c r="E31" s="78" t="s">
        <v>90</v>
      </c>
      <c r="F31" s="78"/>
      <c r="G31" s="78"/>
    </row>
    <row r="32" spans="1:7" x14ac:dyDescent="0.25">
      <c r="A32" s="78">
        <v>528</v>
      </c>
      <c r="B32" s="460" t="s">
        <v>130</v>
      </c>
      <c r="C32" s="78" t="s">
        <v>65</v>
      </c>
      <c r="D32" s="78" t="s">
        <v>65</v>
      </c>
      <c r="E32" s="78">
        <v>1</v>
      </c>
      <c r="F32" s="78"/>
      <c r="G32" s="78"/>
    </row>
    <row r="33" spans="1:7" x14ac:dyDescent="0.25">
      <c r="A33" s="78">
        <v>529</v>
      </c>
      <c r="B33" s="460"/>
      <c r="C33" s="78" t="s">
        <v>63</v>
      </c>
      <c r="D33" s="78" t="s">
        <v>63</v>
      </c>
      <c r="E33" s="78">
        <v>1</v>
      </c>
      <c r="F33" s="78"/>
      <c r="G33" s="78"/>
    </row>
    <row r="34" spans="1:7" x14ac:dyDescent="0.25">
      <c r="A34" s="78">
        <v>530</v>
      </c>
      <c r="B34" s="460"/>
      <c r="C34" s="78" t="s">
        <v>64</v>
      </c>
      <c r="D34" s="78" t="s">
        <v>64</v>
      </c>
      <c r="E34" s="78">
        <v>1</v>
      </c>
      <c r="F34" s="78"/>
      <c r="G34" s="78"/>
    </row>
    <row r="35" spans="1:7" x14ac:dyDescent="0.25">
      <c r="A35" s="78">
        <v>531</v>
      </c>
      <c r="B35" s="460"/>
      <c r="C35" s="78" t="s">
        <v>80</v>
      </c>
      <c r="D35" s="78" t="s">
        <v>80</v>
      </c>
      <c r="E35" s="78">
        <v>1</v>
      </c>
      <c r="F35" s="78"/>
      <c r="G35" s="78"/>
    </row>
    <row r="36" spans="1:7" x14ac:dyDescent="0.25">
      <c r="A36" s="78">
        <v>532</v>
      </c>
      <c r="B36" s="460"/>
      <c r="C36" s="78" t="s">
        <v>64</v>
      </c>
      <c r="D36" s="78" t="s">
        <v>64</v>
      </c>
      <c r="E36" s="78">
        <v>1</v>
      </c>
      <c r="F36" s="78"/>
      <c r="G36" s="78"/>
    </row>
    <row r="37" spans="1:7" ht="15.75" thickBot="1" x14ac:dyDescent="0.3">
      <c r="A37" s="83"/>
      <c r="D37" s="82">
        <f>5/5</f>
        <v>1</v>
      </c>
    </row>
    <row r="39" spans="1:7" x14ac:dyDescent="0.25">
      <c r="A39" s="78" t="s">
        <v>14</v>
      </c>
      <c r="B39" s="78" t="s">
        <v>87</v>
      </c>
      <c r="C39" s="78" t="s">
        <v>88</v>
      </c>
      <c r="D39" s="78" t="s">
        <v>89</v>
      </c>
      <c r="E39" s="78" t="s">
        <v>90</v>
      </c>
      <c r="F39" s="78"/>
      <c r="G39" s="78"/>
    </row>
    <row r="40" spans="1:7" x14ac:dyDescent="0.25">
      <c r="A40" s="78">
        <v>533</v>
      </c>
      <c r="B40" s="481" t="s">
        <v>142</v>
      </c>
      <c r="C40" s="78" t="s">
        <v>65</v>
      </c>
      <c r="D40" s="78" t="s">
        <v>65</v>
      </c>
      <c r="E40" s="78">
        <v>1</v>
      </c>
      <c r="F40" s="78"/>
      <c r="G40" s="78"/>
    </row>
    <row r="41" spans="1:7" x14ac:dyDescent="0.25">
      <c r="A41" s="78">
        <v>534</v>
      </c>
      <c r="B41" s="481"/>
      <c r="C41" s="78" t="s">
        <v>65</v>
      </c>
      <c r="D41" s="78" t="s">
        <v>64</v>
      </c>
      <c r="E41" s="78">
        <v>0</v>
      </c>
      <c r="F41" s="78" t="s">
        <v>135</v>
      </c>
      <c r="G41" s="78" t="s">
        <v>143</v>
      </c>
    </row>
    <row r="42" spans="1:7" x14ac:dyDescent="0.25">
      <c r="A42" s="78">
        <v>535</v>
      </c>
      <c r="B42" s="481"/>
      <c r="C42" s="78" t="s">
        <v>66</v>
      </c>
      <c r="D42" s="78" t="s">
        <v>66</v>
      </c>
      <c r="E42" s="78">
        <v>1</v>
      </c>
      <c r="F42" s="78"/>
      <c r="G42" s="78"/>
    </row>
    <row r="43" spans="1:7" x14ac:dyDescent="0.25">
      <c r="A43" s="78">
        <v>536</v>
      </c>
      <c r="B43" s="481"/>
      <c r="C43" s="78" t="s">
        <v>80</v>
      </c>
      <c r="D43" s="78" t="s">
        <v>80</v>
      </c>
      <c r="E43" s="78">
        <v>1</v>
      </c>
      <c r="F43" s="78"/>
      <c r="G43" s="78"/>
    </row>
    <row r="44" spans="1:7" x14ac:dyDescent="0.25">
      <c r="A44" s="78">
        <v>537</v>
      </c>
      <c r="B44" s="481"/>
      <c r="C44" s="78" t="s">
        <v>63</v>
      </c>
      <c r="D44" s="78" t="s">
        <v>63</v>
      </c>
      <c r="E44" s="78">
        <v>1</v>
      </c>
      <c r="F44" s="78"/>
      <c r="G44" s="78"/>
    </row>
    <row r="45" spans="1:7" x14ac:dyDescent="0.25">
      <c r="A45" s="78">
        <v>538</v>
      </c>
      <c r="B45" s="481"/>
      <c r="C45" s="78" t="s">
        <v>65</v>
      </c>
      <c r="D45" s="78" t="s">
        <v>65</v>
      </c>
      <c r="E45" s="78">
        <v>1</v>
      </c>
      <c r="F45" s="78"/>
      <c r="G45" s="78"/>
    </row>
    <row r="46" spans="1:7" ht="15.75" thickBot="1" x14ac:dyDescent="0.3">
      <c r="A46" s="83"/>
      <c r="D46" s="82">
        <f>5/6</f>
        <v>0.83333333333333337</v>
      </c>
    </row>
    <row r="48" spans="1:7" x14ac:dyDescent="0.25">
      <c r="A48" s="78" t="s">
        <v>14</v>
      </c>
      <c r="B48" s="78" t="s">
        <v>87</v>
      </c>
      <c r="C48" s="78" t="s">
        <v>88</v>
      </c>
      <c r="D48" s="78" t="s">
        <v>89</v>
      </c>
      <c r="E48" s="78" t="s">
        <v>90</v>
      </c>
      <c r="F48" s="78"/>
      <c r="G48" s="78"/>
    </row>
    <row r="49" spans="1:7" x14ac:dyDescent="0.25">
      <c r="A49" s="78">
        <v>539</v>
      </c>
      <c r="B49" s="481" t="s">
        <v>149</v>
      </c>
      <c r="C49" s="78" t="s">
        <v>64</v>
      </c>
      <c r="D49" s="78" t="s">
        <v>64</v>
      </c>
      <c r="E49" s="78">
        <v>1</v>
      </c>
      <c r="F49" s="78"/>
      <c r="G49" s="78"/>
    </row>
    <row r="50" spans="1:7" x14ac:dyDescent="0.25">
      <c r="A50" s="78">
        <v>540</v>
      </c>
      <c r="B50" s="481"/>
      <c r="C50" s="78" t="s">
        <v>63</v>
      </c>
      <c r="D50" s="78" t="s">
        <v>63</v>
      </c>
      <c r="E50" s="78">
        <v>1</v>
      </c>
      <c r="F50" s="78"/>
      <c r="G50" s="78"/>
    </row>
    <row r="51" spans="1:7" x14ac:dyDescent="0.25">
      <c r="A51" s="78">
        <v>541</v>
      </c>
      <c r="B51" s="481"/>
      <c r="C51" s="78" t="s">
        <v>64</v>
      </c>
      <c r="D51" s="78" t="s">
        <v>64</v>
      </c>
      <c r="E51" s="78">
        <v>1</v>
      </c>
      <c r="F51" s="78"/>
      <c r="G51" s="78"/>
    </row>
    <row r="52" spans="1:7" x14ac:dyDescent="0.25">
      <c r="A52" s="78">
        <v>542</v>
      </c>
      <c r="B52" s="481"/>
      <c r="C52" s="78" t="s">
        <v>80</v>
      </c>
      <c r="D52" s="78" t="s">
        <v>80</v>
      </c>
      <c r="E52" s="78">
        <v>1</v>
      </c>
      <c r="F52" s="78"/>
      <c r="G52" s="78"/>
    </row>
    <row r="53" spans="1:7" ht="15.75" thickBot="1" x14ac:dyDescent="0.3">
      <c r="A53" s="83"/>
      <c r="D53" s="82">
        <f>4/4</f>
        <v>1</v>
      </c>
    </row>
    <row r="55" spans="1:7" x14ac:dyDescent="0.25">
      <c r="A55" s="78" t="s">
        <v>14</v>
      </c>
      <c r="B55" s="78" t="s">
        <v>87</v>
      </c>
      <c r="C55" s="78" t="s">
        <v>88</v>
      </c>
      <c r="D55" s="78" t="s">
        <v>89</v>
      </c>
      <c r="E55" s="78" t="s">
        <v>90</v>
      </c>
      <c r="F55" s="78"/>
      <c r="G55" s="78"/>
    </row>
    <row r="56" spans="1:7" x14ac:dyDescent="0.25">
      <c r="A56" s="78">
        <v>543</v>
      </c>
      <c r="B56" s="481" t="s">
        <v>150</v>
      </c>
      <c r="C56" s="78" t="s">
        <v>80</v>
      </c>
      <c r="D56" s="78" t="s">
        <v>80</v>
      </c>
      <c r="E56" s="78">
        <v>1</v>
      </c>
      <c r="F56" s="78"/>
      <c r="G56" s="78"/>
    </row>
    <row r="57" spans="1:7" x14ac:dyDescent="0.25">
      <c r="A57" s="78">
        <v>544</v>
      </c>
      <c r="B57" s="481"/>
      <c r="C57" s="78" t="s">
        <v>80</v>
      </c>
      <c r="D57" s="78" t="s">
        <v>80</v>
      </c>
      <c r="E57" s="78">
        <v>1</v>
      </c>
      <c r="F57" s="78"/>
      <c r="G57" s="78"/>
    </row>
    <row r="58" spans="1:7" x14ac:dyDescent="0.25">
      <c r="A58" s="78">
        <v>545</v>
      </c>
      <c r="B58" s="481"/>
      <c r="C58" s="78" t="s">
        <v>66</v>
      </c>
      <c r="D58" s="78" t="s">
        <v>66</v>
      </c>
      <c r="E58" s="78">
        <v>1</v>
      </c>
      <c r="F58" s="78"/>
      <c r="G58" s="78"/>
    </row>
    <row r="59" spans="1:7" ht="15.75" thickBot="1" x14ac:dyDescent="0.3">
      <c r="A59" s="83"/>
      <c r="D59" s="82">
        <f>3/3</f>
        <v>1</v>
      </c>
    </row>
    <row r="61" spans="1:7" x14ac:dyDescent="0.25">
      <c r="A61" s="78" t="s">
        <v>14</v>
      </c>
      <c r="B61" s="78" t="s">
        <v>87</v>
      </c>
      <c r="C61" s="78" t="s">
        <v>88</v>
      </c>
      <c r="D61" s="78" t="s">
        <v>89</v>
      </c>
      <c r="E61" s="78" t="s">
        <v>90</v>
      </c>
      <c r="F61" s="78"/>
      <c r="G61" s="78"/>
    </row>
    <row r="62" spans="1:7" x14ac:dyDescent="0.25">
      <c r="A62" s="78">
        <v>546</v>
      </c>
      <c r="B62" s="481">
        <f>12.5/4</f>
        <v>3.125</v>
      </c>
      <c r="C62" s="78" t="s">
        <v>66</v>
      </c>
      <c r="D62" s="78" t="s">
        <v>66</v>
      </c>
      <c r="E62" s="78">
        <v>1</v>
      </c>
      <c r="F62" s="78"/>
      <c r="G62" s="78"/>
    </row>
    <row r="63" spans="1:7" x14ac:dyDescent="0.25">
      <c r="A63" s="78">
        <v>547</v>
      </c>
      <c r="B63" s="481"/>
      <c r="C63" s="78" t="s">
        <v>65</v>
      </c>
      <c r="D63" s="78" t="s">
        <v>65</v>
      </c>
      <c r="E63" s="78">
        <v>1</v>
      </c>
      <c r="F63" s="78"/>
      <c r="G63" s="78"/>
    </row>
    <row r="64" spans="1:7" x14ac:dyDescent="0.25">
      <c r="A64" s="78">
        <v>548</v>
      </c>
      <c r="B64" s="481"/>
      <c r="C64" s="78" t="s">
        <v>65</v>
      </c>
      <c r="D64" s="78" t="s">
        <v>65</v>
      </c>
      <c r="E64" s="78">
        <v>1</v>
      </c>
      <c r="F64" s="78"/>
      <c r="G64" s="78"/>
    </row>
    <row r="65" spans="1:7" x14ac:dyDescent="0.25">
      <c r="A65" s="78">
        <v>549</v>
      </c>
      <c r="B65" s="481"/>
      <c r="C65" s="78" t="s">
        <v>63</v>
      </c>
      <c r="D65" s="78" t="s">
        <v>63</v>
      </c>
      <c r="E65" s="78">
        <v>1</v>
      </c>
      <c r="F65" s="78"/>
      <c r="G65" s="78"/>
    </row>
    <row r="66" spans="1:7" ht="15.75" thickBot="1" x14ac:dyDescent="0.3">
      <c r="A66" s="83"/>
      <c r="D66" s="82">
        <f>4/4</f>
        <v>1</v>
      </c>
    </row>
    <row r="68" spans="1:7" x14ac:dyDescent="0.25">
      <c r="A68" s="78" t="s">
        <v>14</v>
      </c>
      <c r="B68" s="78" t="s">
        <v>87</v>
      </c>
      <c r="C68" s="78" t="s">
        <v>88</v>
      </c>
      <c r="D68" s="78" t="s">
        <v>89</v>
      </c>
      <c r="E68" s="78" t="s">
        <v>90</v>
      </c>
      <c r="F68" s="78"/>
      <c r="G68" s="78"/>
    </row>
    <row r="69" spans="1:7" x14ac:dyDescent="0.25">
      <c r="A69" s="78">
        <v>550</v>
      </c>
      <c r="B69" s="481" t="s">
        <v>128</v>
      </c>
      <c r="C69" s="78" t="s">
        <v>80</v>
      </c>
      <c r="D69" s="78" t="s">
        <v>80</v>
      </c>
      <c r="E69" s="78">
        <v>1</v>
      </c>
      <c r="F69" s="78"/>
      <c r="G69" s="78"/>
    </row>
    <row r="70" spans="1:7" x14ac:dyDescent="0.25">
      <c r="A70" s="78">
        <v>551</v>
      </c>
      <c r="B70" s="481"/>
      <c r="C70" s="78" t="s">
        <v>63</v>
      </c>
      <c r="D70" s="78" t="s">
        <v>63</v>
      </c>
      <c r="E70" s="78">
        <v>1</v>
      </c>
      <c r="F70" s="78"/>
      <c r="G70" s="78"/>
    </row>
    <row r="71" spans="1:7" x14ac:dyDescent="0.25">
      <c r="A71" s="78">
        <v>552</v>
      </c>
      <c r="B71" s="481"/>
      <c r="C71" s="78" t="s">
        <v>66</v>
      </c>
      <c r="D71" s="78" t="s">
        <v>66</v>
      </c>
      <c r="E71" s="78">
        <v>1</v>
      </c>
      <c r="F71" s="78"/>
      <c r="G71" s="78"/>
    </row>
    <row r="72" spans="1:7" x14ac:dyDescent="0.25">
      <c r="A72" s="78">
        <v>553</v>
      </c>
      <c r="B72" s="481"/>
      <c r="C72" s="78" t="s">
        <v>80</v>
      </c>
      <c r="D72" s="78" t="s">
        <v>80</v>
      </c>
      <c r="E72" s="78">
        <v>1</v>
      </c>
      <c r="F72" s="78"/>
      <c r="G72" s="78"/>
    </row>
    <row r="73" spans="1:7" x14ac:dyDescent="0.25">
      <c r="A73" s="78">
        <v>554</v>
      </c>
      <c r="B73" s="481"/>
      <c r="C73" s="78" t="s">
        <v>65</v>
      </c>
      <c r="D73" s="78" t="s">
        <v>65</v>
      </c>
      <c r="E73" s="78">
        <v>1</v>
      </c>
      <c r="F73" s="78"/>
      <c r="G73" s="78"/>
    </row>
    <row r="74" spans="1:7" x14ac:dyDescent="0.25">
      <c r="A74" s="78">
        <v>555</v>
      </c>
      <c r="B74" s="481"/>
      <c r="C74" s="78" t="s">
        <v>65</v>
      </c>
      <c r="D74" s="78" t="s">
        <v>65</v>
      </c>
      <c r="E74" s="78">
        <v>1</v>
      </c>
      <c r="F74" s="78"/>
      <c r="G74" s="78"/>
    </row>
    <row r="75" spans="1:7" ht="15.75" thickBot="1" x14ac:dyDescent="0.3">
      <c r="A75" s="83"/>
      <c r="D75" s="82">
        <f>6/6</f>
        <v>1</v>
      </c>
    </row>
    <row r="77" spans="1:7" x14ac:dyDescent="0.25">
      <c r="A77" s="78" t="s">
        <v>14</v>
      </c>
      <c r="B77" s="78" t="s">
        <v>87</v>
      </c>
      <c r="C77" s="78" t="s">
        <v>88</v>
      </c>
      <c r="D77" s="78" t="s">
        <v>89</v>
      </c>
      <c r="E77" s="78" t="s">
        <v>90</v>
      </c>
      <c r="F77" s="78"/>
      <c r="G77" s="78"/>
    </row>
    <row r="78" spans="1:7" x14ac:dyDescent="0.25">
      <c r="A78" s="78">
        <v>556</v>
      </c>
      <c r="B78" s="481" t="s">
        <v>157</v>
      </c>
      <c r="C78" s="78" t="s">
        <v>63</v>
      </c>
      <c r="D78" s="78" t="s">
        <v>63</v>
      </c>
      <c r="E78" s="78">
        <v>1</v>
      </c>
      <c r="F78" s="78"/>
      <c r="G78" s="78"/>
    </row>
    <row r="79" spans="1:7" x14ac:dyDescent="0.25">
      <c r="A79" s="78">
        <v>557</v>
      </c>
      <c r="B79" s="481"/>
      <c r="C79" s="78" t="s">
        <v>64</v>
      </c>
      <c r="D79" s="78" t="s">
        <v>64</v>
      </c>
      <c r="E79" s="78">
        <v>1</v>
      </c>
      <c r="F79" s="78"/>
      <c r="G79" s="78"/>
    </row>
    <row r="80" spans="1:7" x14ac:dyDescent="0.25">
      <c r="A80" s="78">
        <v>558</v>
      </c>
      <c r="B80" s="481"/>
      <c r="C80" s="78" t="s">
        <v>63</v>
      </c>
      <c r="D80" s="78" t="s">
        <v>66</v>
      </c>
      <c r="E80" s="78">
        <v>0</v>
      </c>
      <c r="F80" s="78" t="s">
        <v>158</v>
      </c>
      <c r="G80" s="78" t="s">
        <v>159</v>
      </c>
    </row>
    <row r="81" spans="1:7" ht="15.75" thickBot="1" x14ac:dyDescent="0.3">
      <c r="A81" s="83"/>
      <c r="D81" s="82">
        <f>2/3</f>
        <v>0.66666666666666663</v>
      </c>
    </row>
    <row r="83" spans="1:7" x14ac:dyDescent="0.25">
      <c r="A83" s="78" t="s">
        <v>14</v>
      </c>
      <c r="B83" s="78" t="s">
        <v>87</v>
      </c>
      <c r="C83" s="78" t="s">
        <v>88</v>
      </c>
      <c r="D83" s="78" t="s">
        <v>89</v>
      </c>
      <c r="E83" s="78" t="s">
        <v>90</v>
      </c>
      <c r="F83" s="78"/>
      <c r="G83" s="78"/>
    </row>
    <row r="84" spans="1:7" x14ac:dyDescent="0.25">
      <c r="A84" s="78">
        <v>559</v>
      </c>
      <c r="B84" s="481" t="s">
        <v>150</v>
      </c>
      <c r="C84" s="78" t="s">
        <v>65</v>
      </c>
      <c r="D84" s="78" t="s">
        <v>80</v>
      </c>
      <c r="E84" s="78">
        <v>0</v>
      </c>
      <c r="F84" s="78" t="s">
        <v>161</v>
      </c>
      <c r="G84" s="78" t="s">
        <v>160</v>
      </c>
    </row>
    <row r="85" spans="1:7" x14ac:dyDescent="0.25">
      <c r="A85" s="78">
        <v>560</v>
      </c>
      <c r="B85" s="481"/>
      <c r="C85" s="78" t="s">
        <v>63</v>
      </c>
      <c r="D85" s="78" t="s">
        <v>63</v>
      </c>
      <c r="E85" s="78">
        <v>1</v>
      </c>
      <c r="F85" s="78"/>
      <c r="G85" s="78"/>
    </row>
    <row r="86" spans="1:7" x14ac:dyDescent="0.25">
      <c r="A86" s="78">
        <v>561</v>
      </c>
      <c r="B86" s="481"/>
      <c r="C86" s="78" t="s">
        <v>63</v>
      </c>
      <c r="D86" s="78" t="s">
        <v>63</v>
      </c>
      <c r="E86" s="78">
        <v>1</v>
      </c>
      <c r="F86" s="78"/>
      <c r="G86" s="78"/>
    </row>
    <row r="87" spans="1:7" x14ac:dyDescent="0.25">
      <c r="A87" s="78">
        <v>562</v>
      </c>
      <c r="B87" s="481"/>
      <c r="C87" s="78" t="s">
        <v>80</v>
      </c>
      <c r="D87" s="78" t="s">
        <v>80</v>
      </c>
      <c r="E87" s="78">
        <v>1</v>
      </c>
      <c r="F87" s="78"/>
      <c r="G87" s="78"/>
    </row>
    <row r="88" spans="1:7" x14ac:dyDescent="0.25">
      <c r="A88" s="78">
        <v>563</v>
      </c>
      <c r="B88" s="481"/>
      <c r="C88" s="78" t="s">
        <v>80</v>
      </c>
      <c r="D88" s="78" t="s">
        <v>66</v>
      </c>
      <c r="E88" s="78">
        <v>0</v>
      </c>
      <c r="F88" s="78" t="s">
        <v>158</v>
      </c>
      <c r="G88" s="78" t="s">
        <v>162</v>
      </c>
    </row>
    <row r="89" spans="1:7" x14ac:dyDescent="0.25">
      <c r="A89" s="78">
        <v>564</v>
      </c>
      <c r="B89" s="481"/>
      <c r="C89" s="78" t="s">
        <v>65</v>
      </c>
      <c r="D89" s="78" t="s">
        <v>65</v>
      </c>
      <c r="E89" s="78">
        <v>1</v>
      </c>
      <c r="F89" s="78"/>
      <c r="G89" s="78"/>
    </row>
    <row r="90" spans="1:7" x14ac:dyDescent="0.25">
      <c r="A90" s="83"/>
      <c r="D90" s="103">
        <f>4/6</f>
        <v>0.66666666666666663</v>
      </c>
    </row>
    <row r="91" spans="1:7" s="81" customFormat="1" x14ac:dyDescent="0.25">
      <c r="A91" s="98" t="s">
        <v>14</v>
      </c>
      <c r="B91" s="98" t="s">
        <v>87</v>
      </c>
      <c r="C91" s="98" t="s">
        <v>88</v>
      </c>
      <c r="D91" s="98" t="s">
        <v>89</v>
      </c>
      <c r="E91" s="98" t="s">
        <v>90</v>
      </c>
      <c r="F91" s="98"/>
      <c r="G91" s="98"/>
    </row>
    <row r="92" spans="1:7" x14ac:dyDescent="0.25">
      <c r="A92" s="98">
        <v>565</v>
      </c>
      <c r="B92" s="481" t="s">
        <v>144</v>
      </c>
      <c r="C92" s="98" t="s">
        <v>65</v>
      </c>
      <c r="D92" s="98" t="s">
        <v>80</v>
      </c>
      <c r="E92" s="99">
        <v>0</v>
      </c>
      <c r="F92" s="98" t="s">
        <v>158</v>
      </c>
      <c r="G92" s="98"/>
    </row>
    <row r="93" spans="1:7" x14ac:dyDescent="0.25">
      <c r="A93" s="98">
        <v>566</v>
      </c>
      <c r="B93" s="481"/>
      <c r="C93" s="98" t="s">
        <v>64</v>
      </c>
      <c r="D93" s="98" t="s">
        <v>64</v>
      </c>
      <c r="E93" s="99">
        <v>1</v>
      </c>
      <c r="F93" s="98"/>
      <c r="G93" s="98"/>
    </row>
    <row r="94" spans="1:7" x14ac:dyDescent="0.25">
      <c r="A94" s="98">
        <v>567</v>
      </c>
      <c r="B94" s="481"/>
      <c r="C94" s="98" t="s">
        <v>63</v>
      </c>
      <c r="D94" s="98" t="s">
        <v>65</v>
      </c>
      <c r="E94" s="99">
        <v>0</v>
      </c>
      <c r="F94" s="98" t="s">
        <v>211</v>
      </c>
      <c r="G94" s="98"/>
    </row>
    <row r="95" spans="1:7" x14ac:dyDescent="0.25">
      <c r="A95" s="98">
        <v>568</v>
      </c>
      <c r="B95" s="481"/>
      <c r="C95" s="98" t="s">
        <v>80</v>
      </c>
      <c r="D95" s="98" t="s">
        <v>80</v>
      </c>
      <c r="E95" s="99">
        <v>1</v>
      </c>
      <c r="F95" s="98"/>
      <c r="G95" s="98"/>
    </row>
    <row r="96" spans="1:7" x14ac:dyDescent="0.25">
      <c r="A96" s="98">
        <v>569</v>
      </c>
      <c r="B96" s="481"/>
      <c r="C96" s="98" t="s">
        <v>64</v>
      </c>
      <c r="D96" s="98" t="s">
        <v>64</v>
      </c>
      <c r="E96" s="99">
        <v>1</v>
      </c>
      <c r="F96" s="98"/>
      <c r="G96" s="98"/>
    </row>
    <row r="97" spans="1:7" x14ac:dyDescent="0.25">
      <c r="A97" s="98">
        <v>570</v>
      </c>
      <c r="B97" s="481"/>
      <c r="C97" s="98" t="s">
        <v>63</v>
      </c>
      <c r="D97" s="98" t="s">
        <v>64</v>
      </c>
      <c r="E97" s="99">
        <v>0</v>
      </c>
      <c r="F97" s="98" t="s">
        <v>158</v>
      </c>
      <c r="G97" s="98" t="s">
        <v>212</v>
      </c>
    </row>
    <row r="98" spans="1:7" x14ac:dyDescent="0.25">
      <c r="A98" s="98">
        <v>571</v>
      </c>
      <c r="B98" s="481"/>
      <c r="C98" s="98" t="s">
        <v>80</v>
      </c>
      <c r="D98" s="98" t="s">
        <v>80</v>
      </c>
      <c r="E98" s="99">
        <v>1</v>
      </c>
      <c r="F98" s="98"/>
      <c r="G98" s="98"/>
    </row>
    <row r="99" spans="1:7" x14ac:dyDescent="0.25">
      <c r="A99" s="98">
        <v>572</v>
      </c>
      <c r="B99" s="481"/>
      <c r="C99" s="98" t="s">
        <v>65</v>
      </c>
      <c r="D99" s="98" t="s">
        <v>63</v>
      </c>
      <c r="E99" s="99">
        <v>0</v>
      </c>
      <c r="F99" s="98" t="s">
        <v>135</v>
      </c>
      <c r="G99" s="98"/>
    </row>
    <row r="100" spans="1:7" x14ac:dyDescent="0.25">
      <c r="A100" s="98">
        <v>573</v>
      </c>
      <c r="B100" s="481"/>
      <c r="C100" s="98" t="s">
        <v>80</v>
      </c>
      <c r="D100" s="98" t="s">
        <v>80</v>
      </c>
      <c r="E100" s="99">
        <v>1</v>
      </c>
      <c r="F100" s="98"/>
      <c r="G100" s="98"/>
    </row>
    <row r="101" spans="1:7" x14ac:dyDescent="0.25">
      <c r="A101" s="98">
        <v>574</v>
      </c>
      <c r="B101" s="481"/>
      <c r="C101" s="98" t="s">
        <v>66</v>
      </c>
      <c r="D101" s="98" t="s">
        <v>66</v>
      </c>
      <c r="E101" s="99">
        <v>1</v>
      </c>
      <c r="F101" s="98"/>
      <c r="G101" s="98"/>
    </row>
    <row r="102" spans="1:7" x14ac:dyDescent="0.25">
      <c r="A102" s="98">
        <v>575</v>
      </c>
      <c r="B102" s="481"/>
      <c r="C102" s="98" t="s">
        <v>65</v>
      </c>
      <c r="D102" s="98" t="s">
        <v>65</v>
      </c>
      <c r="E102" s="99">
        <v>1</v>
      </c>
      <c r="F102" s="98"/>
      <c r="G102" s="98"/>
    </row>
    <row r="103" spans="1:7" x14ac:dyDescent="0.25">
      <c r="A103" s="81"/>
      <c r="D103" s="103">
        <f>7/11</f>
        <v>0.63636363636363635</v>
      </c>
    </row>
    <row r="104" spans="1:7" x14ac:dyDescent="0.25">
      <c r="A104" s="98" t="s">
        <v>14</v>
      </c>
      <c r="B104" s="98" t="s">
        <v>87</v>
      </c>
      <c r="C104" s="98" t="s">
        <v>88</v>
      </c>
      <c r="D104" s="98" t="s">
        <v>89</v>
      </c>
      <c r="E104" s="98" t="s">
        <v>90</v>
      </c>
      <c r="F104" s="98"/>
      <c r="G104" s="98"/>
    </row>
    <row r="105" spans="1:7" x14ac:dyDescent="0.25">
      <c r="A105" s="98">
        <v>576</v>
      </c>
      <c r="B105" s="460" t="s">
        <v>246</v>
      </c>
      <c r="C105" s="98" t="s">
        <v>227</v>
      </c>
      <c r="D105" s="98" t="s">
        <v>226</v>
      </c>
      <c r="E105" s="99">
        <v>0</v>
      </c>
      <c r="F105" s="98" t="s">
        <v>247</v>
      </c>
      <c r="G105" s="98"/>
    </row>
    <row r="106" spans="1:7" x14ac:dyDescent="0.25">
      <c r="A106" s="98">
        <v>577</v>
      </c>
      <c r="B106" s="460"/>
      <c r="C106" s="98" t="s">
        <v>228</v>
      </c>
      <c r="D106" s="98" t="s">
        <v>225</v>
      </c>
      <c r="E106" s="99">
        <v>0</v>
      </c>
      <c r="F106" s="98" t="s">
        <v>137</v>
      </c>
      <c r="G106" s="98"/>
    </row>
    <row r="107" spans="1:7" x14ac:dyDescent="0.25">
      <c r="A107" s="138">
        <v>578</v>
      </c>
      <c r="B107" s="460"/>
      <c r="C107" s="98" t="s">
        <v>231</v>
      </c>
      <c r="D107" s="98" t="s">
        <v>231</v>
      </c>
      <c r="E107" s="99">
        <v>1</v>
      </c>
      <c r="F107" s="98"/>
      <c r="G107" s="98"/>
    </row>
    <row r="108" spans="1:7" x14ac:dyDescent="0.25">
      <c r="A108" s="138">
        <v>579</v>
      </c>
      <c r="B108" s="460"/>
      <c r="C108" s="98" t="s">
        <v>228</v>
      </c>
      <c r="D108" s="98" t="s">
        <v>228</v>
      </c>
      <c r="E108" s="99">
        <v>1</v>
      </c>
      <c r="F108" s="98"/>
      <c r="G108" s="98"/>
    </row>
    <row r="109" spans="1:7" x14ac:dyDescent="0.25">
      <c r="A109" s="81"/>
      <c r="B109" s="81"/>
      <c r="C109" s="81"/>
      <c r="D109" s="103">
        <f>2/4</f>
        <v>0.5</v>
      </c>
      <c r="E109" s="81"/>
      <c r="F109" s="81"/>
      <c r="G109" s="81"/>
    </row>
    <row r="110" spans="1:7" s="81" customFormat="1" x14ac:dyDescent="0.25">
      <c r="A110" s="138" t="s">
        <v>14</v>
      </c>
      <c r="B110" s="138" t="s">
        <v>87</v>
      </c>
      <c r="C110" s="138" t="s">
        <v>88</v>
      </c>
      <c r="D110" s="138" t="s">
        <v>89</v>
      </c>
      <c r="E110" s="138" t="s">
        <v>90</v>
      </c>
      <c r="F110" s="138"/>
      <c r="G110" s="138"/>
    </row>
    <row r="111" spans="1:7" s="81" customFormat="1" x14ac:dyDescent="0.25">
      <c r="A111" s="138">
        <v>580</v>
      </c>
      <c r="B111" s="460" t="s">
        <v>248</v>
      </c>
      <c r="C111" s="138" t="s">
        <v>228</v>
      </c>
      <c r="D111" s="138" t="s">
        <v>228</v>
      </c>
      <c r="E111" s="140">
        <v>1</v>
      </c>
      <c r="F111" s="138"/>
      <c r="G111" s="138"/>
    </row>
    <row r="112" spans="1:7" s="81" customFormat="1" x14ac:dyDescent="0.25">
      <c r="A112" s="138">
        <v>581</v>
      </c>
      <c r="B112" s="460"/>
      <c r="C112" s="138" t="s">
        <v>227</v>
      </c>
      <c r="D112" s="138" t="s">
        <v>227</v>
      </c>
      <c r="E112" s="140">
        <v>1</v>
      </c>
      <c r="F112" s="138"/>
      <c r="G112" s="138"/>
    </row>
    <row r="113" spans="1:7" s="81" customFormat="1" x14ac:dyDescent="0.25">
      <c r="A113" s="138">
        <v>582</v>
      </c>
      <c r="B113" s="460"/>
      <c r="C113" s="138" t="s">
        <v>231</v>
      </c>
      <c r="D113" s="138" t="s">
        <v>231</v>
      </c>
      <c r="E113" s="140">
        <v>1</v>
      </c>
      <c r="F113" s="138"/>
      <c r="G113" s="138"/>
    </row>
    <row r="114" spans="1:7" s="81" customFormat="1" x14ac:dyDescent="0.25">
      <c r="D114" s="103">
        <v>1</v>
      </c>
    </row>
    <row r="115" spans="1:7" s="81" customFormat="1" x14ac:dyDescent="0.25">
      <c r="A115" s="138" t="s">
        <v>14</v>
      </c>
      <c r="B115" s="138" t="s">
        <v>87</v>
      </c>
      <c r="C115" s="138" t="s">
        <v>88</v>
      </c>
      <c r="D115" s="138" t="s">
        <v>89</v>
      </c>
      <c r="E115" s="138" t="s">
        <v>90</v>
      </c>
      <c r="F115" s="138"/>
      <c r="G115" s="138"/>
    </row>
    <row r="116" spans="1:7" s="81" customFormat="1" x14ac:dyDescent="0.25">
      <c r="A116" s="138">
        <v>583</v>
      </c>
      <c r="B116" s="476" t="s">
        <v>249</v>
      </c>
      <c r="C116" s="138" t="s">
        <v>225</v>
      </c>
      <c r="D116" s="138" t="s">
        <v>225</v>
      </c>
      <c r="E116" s="140">
        <v>1</v>
      </c>
      <c r="F116" s="138"/>
      <c r="G116" s="138"/>
    </row>
    <row r="117" spans="1:7" s="81" customFormat="1" x14ac:dyDescent="0.25">
      <c r="A117" s="138">
        <v>584</v>
      </c>
      <c r="B117" s="477"/>
      <c r="C117" s="138" t="s">
        <v>225</v>
      </c>
      <c r="D117" s="138" t="s">
        <v>225</v>
      </c>
      <c r="E117" s="140">
        <v>1</v>
      </c>
      <c r="F117" s="138"/>
      <c r="G117" s="138"/>
    </row>
    <row r="118" spans="1:7" s="81" customFormat="1" x14ac:dyDescent="0.25">
      <c r="A118" s="138">
        <v>585</v>
      </c>
      <c r="B118" s="477"/>
      <c r="C118" s="138" t="s">
        <v>231</v>
      </c>
      <c r="D118" s="138" t="s">
        <v>231</v>
      </c>
      <c r="E118" s="140">
        <v>1</v>
      </c>
      <c r="F118" s="138"/>
      <c r="G118" s="138"/>
    </row>
    <row r="119" spans="1:7" s="81" customFormat="1" x14ac:dyDescent="0.25">
      <c r="A119" s="138">
        <v>586</v>
      </c>
      <c r="B119" s="477"/>
      <c r="C119" s="138" t="s">
        <v>231</v>
      </c>
      <c r="D119" s="138" t="s">
        <v>226</v>
      </c>
      <c r="E119" s="140">
        <v>0</v>
      </c>
      <c r="F119" s="138" t="s">
        <v>137</v>
      </c>
      <c r="G119" s="138" t="s">
        <v>250</v>
      </c>
    </row>
    <row r="120" spans="1:7" s="81" customFormat="1" x14ac:dyDescent="0.25">
      <c r="A120" s="138">
        <v>587</v>
      </c>
      <c r="B120" s="477"/>
      <c r="C120" s="138" t="s">
        <v>231</v>
      </c>
      <c r="D120" s="138" t="s">
        <v>231</v>
      </c>
      <c r="E120" s="140">
        <v>1</v>
      </c>
      <c r="F120" s="138"/>
      <c r="G120" s="138"/>
    </row>
    <row r="121" spans="1:7" s="81" customFormat="1" x14ac:dyDescent="0.25">
      <c r="A121" s="138">
        <v>588</v>
      </c>
      <c r="B121" s="477"/>
      <c r="C121" s="138" t="s">
        <v>228</v>
      </c>
      <c r="D121" s="138" t="s">
        <v>228</v>
      </c>
      <c r="E121" s="140">
        <v>1</v>
      </c>
      <c r="F121" s="138"/>
      <c r="G121" s="138"/>
    </row>
    <row r="122" spans="1:7" s="81" customFormat="1" x14ac:dyDescent="0.25">
      <c r="A122" s="138">
        <v>589</v>
      </c>
      <c r="B122" s="477"/>
      <c r="C122" s="138" t="s">
        <v>226</v>
      </c>
      <c r="D122" s="138" t="s">
        <v>226</v>
      </c>
      <c r="E122" s="140">
        <v>1</v>
      </c>
      <c r="F122" s="138"/>
      <c r="G122" s="138"/>
    </row>
    <row r="123" spans="1:7" s="81" customFormat="1" x14ac:dyDescent="0.25">
      <c r="A123" s="138">
        <v>590</v>
      </c>
      <c r="B123" s="477"/>
      <c r="C123" s="138" t="s">
        <v>225</v>
      </c>
      <c r="D123" s="138" t="s">
        <v>225</v>
      </c>
      <c r="E123" s="140">
        <v>1</v>
      </c>
      <c r="F123" s="138"/>
      <c r="G123" s="138"/>
    </row>
    <row r="124" spans="1:7" x14ac:dyDescent="0.25">
      <c r="D124" s="103">
        <v>1</v>
      </c>
    </row>
    <row r="125" spans="1:7" s="81" customFormat="1" x14ac:dyDescent="0.25">
      <c r="A125" s="138" t="s">
        <v>14</v>
      </c>
      <c r="B125" s="138" t="s">
        <v>87</v>
      </c>
      <c r="C125" s="138" t="s">
        <v>88</v>
      </c>
      <c r="D125" s="138" t="s">
        <v>89</v>
      </c>
      <c r="E125" s="138" t="s">
        <v>90</v>
      </c>
      <c r="F125" s="138"/>
      <c r="G125" s="138"/>
    </row>
    <row r="126" spans="1:7" x14ac:dyDescent="0.25">
      <c r="A126" s="15">
        <v>591</v>
      </c>
      <c r="B126" s="476" t="s">
        <v>251</v>
      </c>
      <c r="C126" s="138" t="s">
        <v>226</v>
      </c>
      <c r="D126" s="138" t="s">
        <v>226</v>
      </c>
      <c r="E126" s="140">
        <v>1</v>
      </c>
      <c r="F126" s="138"/>
      <c r="G126" s="138"/>
    </row>
    <row r="127" spans="1:7" x14ac:dyDescent="0.25">
      <c r="A127" s="15">
        <v>592</v>
      </c>
      <c r="B127" s="477"/>
      <c r="C127" s="138" t="s">
        <v>226</v>
      </c>
      <c r="D127" s="138" t="s">
        <v>227</v>
      </c>
      <c r="E127" s="140">
        <v>0</v>
      </c>
      <c r="F127" s="138" t="s">
        <v>135</v>
      </c>
      <c r="G127" s="138" t="s">
        <v>252</v>
      </c>
    </row>
    <row r="128" spans="1:7" x14ac:dyDescent="0.25">
      <c r="A128" s="81">
        <v>593</v>
      </c>
      <c r="B128" s="477"/>
      <c r="C128" s="138" t="s">
        <v>226</v>
      </c>
      <c r="D128" s="138" t="s">
        <v>231</v>
      </c>
      <c r="E128" s="140">
        <v>0</v>
      </c>
      <c r="F128" s="138" t="s">
        <v>135</v>
      </c>
      <c r="G128" s="138" t="s">
        <v>253</v>
      </c>
    </row>
    <row r="129" spans="1:7" x14ac:dyDescent="0.25">
      <c r="A129" s="81">
        <v>594</v>
      </c>
      <c r="B129" s="477"/>
      <c r="C129" s="138" t="s">
        <v>228</v>
      </c>
      <c r="D129" s="138" t="s">
        <v>228</v>
      </c>
      <c r="E129" s="140">
        <v>1</v>
      </c>
      <c r="F129" s="138"/>
      <c r="G129" s="138"/>
    </row>
    <row r="130" spans="1:7" x14ac:dyDescent="0.25">
      <c r="A130" s="81">
        <v>595</v>
      </c>
      <c r="B130" s="477"/>
      <c r="C130" s="138" t="s">
        <v>225</v>
      </c>
      <c r="D130" s="138" t="s">
        <v>225</v>
      </c>
      <c r="E130" s="140">
        <v>1</v>
      </c>
      <c r="F130" s="138"/>
      <c r="G130" s="138"/>
    </row>
    <row r="131" spans="1:7" x14ac:dyDescent="0.25">
      <c r="D131" s="103">
        <f>3/5</f>
        <v>0.6</v>
      </c>
    </row>
    <row r="132" spans="1:7" s="81" customFormat="1" x14ac:dyDescent="0.25">
      <c r="A132" s="138" t="s">
        <v>14</v>
      </c>
      <c r="B132" s="138" t="s">
        <v>87</v>
      </c>
      <c r="C132" s="138" t="s">
        <v>88</v>
      </c>
      <c r="D132" s="138" t="s">
        <v>89</v>
      </c>
      <c r="E132" s="138" t="s">
        <v>90</v>
      </c>
      <c r="F132" s="138"/>
      <c r="G132" s="138"/>
    </row>
    <row r="133" spans="1:7" s="81" customFormat="1" x14ac:dyDescent="0.25">
      <c r="A133" s="81">
        <v>596</v>
      </c>
      <c r="B133" s="478" t="s">
        <v>254</v>
      </c>
      <c r="C133" s="138" t="s">
        <v>228</v>
      </c>
      <c r="D133" s="138" t="s">
        <v>228</v>
      </c>
      <c r="E133" s="140">
        <v>1</v>
      </c>
      <c r="F133" s="138"/>
      <c r="G133" s="138"/>
    </row>
    <row r="134" spans="1:7" s="81" customFormat="1" x14ac:dyDescent="0.25">
      <c r="A134" s="81">
        <v>597</v>
      </c>
      <c r="B134" s="479"/>
      <c r="C134" s="138" t="s">
        <v>231</v>
      </c>
      <c r="D134" s="138" t="s">
        <v>227</v>
      </c>
      <c r="E134" s="140">
        <v>0</v>
      </c>
      <c r="F134" s="138" t="s">
        <v>247</v>
      </c>
      <c r="G134" s="138" t="s">
        <v>250</v>
      </c>
    </row>
    <row r="135" spans="1:7" s="81" customFormat="1" x14ac:dyDescent="0.25">
      <c r="A135" s="81">
        <v>598</v>
      </c>
      <c r="B135" s="479"/>
      <c r="C135" s="138" t="s">
        <v>225</v>
      </c>
      <c r="D135" s="138" t="s">
        <v>225</v>
      </c>
      <c r="E135" s="140">
        <v>1</v>
      </c>
      <c r="F135" s="138"/>
      <c r="G135" s="138"/>
    </row>
    <row r="136" spans="1:7" s="81" customFormat="1" x14ac:dyDescent="0.25">
      <c r="A136" s="81">
        <v>599</v>
      </c>
      <c r="B136" s="479"/>
      <c r="C136" s="138" t="s">
        <v>231</v>
      </c>
      <c r="D136" s="138" t="s">
        <v>231</v>
      </c>
      <c r="E136" s="140">
        <v>1</v>
      </c>
      <c r="F136" s="138"/>
      <c r="G136" s="138"/>
    </row>
    <row r="137" spans="1:7" s="81" customFormat="1" x14ac:dyDescent="0.25">
      <c r="A137" s="81">
        <v>600</v>
      </c>
      <c r="B137" s="479"/>
      <c r="C137" s="139" t="s">
        <v>226</v>
      </c>
      <c r="D137" s="139" t="s">
        <v>226</v>
      </c>
      <c r="E137" s="58">
        <v>1</v>
      </c>
      <c r="F137" s="139"/>
      <c r="G137" s="139"/>
    </row>
    <row r="138" spans="1:7" s="140" customFormat="1" x14ac:dyDescent="0.25">
      <c r="A138" s="140">
        <v>601</v>
      </c>
      <c r="B138" s="479"/>
      <c r="C138" s="140" t="s">
        <v>225</v>
      </c>
      <c r="D138" s="140" t="s">
        <v>225</v>
      </c>
      <c r="E138" s="140">
        <v>1</v>
      </c>
    </row>
    <row r="139" spans="1:7" s="140" customFormat="1" x14ac:dyDescent="0.25">
      <c r="A139" s="140">
        <v>602</v>
      </c>
      <c r="B139" s="479"/>
      <c r="C139" s="140" t="s">
        <v>228</v>
      </c>
      <c r="D139" s="140" t="s">
        <v>228</v>
      </c>
      <c r="E139" s="140">
        <v>1</v>
      </c>
    </row>
    <row r="140" spans="1:7" x14ac:dyDescent="0.25">
      <c r="D140" s="103">
        <f>6/7</f>
        <v>0.8571428571428571</v>
      </c>
    </row>
    <row r="141" spans="1:7" s="81" customFormat="1" x14ac:dyDescent="0.25">
      <c r="A141" s="138" t="s">
        <v>14</v>
      </c>
      <c r="B141" s="138" t="s">
        <v>87</v>
      </c>
      <c r="C141" s="138" t="s">
        <v>88</v>
      </c>
      <c r="D141" s="138" t="s">
        <v>89</v>
      </c>
      <c r="E141" s="138" t="s">
        <v>90</v>
      </c>
      <c r="F141" s="138"/>
      <c r="G141" s="138"/>
    </row>
    <row r="142" spans="1:7" s="81" customFormat="1" x14ac:dyDescent="0.25">
      <c r="A142" s="81">
        <v>603</v>
      </c>
      <c r="B142" s="478" t="s">
        <v>255</v>
      </c>
      <c r="C142" s="138" t="s">
        <v>225</v>
      </c>
      <c r="D142" s="138" t="s">
        <v>225</v>
      </c>
      <c r="E142" s="140">
        <v>1</v>
      </c>
      <c r="F142" s="138"/>
      <c r="G142" s="138"/>
    </row>
    <row r="143" spans="1:7" s="81" customFormat="1" x14ac:dyDescent="0.25">
      <c r="A143" s="81">
        <v>604</v>
      </c>
      <c r="B143" s="479"/>
      <c r="C143" s="138" t="s">
        <v>228</v>
      </c>
      <c r="D143" s="138" t="s">
        <v>228</v>
      </c>
      <c r="E143" s="140">
        <v>1</v>
      </c>
      <c r="F143" s="138"/>
      <c r="G143" s="138"/>
    </row>
    <row r="144" spans="1:7" s="81" customFormat="1" x14ac:dyDescent="0.25">
      <c r="A144" s="81">
        <v>605</v>
      </c>
      <c r="B144" s="479"/>
      <c r="C144" s="138" t="s">
        <v>231</v>
      </c>
      <c r="D144" s="138" t="s">
        <v>231</v>
      </c>
      <c r="E144" s="140">
        <v>1</v>
      </c>
      <c r="F144" s="138"/>
      <c r="G144" s="138"/>
    </row>
    <row r="145" spans="1:7" s="81" customFormat="1" x14ac:dyDescent="0.25">
      <c r="A145" s="81">
        <v>606</v>
      </c>
      <c r="B145" s="479"/>
      <c r="C145" s="138" t="s">
        <v>227</v>
      </c>
      <c r="D145" s="138" t="s">
        <v>227</v>
      </c>
      <c r="E145" s="140">
        <v>1</v>
      </c>
      <c r="F145" s="138"/>
      <c r="G145" s="138"/>
    </row>
    <row r="146" spans="1:7" s="81" customFormat="1" x14ac:dyDescent="0.25">
      <c r="D146" s="103">
        <f>4/4</f>
        <v>1</v>
      </c>
    </row>
    <row r="147" spans="1:7" s="81" customFormat="1" x14ac:dyDescent="0.25">
      <c r="A147" s="138" t="s">
        <v>14</v>
      </c>
      <c r="B147" s="138" t="s">
        <v>87</v>
      </c>
      <c r="C147" s="138" t="s">
        <v>88</v>
      </c>
      <c r="D147" s="138" t="s">
        <v>89</v>
      </c>
      <c r="E147" s="138" t="s">
        <v>90</v>
      </c>
      <c r="F147" s="138"/>
      <c r="G147" s="138"/>
    </row>
    <row r="148" spans="1:7" s="81" customFormat="1" x14ac:dyDescent="0.25">
      <c r="A148" s="142">
        <v>607</v>
      </c>
      <c r="B148" s="460" t="s">
        <v>256</v>
      </c>
      <c r="C148" s="141" t="s">
        <v>231</v>
      </c>
      <c r="D148" s="141" t="s">
        <v>227</v>
      </c>
      <c r="E148" s="142">
        <v>0</v>
      </c>
      <c r="F148" s="141"/>
      <c r="G148" s="141" t="s">
        <v>257</v>
      </c>
    </row>
    <row r="149" spans="1:7" s="81" customFormat="1" x14ac:dyDescent="0.25">
      <c r="A149" s="142">
        <v>608</v>
      </c>
      <c r="B149" s="460"/>
      <c r="C149" s="141" t="s">
        <v>228</v>
      </c>
      <c r="D149" s="141" t="s">
        <v>228</v>
      </c>
      <c r="E149" s="142">
        <v>1</v>
      </c>
      <c r="F149" s="141"/>
      <c r="G149" s="141"/>
    </row>
    <row r="150" spans="1:7" s="81" customFormat="1" x14ac:dyDescent="0.25">
      <c r="A150" s="142">
        <v>609</v>
      </c>
      <c r="B150" s="460"/>
      <c r="C150" s="141" t="s">
        <v>231</v>
      </c>
      <c r="D150" s="141" t="s">
        <v>225</v>
      </c>
      <c r="E150" s="142">
        <v>0</v>
      </c>
      <c r="F150" s="141"/>
      <c r="G150" s="141" t="s">
        <v>257</v>
      </c>
    </row>
    <row r="151" spans="1:7" s="81" customFormat="1" ht="15.75" thickBot="1" x14ac:dyDescent="0.3">
      <c r="D151" s="103">
        <f>1/3</f>
        <v>0.33333333333333331</v>
      </c>
    </row>
    <row r="152" spans="1:7" x14ac:dyDescent="0.25">
      <c r="A152" s="462" t="s">
        <v>261</v>
      </c>
      <c r="B152" s="463"/>
      <c r="C152" s="463"/>
      <c r="D152" s="463"/>
      <c r="E152" s="463"/>
      <c r="F152" s="463"/>
      <c r="G152" s="464"/>
    </row>
    <row r="153" spans="1:7" x14ac:dyDescent="0.25">
      <c r="A153" s="465"/>
      <c r="B153" s="466"/>
      <c r="C153" s="466"/>
      <c r="D153" s="466"/>
      <c r="E153" s="466"/>
      <c r="F153" s="466"/>
      <c r="G153" s="467"/>
    </row>
    <row r="154" spans="1:7" ht="15.75" thickBot="1" x14ac:dyDescent="0.3">
      <c r="A154" s="468"/>
      <c r="B154" s="469"/>
      <c r="C154" s="469"/>
      <c r="D154" s="469"/>
      <c r="E154" s="469"/>
      <c r="F154" s="469"/>
      <c r="G154" s="470"/>
    </row>
    <row r="155" spans="1:7" s="81" customFormat="1" x14ac:dyDescent="0.25">
      <c r="A155" s="143" t="s">
        <v>14</v>
      </c>
      <c r="B155" s="143" t="s">
        <v>87</v>
      </c>
      <c r="C155" s="143" t="s">
        <v>88</v>
      </c>
      <c r="D155" s="143" t="s">
        <v>89</v>
      </c>
      <c r="E155" s="143" t="s">
        <v>90</v>
      </c>
      <c r="F155" s="143"/>
      <c r="G155" s="143"/>
    </row>
    <row r="156" spans="1:7" s="81" customFormat="1" x14ac:dyDescent="0.25">
      <c r="A156" s="81">
        <v>1</v>
      </c>
      <c r="B156" s="478" t="s">
        <v>262</v>
      </c>
      <c r="C156" s="143" t="s">
        <v>225</v>
      </c>
      <c r="D156" s="143" t="s">
        <v>225</v>
      </c>
      <c r="E156" s="144">
        <v>1</v>
      </c>
      <c r="F156" s="143"/>
      <c r="G156" s="143"/>
    </row>
    <row r="157" spans="1:7" s="81" customFormat="1" x14ac:dyDescent="0.25">
      <c r="A157" s="81">
        <v>2</v>
      </c>
      <c r="B157" s="479"/>
      <c r="C157" s="143" t="s">
        <v>227</v>
      </c>
      <c r="D157" s="143" t="s">
        <v>227</v>
      </c>
      <c r="E157" s="144">
        <v>1</v>
      </c>
      <c r="F157" s="143"/>
      <c r="G157" s="143"/>
    </row>
    <row r="158" spans="1:7" s="81" customFormat="1" x14ac:dyDescent="0.25">
      <c r="A158" s="81">
        <v>3</v>
      </c>
      <c r="B158" s="479"/>
      <c r="C158" s="143" t="s">
        <v>228</v>
      </c>
      <c r="D158" s="143" t="s">
        <v>228</v>
      </c>
      <c r="E158" s="144">
        <v>1</v>
      </c>
      <c r="F158" s="143"/>
      <c r="G158" s="143"/>
    </row>
    <row r="159" spans="1:7" s="81" customFormat="1" x14ac:dyDescent="0.25">
      <c r="A159" s="81">
        <v>4</v>
      </c>
      <c r="B159" s="479"/>
      <c r="C159" s="143" t="s">
        <v>227</v>
      </c>
      <c r="D159" s="143" t="s">
        <v>227</v>
      </c>
      <c r="E159" s="144">
        <v>1</v>
      </c>
      <c r="F159" s="143"/>
      <c r="G159" s="143"/>
    </row>
    <row r="160" spans="1:7" s="81" customFormat="1" x14ac:dyDescent="0.25">
      <c r="D160" s="103">
        <v>1</v>
      </c>
    </row>
    <row r="161" spans="1:7" s="81" customFormat="1" x14ac:dyDescent="0.25">
      <c r="A161" s="143" t="s">
        <v>14</v>
      </c>
      <c r="B161" s="143" t="s">
        <v>87</v>
      </c>
      <c r="C161" s="143" t="s">
        <v>88</v>
      </c>
      <c r="D161" s="143" t="s">
        <v>89</v>
      </c>
      <c r="E161" s="143" t="s">
        <v>90</v>
      </c>
      <c r="F161" s="143"/>
      <c r="G161" s="143"/>
    </row>
    <row r="162" spans="1:7" s="81" customFormat="1" x14ac:dyDescent="0.25">
      <c r="A162" s="144">
        <v>5</v>
      </c>
      <c r="B162" s="460" t="s">
        <v>263</v>
      </c>
      <c r="C162" s="143" t="s">
        <v>226</v>
      </c>
      <c r="D162" s="143" t="s">
        <v>226</v>
      </c>
      <c r="E162" s="144">
        <v>1</v>
      </c>
      <c r="F162" s="143"/>
      <c r="G162" s="143"/>
    </row>
    <row r="163" spans="1:7" s="81" customFormat="1" x14ac:dyDescent="0.25">
      <c r="A163" s="144">
        <v>6</v>
      </c>
      <c r="B163" s="460"/>
      <c r="C163" s="143" t="s">
        <v>225</v>
      </c>
      <c r="D163" s="143" t="s">
        <v>225</v>
      </c>
      <c r="E163" s="144">
        <v>1</v>
      </c>
      <c r="F163" s="143"/>
      <c r="G163" s="143"/>
    </row>
    <row r="164" spans="1:7" s="81" customFormat="1" x14ac:dyDescent="0.25">
      <c r="A164" s="144">
        <v>7</v>
      </c>
      <c r="B164" s="460"/>
      <c r="C164" s="143" t="s">
        <v>228</v>
      </c>
      <c r="D164" s="143" t="s">
        <v>228</v>
      </c>
      <c r="E164" s="144">
        <v>1</v>
      </c>
      <c r="F164" s="143"/>
      <c r="G164" s="143"/>
    </row>
    <row r="165" spans="1:7" s="81" customFormat="1" x14ac:dyDescent="0.25">
      <c r="A165" s="144">
        <v>8</v>
      </c>
      <c r="B165" s="460"/>
      <c r="C165" s="143" t="s">
        <v>231</v>
      </c>
      <c r="D165" s="143" t="s">
        <v>231</v>
      </c>
      <c r="E165" s="144">
        <v>1</v>
      </c>
      <c r="F165" s="143"/>
      <c r="G165" s="143"/>
    </row>
    <row r="166" spans="1:7" x14ac:dyDescent="0.25">
      <c r="A166" s="144">
        <v>9</v>
      </c>
      <c r="B166" s="460"/>
      <c r="C166" s="144" t="s">
        <v>225</v>
      </c>
      <c r="D166" s="144" t="s">
        <v>225</v>
      </c>
      <c r="E166" s="144">
        <v>1</v>
      </c>
      <c r="F166" s="144"/>
      <c r="G166" s="144"/>
    </row>
    <row r="167" spans="1:7" x14ac:dyDescent="0.25">
      <c r="A167" s="144">
        <v>10</v>
      </c>
      <c r="B167" s="460"/>
      <c r="C167" s="144" t="s">
        <v>228</v>
      </c>
      <c r="D167" s="144" t="s">
        <v>228</v>
      </c>
      <c r="E167" s="144">
        <v>1</v>
      </c>
      <c r="F167" s="144"/>
      <c r="G167" s="144"/>
    </row>
    <row r="168" spans="1:7" x14ac:dyDescent="0.25">
      <c r="D168" s="103">
        <v>1</v>
      </c>
    </row>
    <row r="169" spans="1:7" x14ac:dyDescent="0.25">
      <c r="A169" s="143" t="s">
        <v>14</v>
      </c>
      <c r="B169" s="143" t="s">
        <v>87</v>
      </c>
      <c r="C169" s="143" t="s">
        <v>88</v>
      </c>
      <c r="D169" s="143" t="s">
        <v>89</v>
      </c>
      <c r="E169" s="143" t="s">
        <v>90</v>
      </c>
      <c r="F169" s="143"/>
      <c r="G169" s="143"/>
    </row>
    <row r="170" spans="1:7" ht="15" customHeight="1" x14ac:dyDescent="0.25">
      <c r="A170" s="144">
        <v>11</v>
      </c>
      <c r="B170" s="460" t="s">
        <v>264</v>
      </c>
      <c r="C170" s="143" t="s">
        <v>228</v>
      </c>
      <c r="D170" s="143" t="s">
        <v>228</v>
      </c>
      <c r="E170" s="144">
        <v>1</v>
      </c>
      <c r="F170" s="143"/>
      <c r="G170" s="143"/>
    </row>
    <row r="171" spans="1:7" x14ac:dyDescent="0.25">
      <c r="A171" s="144">
        <v>12</v>
      </c>
      <c r="B171" s="460"/>
      <c r="C171" s="143" t="s">
        <v>231</v>
      </c>
      <c r="D171" s="143" t="s">
        <v>231</v>
      </c>
      <c r="E171" s="144">
        <v>1</v>
      </c>
      <c r="F171" s="143"/>
      <c r="G171" s="143"/>
    </row>
    <row r="172" spans="1:7" x14ac:dyDescent="0.25">
      <c r="A172" s="144">
        <v>13</v>
      </c>
      <c r="B172" s="460"/>
      <c r="C172" s="143" t="s">
        <v>227</v>
      </c>
      <c r="D172" s="143" t="s">
        <v>227</v>
      </c>
      <c r="E172" s="144">
        <v>1</v>
      </c>
      <c r="F172" s="143"/>
      <c r="G172" s="143"/>
    </row>
    <row r="173" spans="1:7" x14ac:dyDescent="0.25">
      <c r="A173" s="144">
        <v>14</v>
      </c>
      <c r="B173" s="460"/>
      <c r="C173" s="143" t="s">
        <v>225</v>
      </c>
      <c r="D173" s="143" t="s">
        <v>225</v>
      </c>
      <c r="E173" s="144">
        <v>1</v>
      </c>
      <c r="F173" s="143"/>
      <c r="G173" s="143"/>
    </row>
    <row r="174" spans="1:7" x14ac:dyDescent="0.25">
      <c r="A174" s="144">
        <v>15</v>
      </c>
      <c r="B174" s="460"/>
      <c r="C174" s="144" t="s">
        <v>228</v>
      </c>
      <c r="D174" s="144" t="s">
        <v>228</v>
      </c>
      <c r="E174" s="144">
        <v>1</v>
      </c>
      <c r="F174" s="144"/>
      <c r="G174" s="144"/>
    </row>
    <row r="175" spans="1:7" x14ac:dyDescent="0.25">
      <c r="A175" s="144">
        <v>16</v>
      </c>
      <c r="B175" s="460"/>
      <c r="C175" s="144" t="s">
        <v>226</v>
      </c>
      <c r="D175" s="144" t="s">
        <v>225</v>
      </c>
      <c r="E175" s="144">
        <v>0</v>
      </c>
      <c r="F175" s="144" t="s">
        <v>247</v>
      </c>
      <c r="G175" s="144"/>
    </row>
    <row r="176" spans="1:7" x14ac:dyDescent="0.25">
      <c r="D176" s="103">
        <f>5/6</f>
        <v>0.83333333333333337</v>
      </c>
    </row>
    <row r="177" spans="1:7" s="81" customFormat="1" x14ac:dyDescent="0.25">
      <c r="A177" s="146" t="s">
        <v>14</v>
      </c>
      <c r="B177" s="146" t="s">
        <v>87</v>
      </c>
      <c r="C177" s="146" t="s">
        <v>88</v>
      </c>
      <c r="D177" s="146" t="s">
        <v>89</v>
      </c>
      <c r="E177" s="146" t="s">
        <v>90</v>
      </c>
      <c r="F177" s="146"/>
      <c r="G177" s="146"/>
    </row>
    <row r="178" spans="1:7" s="81" customFormat="1" ht="15" customHeight="1" x14ac:dyDescent="0.25">
      <c r="A178" s="147">
        <v>17</v>
      </c>
      <c r="B178" s="476" t="s">
        <v>274</v>
      </c>
      <c r="C178" s="146" t="s">
        <v>227</v>
      </c>
      <c r="D178" s="146" t="s">
        <v>227</v>
      </c>
      <c r="E178" s="147">
        <v>1</v>
      </c>
      <c r="F178" s="146"/>
      <c r="G178" s="146"/>
    </row>
    <row r="179" spans="1:7" s="81" customFormat="1" x14ac:dyDescent="0.25">
      <c r="A179" s="147">
        <v>18</v>
      </c>
      <c r="B179" s="477"/>
      <c r="C179" s="146" t="s">
        <v>231</v>
      </c>
      <c r="D179" s="146" t="s">
        <v>231</v>
      </c>
      <c r="E179" s="147">
        <v>1</v>
      </c>
      <c r="F179" s="146"/>
      <c r="G179" s="146"/>
    </row>
    <row r="180" spans="1:7" s="81" customFormat="1" x14ac:dyDescent="0.25">
      <c r="A180" s="147">
        <v>19</v>
      </c>
      <c r="B180" s="477"/>
      <c r="C180" s="146" t="s">
        <v>226</v>
      </c>
      <c r="D180" s="146" t="s">
        <v>226</v>
      </c>
      <c r="E180" s="147">
        <v>1</v>
      </c>
      <c r="F180" s="146"/>
      <c r="G180" s="146"/>
    </row>
    <row r="181" spans="1:7" s="81" customFormat="1" x14ac:dyDescent="0.25">
      <c r="A181" s="147">
        <v>20</v>
      </c>
      <c r="B181" s="477"/>
      <c r="C181" s="146" t="s">
        <v>228</v>
      </c>
      <c r="D181" s="146" t="s">
        <v>228</v>
      </c>
      <c r="E181" s="147">
        <v>1</v>
      </c>
      <c r="F181" s="146"/>
      <c r="G181" s="146"/>
    </row>
    <row r="182" spans="1:7" s="81" customFormat="1" x14ac:dyDescent="0.25">
      <c r="A182" s="147">
        <v>21</v>
      </c>
      <c r="B182" s="477"/>
      <c r="C182" s="147" t="s">
        <v>226</v>
      </c>
      <c r="D182" s="147" t="s">
        <v>231</v>
      </c>
      <c r="E182" s="147">
        <v>0</v>
      </c>
      <c r="F182" s="147" t="s">
        <v>161</v>
      </c>
      <c r="G182" s="147" t="s">
        <v>219</v>
      </c>
    </row>
    <row r="183" spans="1:7" s="81" customFormat="1" x14ac:dyDescent="0.25">
      <c r="A183" s="147">
        <v>22</v>
      </c>
      <c r="B183" s="477"/>
      <c r="C183" s="147" t="s">
        <v>227</v>
      </c>
      <c r="D183" s="147" t="s">
        <v>227</v>
      </c>
      <c r="E183" s="147">
        <v>1</v>
      </c>
      <c r="F183" s="147"/>
      <c r="G183" s="147"/>
    </row>
    <row r="184" spans="1:7" s="81" customFormat="1" x14ac:dyDescent="0.25">
      <c r="A184" s="147">
        <v>23</v>
      </c>
      <c r="B184" s="477"/>
      <c r="C184" s="147" t="s">
        <v>225</v>
      </c>
      <c r="D184" s="147" t="s">
        <v>225</v>
      </c>
      <c r="E184" s="147">
        <v>1</v>
      </c>
      <c r="F184" s="147"/>
      <c r="G184" s="147"/>
    </row>
    <row r="185" spans="1:7" s="81" customFormat="1" x14ac:dyDescent="0.25">
      <c r="D185" s="103">
        <f>6/7</f>
        <v>0.8571428571428571</v>
      </c>
    </row>
    <row r="186" spans="1:7" s="81" customFormat="1" x14ac:dyDescent="0.25">
      <c r="A186" s="146" t="s">
        <v>14</v>
      </c>
      <c r="B186" s="146" t="s">
        <v>87</v>
      </c>
      <c r="C186" s="146" t="s">
        <v>88</v>
      </c>
      <c r="D186" s="146" t="s">
        <v>89</v>
      </c>
      <c r="E186" s="146" t="s">
        <v>90</v>
      </c>
      <c r="F186" s="146"/>
      <c r="G186" s="146"/>
    </row>
    <row r="187" spans="1:7" s="81" customFormat="1" ht="15" customHeight="1" x14ac:dyDescent="0.25">
      <c r="A187" s="147">
        <v>24</v>
      </c>
      <c r="B187" s="476" t="s">
        <v>275</v>
      </c>
      <c r="C187" s="146" t="s">
        <v>225</v>
      </c>
      <c r="D187" s="146" t="s">
        <v>225</v>
      </c>
      <c r="E187" s="147">
        <v>1</v>
      </c>
      <c r="F187" s="146"/>
      <c r="G187" s="146"/>
    </row>
    <row r="188" spans="1:7" s="81" customFormat="1" x14ac:dyDescent="0.25">
      <c r="A188" s="147">
        <v>25</v>
      </c>
      <c r="B188" s="477"/>
      <c r="C188" s="146" t="s">
        <v>231</v>
      </c>
      <c r="D188" s="146" t="s">
        <v>231</v>
      </c>
      <c r="E188" s="147">
        <v>1</v>
      </c>
      <c r="F188" s="146"/>
      <c r="G188" s="146"/>
    </row>
    <row r="189" spans="1:7" s="81" customFormat="1" x14ac:dyDescent="0.25">
      <c r="A189" s="147">
        <v>26</v>
      </c>
      <c r="B189" s="477"/>
      <c r="C189" s="146" t="s">
        <v>226</v>
      </c>
      <c r="D189" s="146" t="s">
        <v>226</v>
      </c>
      <c r="E189" s="147">
        <v>1</v>
      </c>
      <c r="F189" s="146"/>
      <c r="G189" s="146"/>
    </row>
    <row r="190" spans="1:7" s="81" customFormat="1" x14ac:dyDescent="0.25">
      <c r="A190" s="147">
        <v>27</v>
      </c>
      <c r="B190" s="477"/>
      <c r="C190" s="146" t="s">
        <v>228</v>
      </c>
      <c r="D190" s="146" t="s">
        <v>228</v>
      </c>
      <c r="E190" s="147">
        <v>1</v>
      </c>
      <c r="F190" s="146"/>
      <c r="G190" s="146"/>
    </row>
    <row r="191" spans="1:7" s="81" customFormat="1" x14ac:dyDescent="0.25">
      <c r="D191" s="103">
        <f>4/4</f>
        <v>1</v>
      </c>
    </row>
    <row r="192" spans="1:7" s="81" customFormat="1" x14ac:dyDescent="0.25">
      <c r="A192" s="146" t="s">
        <v>14</v>
      </c>
      <c r="B192" s="146" t="s">
        <v>87</v>
      </c>
      <c r="C192" s="146" t="s">
        <v>88</v>
      </c>
      <c r="D192" s="146" t="s">
        <v>89</v>
      </c>
      <c r="E192" s="146" t="s">
        <v>90</v>
      </c>
      <c r="F192" s="146"/>
      <c r="G192" s="146"/>
    </row>
    <row r="193" spans="1:7" s="81" customFormat="1" ht="15" customHeight="1" x14ac:dyDescent="0.25">
      <c r="A193" s="147">
        <v>28</v>
      </c>
      <c r="B193" s="476" t="s">
        <v>276</v>
      </c>
      <c r="C193" s="146" t="s">
        <v>231</v>
      </c>
      <c r="D193" s="146" t="s">
        <v>231</v>
      </c>
      <c r="E193" s="147">
        <v>1</v>
      </c>
      <c r="F193" s="146"/>
      <c r="G193" s="146"/>
    </row>
    <row r="194" spans="1:7" s="81" customFormat="1" x14ac:dyDescent="0.25">
      <c r="A194" s="147">
        <v>29</v>
      </c>
      <c r="B194" s="477"/>
      <c r="C194" s="146" t="s">
        <v>231</v>
      </c>
      <c r="D194" s="146" t="s">
        <v>231</v>
      </c>
      <c r="E194" s="147">
        <v>1</v>
      </c>
      <c r="F194" s="146"/>
      <c r="G194" s="146"/>
    </row>
    <row r="195" spans="1:7" s="81" customFormat="1" x14ac:dyDescent="0.25">
      <c r="A195" s="147">
        <v>30</v>
      </c>
      <c r="B195" s="477"/>
      <c r="C195" s="146" t="s">
        <v>227</v>
      </c>
      <c r="D195" s="146" t="s">
        <v>227</v>
      </c>
      <c r="E195" s="147">
        <v>1</v>
      </c>
      <c r="F195" s="146"/>
      <c r="G195" s="146"/>
    </row>
    <row r="196" spans="1:7" s="81" customFormat="1" x14ac:dyDescent="0.25">
      <c r="D196" s="103">
        <f>3/3</f>
        <v>1</v>
      </c>
    </row>
    <row r="197" spans="1:7" s="81" customFormat="1" x14ac:dyDescent="0.25">
      <c r="A197" s="146" t="s">
        <v>14</v>
      </c>
      <c r="B197" s="146" t="s">
        <v>87</v>
      </c>
      <c r="C197" s="146" t="s">
        <v>88</v>
      </c>
      <c r="D197" s="146" t="s">
        <v>89</v>
      </c>
      <c r="E197" s="146" t="s">
        <v>90</v>
      </c>
      <c r="F197" s="146"/>
      <c r="G197" s="146"/>
    </row>
    <row r="198" spans="1:7" s="81" customFormat="1" ht="15" customHeight="1" x14ac:dyDescent="0.25">
      <c r="A198" s="147">
        <v>31</v>
      </c>
      <c r="B198" s="476" t="s">
        <v>289</v>
      </c>
      <c r="C198" s="146" t="s">
        <v>231</v>
      </c>
      <c r="D198" s="146" t="s">
        <v>225</v>
      </c>
      <c r="E198" s="147">
        <v>0</v>
      </c>
      <c r="F198" s="146" t="s">
        <v>158</v>
      </c>
      <c r="G198" s="146"/>
    </row>
    <row r="199" spans="1:7" s="81" customFormat="1" x14ac:dyDescent="0.25">
      <c r="A199" s="147">
        <v>32</v>
      </c>
      <c r="B199" s="477"/>
      <c r="C199" s="146" t="s">
        <v>225</v>
      </c>
      <c r="D199" s="146" t="s">
        <v>225</v>
      </c>
      <c r="E199" s="147">
        <v>1</v>
      </c>
      <c r="F199" s="146"/>
      <c r="G199" s="146"/>
    </row>
    <row r="200" spans="1:7" s="81" customFormat="1" x14ac:dyDescent="0.25">
      <c r="A200" s="147">
        <v>33</v>
      </c>
      <c r="B200" s="477"/>
      <c r="C200" s="146" t="s">
        <v>225</v>
      </c>
      <c r="D200" s="146" t="s">
        <v>225</v>
      </c>
      <c r="E200" s="147">
        <v>1</v>
      </c>
      <c r="F200" s="146"/>
      <c r="G200" s="146"/>
    </row>
    <row r="201" spans="1:7" s="81" customFormat="1" x14ac:dyDescent="0.25">
      <c r="A201" s="147">
        <v>34</v>
      </c>
      <c r="B201" s="477"/>
      <c r="C201" s="146" t="s">
        <v>228</v>
      </c>
      <c r="D201" s="146" t="s">
        <v>228</v>
      </c>
      <c r="E201" s="147">
        <v>1</v>
      </c>
      <c r="F201" s="146"/>
      <c r="G201" s="146"/>
    </row>
    <row r="202" spans="1:7" s="81" customFormat="1" x14ac:dyDescent="0.25">
      <c r="A202" s="147">
        <v>35</v>
      </c>
      <c r="B202" s="477"/>
      <c r="C202" s="147" t="s">
        <v>227</v>
      </c>
      <c r="D202" s="147" t="s">
        <v>227</v>
      </c>
      <c r="E202" s="147">
        <v>1</v>
      </c>
      <c r="F202" s="147"/>
      <c r="G202" s="147"/>
    </row>
    <row r="203" spans="1:7" s="81" customFormat="1" x14ac:dyDescent="0.25">
      <c r="A203" s="147">
        <v>36</v>
      </c>
      <c r="B203" s="477"/>
      <c r="C203" s="147" t="s">
        <v>228</v>
      </c>
      <c r="D203" s="147" t="s">
        <v>228</v>
      </c>
      <c r="E203" s="147">
        <v>1</v>
      </c>
      <c r="F203" s="147"/>
      <c r="G203" s="147"/>
    </row>
    <row r="204" spans="1:7" s="81" customFormat="1" x14ac:dyDescent="0.25">
      <c r="D204" s="103">
        <f>5/6</f>
        <v>0.83333333333333337</v>
      </c>
    </row>
    <row r="205" spans="1:7" s="81" customFormat="1" x14ac:dyDescent="0.25">
      <c r="A205" s="146" t="s">
        <v>14</v>
      </c>
      <c r="B205" s="146" t="s">
        <v>87</v>
      </c>
      <c r="C205" s="146" t="s">
        <v>88</v>
      </c>
      <c r="D205" s="146" t="s">
        <v>89</v>
      </c>
      <c r="E205" s="146" t="s">
        <v>90</v>
      </c>
      <c r="F205" s="146"/>
      <c r="G205" s="146"/>
    </row>
    <row r="206" spans="1:7" s="81" customFormat="1" ht="15" customHeight="1" x14ac:dyDescent="0.25">
      <c r="A206" s="147">
        <v>37</v>
      </c>
      <c r="B206" s="460" t="s">
        <v>297</v>
      </c>
      <c r="C206" s="146" t="s">
        <v>226</v>
      </c>
      <c r="D206" s="146" t="s">
        <v>226</v>
      </c>
      <c r="E206" s="147">
        <v>1</v>
      </c>
      <c r="F206" s="146"/>
      <c r="G206" s="146"/>
    </row>
    <row r="207" spans="1:7" s="81" customFormat="1" x14ac:dyDescent="0.25">
      <c r="A207" s="147">
        <v>38</v>
      </c>
      <c r="B207" s="460"/>
      <c r="C207" s="146" t="s">
        <v>231</v>
      </c>
      <c r="D207" s="146" t="s">
        <v>231</v>
      </c>
      <c r="E207" s="147">
        <v>1</v>
      </c>
      <c r="F207" s="146"/>
      <c r="G207" s="146"/>
    </row>
    <row r="208" spans="1:7" s="81" customFormat="1" x14ac:dyDescent="0.25">
      <c r="A208" s="147">
        <v>39</v>
      </c>
      <c r="B208" s="460"/>
      <c r="C208" s="146" t="s">
        <v>228</v>
      </c>
      <c r="D208" s="146" t="s">
        <v>228</v>
      </c>
      <c r="E208" s="147">
        <v>1</v>
      </c>
      <c r="F208" s="146"/>
      <c r="G208" s="146"/>
    </row>
    <row r="209" spans="1:7" s="81" customFormat="1" x14ac:dyDescent="0.25">
      <c r="A209" s="147">
        <v>40</v>
      </c>
      <c r="B209" s="460"/>
      <c r="C209" s="146" t="s">
        <v>231</v>
      </c>
      <c r="D209" s="146" t="s">
        <v>231</v>
      </c>
      <c r="E209" s="147">
        <v>1</v>
      </c>
      <c r="F209" s="146"/>
      <c r="G209" s="146"/>
    </row>
    <row r="210" spans="1:7" s="81" customFormat="1" x14ac:dyDescent="0.25">
      <c r="A210" s="147">
        <v>41</v>
      </c>
      <c r="B210" s="460"/>
      <c r="C210" s="147" t="s">
        <v>226</v>
      </c>
      <c r="D210" s="147" t="s">
        <v>226</v>
      </c>
      <c r="E210" s="147">
        <v>1</v>
      </c>
      <c r="F210" s="147"/>
      <c r="G210" s="147"/>
    </row>
    <row r="211" spans="1:7" s="81" customFormat="1" x14ac:dyDescent="0.25">
      <c r="A211" s="147">
        <v>42</v>
      </c>
      <c r="B211" s="460"/>
      <c r="C211" s="147" t="s">
        <v>227</v>
      </c>
      <c r="D211" s="147" t="s">
        <v>227</v>
      </c>
      <c r="E211" s="147">
        <v>1</v>
      </c>
      <c r="F211" s="147"/>
      <c r="G211" s="147"/>
    </row>
    <row r="212" spans="1:7" s="81" customFormat="1" x14ac:dyDescent="0.25">
      <c r="A212" s="147">
        <v>43</v>
      </c>
      <c r="B212" s="460"/>
      <c r="C212" s="147" t="s">
        <v>226</v>
      </c>
      <c r="D212" s="147" t="s">
        <v>225</v>
      </c>
      <c r="E212" s="147">
        <v>0</v>
      </c>
      <c r="F212" s="147" t="s">
        <v>135</v>
      </c>
      <c r="G212" s="147" t="s">
        <v>298</v>
      </c>
    </row>
    <row r="213" spans="1:7" x14ac:dyDescent="0.25">
      <c r="A213" s="147">
        <v>44</v>
      </c>
      <c r="B213" s="460"/>
      <c r="C213" s="147" t="s">
        <v>228</v>
      </c>
      <c r="D213" s="147" t="s">
        <v>228</v>
      </c>
      <c r="E213" s="147">
        <v>1</v>
      </c>
      <c r="F213" s="147"/>
      <c r="G213" s="147"/>
    </row>
    <row r="214" spans="1:7" x14ac:dyDescent="0.25">
      <c r="A214" s="147">
        <v>45</v>
      </c>
      <c r="B214" s="460"/>
      <c r="C214" s="147" t="s">
        <v>226</v>
      </c>
      <c r="D214" s="147" t="s">
        <v>226</v>
      </c>
      <c r="E214" s="147">
        <v>1</v>
      </c>
      <c r="F214" s="147"/>
      <c r="G214" s="147"/>
    </row>
    <row r="215" spans="1:7" x14ac:dyDescent="0.25">
      <c r="D215" s="103">
        <f>8/9</f>
        <v>0.88888888888888884</v>
      </c>
    </row>
    <row r="216" spans="1:7" s="81" customFormat="1" x14ac:dyDescent="0.25">
      <c r="A216" s="149" t="s">
        <v>14</v>
      </c>
      <c r="B216" s="149" t="s">
        <v>87</v>
      </c>
      <c r="C216" s="149" t="s">
        <v>88</v>
      </c>
      <c r="D216" s="149" t="s">
        <v>89</v>
      </c>
      <c r="E216" s="149" t="s">
        <v>90</v>
      </c>
      <c r="F216" s="149"/>
      <c r="G216" s="149"/>
    </row>
    <row r="217" spans="1:7" s="81" customFormat="1" ht="15" customHeight="1" x14ac:dyDescent="0.25">
      <c r="A217" s="148">
        <v>46</v>
      </c>
      <c r="B217" s="476" t="s">
        <v>299</v>
      </c>
      <c r="C217" s="149" t="s">
        <v>225</v>
      </c>
      <c r="D217" s="149" t="s">
        <v>225</v>
      </c>
      <c r="E217" s="148">
        <v>1</v>
      </c>
      <c r="F217" s="149"/>
      <c r="G217" s="149"/>
    </row>
    <row r="218" spans="1:7" s="81" customFormat="1" x14ac:dyDescent="0.25">
      <c r="A218" s="148">
        <v>47</v>
      </c>
      <c r="B218" s="477"/>
      <c r="C218" s="149" t="s">
        <v>225</v>
      </c>
      <c r="D218" s="149" t="s">
        <v>225</v>
      </c>
      <c r="E218" s="148">
        <v>1</v>
      </c>
      <c r="F218" s="149"/>
      <c r="G218" s="149"/>
    </row>
    <row r="219" spans="1:7" s="81" customFormat="1" x14ac:dyDescent="0.25">
      <c r="A219" s="148">
        <v>48</v>
      </c>
      <c r="B219" s="477"/>
      <c r="C219" s="149" t="s">
        <v>226</v>
      </c>
      <c r="D219" s="149" t="s">
        <v>226</v>
      </c>
      <c r="E219" s="148">
        <v>1</v>
      </c>
      <c r="F219" s="149"/>
      <c r="G219" s="149"/>
    </row>
    <row r="220" spans="1:7" s="81" customFormat="1" x14ac:dyDescent="0.25">
      <c r="A220" s="148">
        <v>49</v>
      </c>
      <c r="B220" s="477"/>
      <c r="C220" s="149" t="s">
        <v>231</v>
      </c>
      <c r="D220" s="149" t="s">
        <v>231</v>
      </c>
      <c r="E220" s="148">
        <v>1</v>
      </c>
      <c r="F220" s="149"/>
      <c r="G220" s="149"/>
    </row>
    <row r="221" spans="1:7" s="81" customFormat="1" x14ac:dyDescent="0.25">
      <c r="D221" s="103">
        <f>4/4</f>
        <v>1</v>
      </c>
    </row>
    <row r="222" spans="1:7" s="81" customFormat="1" x14ac:dyDescent="0.25">
      <c r="A222" s="149" t="s">
        <v>14</v>
      </c>
      <c r="B222" s="149" t="s">
        <v>87</v>
      </c>
      <c r="C222" s="149" t="s">
        <v>88</v>
      </c>
      <c r="D222" s="149" t="s">
        <v>89</v>
      </c>
      <c r="E222" s="149" t="s">
        <v>90</v>
      </c>
      <c r="F222" s="149"/>
      <c r="G222" s="149"/>
    </row>
    <row r="223" spans="1:7" s="81" customFormat="1" ht="15" customHeight="1" x14ac:dyDescent="0.25">
      <c r="A223" s="148">
        <v>50</v>
      </c>
      <c r="B223" s="476" t="s">
        <v>300</v>
      </c>
      <c r="C223" s="149" t="s">
        <v>227</v>
      </c>
      <c r="D223" s="149" t="s">
        <v>231</v>
      </c>
      <c r="E223" s="148">
        <v>0</v>
      </c>
      <c r="F223" s="149" t="s">
        <v>158</v>
      </c>
      <c r="G223" s="149" t="s">
        <v>301</v>
      </c>
    </row>
    <row r="224" spans="1:7" s="81" customFormat="1" x14ac:dyDescent="0.25">
      <c r="A224" s="148">
        <v>51</v>
      </c>
      <c r="B224" s="477"/>
      <c r="C224" s="149" t="s">
        <v>226</v>
      </c>
      <c r="D224" s="149" t="s">
        <v>226</v>
      </c>
      <c r="E224" s="148">
        <v>1</v>
      </c>
      <c r="F224" s="149"/>
      <c r="G224" s="149"/>
    </row>
    <row r="225" spans="1:7" s="81" customFormat="1" x14ac:dyDescent="0.25">
      <c r="A225" s="148">
        <v>52</v>
      </c>
      <c r="B225" s="477"/>
      <c r="C225" s="149" t="s">
        <v>225</v>
      </c>
      <c r="D225" s="149" t="s">
        <v>225</v>
      </c>
      <c r="E225" s="148">
        <v>1</v>
      </c>
      <c r="F225" s="149"/>
      <c r="G225" s="149"/>
    </row>
    <row r="226" spans="1:7" s="81" customFormat="1" x14ac:dyDescent="0.25">
      <c r="D226" s="103">
        <f>2/3</f>
        <v>0.66666666666666663</v>
      </c>
    </row>
    <row r="227" spans="1:7" s="81" customFormat="1" x14ac:dyDescent="0.25">
      <c r="A227" s="198" t="s">
        <v>14</v>
      </c>
      <c r="B227" s="198" t="s">
        <v>87</v>
      </c>
      <c r="C227" s="198" t="s">
        <v>88</v>
      </c>
      <c r="D227" s="198" t="s">
        <v>89</v>
      </c>
      <c r="E227" s="198" t="s">
        <v>90</v>
      </c>
      <c r="F227" s="198"/>
      <c r="G227" s="198"/>
    </row>
    <row r="228" spans="1:7" s="81" customFormat="1" ht="15" customHeight="1" x14ac:dyDescent="0.25">
      <c r="A228" s="197">
        <v>53</v>
      </c>
      <c r="B228" s="460" t="s">
        <v>332</v>
      </c>
      <c r="C228" s="198" t="s">
        <v>64</v>
      </c>
      <c r="D228" s="198" t="s">
        <v>64</v>
      </c>
      <c r="E228" s="197">
        <v>1</v>
      </c>
      <c r="F228" s="198"/>
      <c r="G228" s="198"/>
    </row>
    <row r="229" spans="1:7" s="81" customFormat="1" x14ac:dyDescent="0.25">
      <c r="A229" s="197">
        <v>54</v>
      </c>
      <c r="B229" s="460"/>
      <c r="C229" s="198" t="s">
        <v>65</v>
      </c>
      <c r="D229" s="198" t="s">
        <v>65</v>
      </c>
      <c r="E229" s="197">
        <v>1</v>
      </c>
      <c r="F229" s="198"/>
      <c r="G229" s="198"/>
    </row>
    <row r="230" spans="1:7" s="81" customFormat="1" x14ac:dyDescent="0.25">
      <c r="A230" s="197">
        <v>55</v>
      </c>
      <c r="B230" s="460"/>
      <c r="C230" s="198" t="s">
        <v>66</v>
      </c>
      <c r="D230" s="198" t="s">
        <v>66</v>
      </c>
      <c r="E230" s="197">
        <v>1</v>
      </c>
      <c r="F230" s="198"/>
      <c r="G230" s="198"/>
    </row>
    <row r="231" spans="1:7" s="81" customFormat="1" x14ac:dyDescent="0.25">
      <c r="A231" s="197">
        <v>56</v>
      </c>
      <c r="B231" s="460"/>
      <c r="C231" s="198" t="s">
        <v>63</v>
      </c>
      <c r="D231" s="198" t="s">
        <v>63</v>
      </c>
      <c r="E231" s="197">
        <v>1</v>
      </c>
      <c r="F231" s="198"/>
      <c r="G231" s="198"/>
    </row>
    <row r="232" spans="1:7" s="81" customFormat="1" x14ac:dyDescent="0.25">
      <c r="A232" s="197">
        <v>57</v>
      </c>
      <c r="B232" s="460"/>
      <c r="C232" s="197" t="s">
        <v>66</v>
      </c>
      <c r="D232" s="197" t="s">
        <v>66</v>
      </c>
      <c r="E232" s="197">
        <v>1</v>
      </c>
      <c r="F232" s="197"/>
      <c r="G232" s="197"/>
    </row>
    <row r="233" spans="1:7" x14ac:dyDescent="0.25">
      <c r="A233" s="197">
        <v>58</v>
      </c>
      <c r="B233" s="460"/>
      <c r="C233" s="197" t="s">
        <v>80</v>
      </c>
      <c r="D233" s="197" t="s">
        <v>80</v>
      </c>
      <c r="E233" s="197">
        <v>1</v>
      </c>
      <c r="F233" s="197"/>
      <c r="G233" s="197"/>
    </row>
    <row r="234" spans="1:7" x14ac:dyDescent="0.25">
      <c r="A234" s="197">
        <v>59</v>
      </c>
      <c r="B234" s="460"/>
      <c r="C234" s="197" t="s">
        <v>65</v>
      </c>
      <c r="D234" s="197" t="s">
        <v>65</v>
      </c>
      <c r="E234" s="197">
        <v>1</v>
      </c>
      <c r="F234" s="197"/>
      <c r="G234" s="197"/>
    </row>
    <row r="235" spans="1:7" x14ac:dyDescent="0.25">
      <c r="D235" s="103">
        <f>7/7</f>
        <v>1</v>
      </c>
    </row>
    <row r="236" spans="1:7" s="81" customFormat="1" ht="15" customHeight="1" x14ac:dyDescent="0.25">
      <c r="A236" s="197">
        <v>60</v>
      </c>
      <c r="B236" s="460" t="s">
        <v>333</v>
      </c>
      <c r="C236" s="198" t="s">
        <v>66</v>
      </c>
      <c r="D236" s="198" t="s">
        <v>66</v>
      </c>
      <c r="E236" s="197">
        <v>1</v>
      </c>
      <c r="F236" s="198"/>
      <c r="G236" s="198"/>
    </row>
    <row r="237" spans="1:7" s="81" customFormat="1" x14ac:dyDescent="0.25">
      <c r="A237" s="197">
        <v>61</v>
      </c>
      <c r="B237" s="460"/>
      <c r="C237" s="198" t="s">
        <v>65</v>
      </c>
      <c r="D237" s="198" t="s">
        <v>65</v>
      </c>
      <c r="E237" s="197">
        <v>1</v>
      </c>
      <c r="F237" s="198"/>
      <c r="G237" s="198"/>
    </row>
    <row r="238" spans="1:7" s="81" customFormat="1" x14ac:dyDescent="0.25">
      <c r="A238" s="197">
        <v>62</v>
      </c>
      <c r="B238" s="460"/>
      <c r="C238" s="198" t="s">
        <v>64</v>
      </c>
      <c r="D238" s="198" t="s">
        <v>64</v>
      </c>
      <c r="E238" s="197">
        <v>1</v>
      </c>
      <c r="F238" s="198"/>
      <c r="G238" s="198"/>
    </row>
    <row r="239" spans="1:7" s="81" customFormat="1" x14ac:dyDescent="0.25">
      <c r="A239" s="197">
        <v>63</v>
      </c>
      <c r="B239" s="460"/>
      <c r="C239" s="198" t="s">
        <v>65</v>
      </c>
      <c r="D239" s="198" t="s">
        <v>65</v>
      </c>
      <c r="E239" s="197">
        <v>1</v>
      </c>
      <c r="F239" s="198"/>
      <c r="G239" s="198"/>
    </row>
    <row r="240" spans="1:7" s="81" customFormat="1" x14ac:dyDescent="0.25">
      <c r="A240" s="197">
        <v>64</v>
      </c>
      <c r="B240" s="460"/>
      <c r="C240" s="197" t="s">
        <v>80</v>
      </c>
      <c r="D240" s="197" t="s">
        <v>80</v>
      </c>
      <c r="E240" s="197">
        <v>1</v>
      </c>
      <c r="F240" s="197"/>
      <c r="G240" s="197"/>
    </row>
    <row r="241" spans="1:7" s="81" customFormat="1" x14ac:dyDescent="0.25">
      <c r="A241" s="197">
        <v>65</v>
      </c>
      <c r="B241" s="460"/>
      <c r="C241" s="197" t="s">
        <v>63</v>
      </c>
      <c r="D241" s="197" t="s">
        <v>63</v>
      </c>
      <c r="E241" s="197">
        <v>1</v>
      </c>
      <c r="F241" s="197"/>
      <c r="G241" s="197"/>
    </row>
    <row r="242" spans="1:7" s="81" customFormat="1" x14ac:dyDescent="0.25">
      <c r="A242" s="197">
        <v>66</v>
      </c>
      <c r="B242" s="460"/>
      <c r="C242" s="197" t="s">
        <v>66</v>
      </c>
      <c r="D242" s="197" t="s">
        <v>66</v>
      </c>
      <c r="E242" s="197">
        <v>1</v>
      </c>
      <c r="F242" s="197"/>
      <c r="G242" s="197"/>
    </row>
    <row r="243" spans="1:7" s="81" customFormat="1" x14ac:dyDescent="0.25">
      <c r="D243" s="103">
        <f>7/7</f>
        <v>1</v>
      </c>
    </row>
    <row r="244" spans="1:7" s="81" customFormat="1" ht="15" customHeight="1" x14ac:dyDescent="0.25">
      <c r="A244" s="197">
        <v>67</v>
      </c>
      <c r="B244" s="460" t="s">
        <v>334</v>
      </c>
      <c r="C244" s="198" t="s">
        <v>63</v>
      </c>
      <c r="D244" s="198" t="s">
        <v>63</v>
      </c>
      <c r="E244" s="197">
        <v>1</v>
      </c>
      <c r="F244" s="198"/>
      <c r="G244" s="198"/>
    </row>
    <row r="245" spans="1:7" s="81" customFormat="1" x14ac:dyDescent="0.25">
      <c r="A245" s="197">
        <v>68</v>
      </c>
      <c r="B245" s="480"/>
      <c r="C245" s="198" t="s">
        <v>66</v>
      </c>
      <c r="D245" s="198" t="s">
        <v>66</v>
      </c>
      <c r="E245" s="197">
        <v>1</v>
      </c>
      <c r="F245" s="198"/>
      <c r="G245" s="198"/>
    </row>
    <row r="246" spans="1:7" s="81" customFormat="1" x14ac:dyDescent="0.25">
      <c r="A246" s="197">
        <v>69</v>
      </c>
      <c r="B246" s="480"/>
      <c r="C246" s="198" t="s">
        <v>65</v>
      </c>
      <c r="D246" s="198" t="s">
        <v>65</v>
      </c>
      <c r="E246" s="197">
        <v>1</v>
      </c>
      <c r="F246" s="198"/>
      <c r="G246" s="198"/>
    </row>
    <row r="247" spans="1:7" s="81" customFormat="1" x14ac:dyDescent="0.25">
      <c r="A247" s="197">
        <v>70</v>
      </c>
      <c r="B247" s="480"/>
      <c r="C247" s="198" t="s">
        <v>65</v>
      </c>
      <c r="D247" s="198" t="s">
        <v>63</v>
      </c>
      <c r="E247" s="197">
        <v>0</v>
      </c>
      <c r="F247" s="198" t="s">
        <v>135</v>
      </c>
      <c r="G247" s="198" t="s">
        <v>335</v>
      </c>
    </row>
    <row r="248" spans="1:7" s="81" customFormat="1" x14ac:dyDescent="0.25">
      <c r="A248" s="197">
        <v>71</v>
      </c>
      <c r="B248" s="480"/>
      <c r="C248" s="197" t="s">
        <v>80</v>
      </c>
      <c r="D248" s="197" t="s">
        <v>80</v>
      </c>
      <c r="E248" s="197">
        <v>1</v>
      </c>
      <c r="F248" s="197"/>
      <c r="G248" s="197"/>
    </row>
    <row r="249" spans="1:7" x14ac:dyDescent="0.25">
      <c r="A249" s="81"/>
      <c r="D249" s="103">
        <f>4/5</f>
        <v>0.8</v>
      </c>
    </row>
    <row r="250" spans="1:7" s="81" customFormat="1" ht="15" customHeight="1" x14ac:dyDescent="0.25">
      <c r="A250" s="197">
        <v>72</v>
      </c>
      <c r="B250" s="478" t="s">
        <v>337</v>
      </c>
      <c r="C250" s="198" t="s">
        <v>66</v>
      </c>
      <c r="D250" s="198" t="s">
        <v>66</v>
      </c>
      <c r="E250" s="197">
        <v>1</v>
      </c>
      <c r="F250" s="198"/>
      <c r="G250" s="198"/>
    </row>
    <row r="251" spans="1:7" s="81" customFormat="1" x14ac:dyDescent="0.25">
      <c r="A251" s="197">
        <v>73</v>
      </c>
      <c r="B251" s="479"/>
      <c r="C251" s="198" t="s">
        <v>65</v>
      </c>
      <c r="D251" s="198" t="s">
        <v>65</v>
      </c>
      <c r="E251" s="197">
        <v>1</v>
      </c>
      <c r="F251" s="198"/>
      <c r="G251" s="198"/>
    </row>
    <row r="252" spans="1:7" s="81" customFormat="1" x14ac:dyDescent="0.25">
      <c r="A252" s="197">
        <v>74</v>
      </c>
      <c r="B252" s="479"/>
      <c r="C252" s="198" t="s">
        <v>65</v>
      </c>
      <c r="D252" s="198" t="s">
        <v>66</v>
      </c>
      <c r="E252" s="197">
        <v>0</v>
      </c>
      <c r="F252" s="198"/>
      <c r="G252" s="198" t="s">
        <v>338</v>
      </c>
    </row>
    <row r="253" spans="1:7" s="81" customFormat="1" x14ac:dyDescent="0.25">
      <c r="A253" s="197">
        <v>75</v>
      </c>
      <c r="B253" s="479"/>
      <c r="C253" s="198" t="s">
        <v>64</v>
      </c>
      <c r="D253" s="198" t="s">
        <v>64</v>
      </c>
      <c r="E253" s="197">
        <v>1</v>
      </c>
      <c r="F253" s="198"/>
      <c r="G253" s="198"/>
    </row>
    <row r="254" spans="1:7" s="81" customFormat="1" x14ac:dyDescent="0.25">
      <c r="A254" s="197">
        <v>76</v>
      </c>
      <c r="B254" s="479"/>
      <c r="C254" s="197" t="s">
        <v>65</v>
      </c>
      <c r="D254" s="197" t="s">
        <v>65</v>
      </c>
      <c r="E254" s="197">
        <v>1</v>
      </c>
      <c r="F254" s="197"/>
      <c r="G254" s="197"/>
    </row>
    <row r="255" spans="1:7" s="81" customFormat="1" x14ac:dyDescent="0.25">
      <c r="A255" s="81">
        <v>77</v>
      </c>
      <c r="B255" s="479"/>
      <c r="C255" s="81" t="s">
        <v>63</v>
      </c>
      <c r="D255" s="198" t="s">
        <v>63</v>
      </c>
      <c r="E255" s="197">
        <v>1</v>
      </c>
    </row>
    <row r="256" spans="1:7" s="81" customFormat="1" ht="15" customHeight="1" x14ac:dyDescent="0.25">
      <c r="A256" s="197">
        <v>78</v>
      </c>
      <c r="B256" s="479"/>
      <c r="C256" s="198" t="s">
        <v>64</v>
      </c>
      <c r="D256" s="198" t="s">
        <v>64</v>
      </c>
      <c r="E256" s="197">
        <v>1</v>
      </c>
      <c r="F256" s="198"/>
      <c r="G256" s="198"/>
    </row>
    <row r="257" spans="1:7" s="81" customFormat="1" x14ac:dyDescent="0.25">
      <c r="D257" s="103">
        <f>6/7</f>
        <v>0.8571428571428571</v>
      </c>
    </row>
    <row r="258" spans="1:7" s="81" customFormat="1" ht="15" customHeight="1" x14ac:dyDescent="0.25">
      <c r="A258" s="197">
        <v>79</v>
      </c>
      <c r="B258" s="478" t="s">
        <v>336</v>
      </c>
      <c r="C258" s="198" t="s">
        <v>66</v>
      </c>
      <c r="D258" s="198" t="s">
        <v>66</v>
      </c>
      <c r="E258" s="197">
        <v>1</v>
      </c>
      <c r="F258" s="198"/>
      <c r="G258" s="198"/>
    </row>
    <row r="259" spans="1:7" s="81" customFormat="1" x14ac:dyDescent="0.25">
      <c r="A259" s="197">
        <v>80</v>
      </c>
      <c r="B259" s="479"/>
      <c r="C259" s="198" t="s">
        <v>65</v>
      </c>
      <c r="D259" s="198" t="s">
        <v>65</v>
      </c>
      <c r="E259" s="197">
        <v>1</v>
      </c>
      <c r="F259" s="198"/>
      <c r="G259" s="198"/>
    </row>
    <row r="260" spans="1:7" s="81" customFormat="1" x14ac:dyDescent="0.25">
      <c r="A260" s="197">
        <v>81</v>
      </c>
      <c r="B260" s="479"/>
      <c r="C260" s="198" t="s">
        <v>64</v>
      </c>
      <c r="D260" s="198" t="s">
        <v>64</v>
      </c>
      <c r="E260" s="197">
        <v>1</v>
      </c>
      <c r="F260" s="198"/>
      <c r="G260" s="198"/>
    </row>
    <row r="261" spans="1:7" s="81" customFormat="1" x14ac:dyDescent="0.25">
      <c r="A261" s="197">
        <v>82</v>
      </c>
      <c r="B261" s="479"/>
      <c r="C261" s="198" t="s">
        <v>80</v>
      </c>
      <c r="D261" s="198" t="s">
        <v>80</v>
      </c>
      <c r="E261" s="197">
        <v>1</v>
      </c>
      <c r="F261" s="198"/>
      <c r="G261" s="198"/>
    </row>
    <row r="262" spans="1:7" s="81" customFormat="1" x14ac:dyDescent="0.25">
      <c r="A262" s="197">
        <v>83</v>
      </c>
      <c r="B262" s="479"/>
      <c r="C262" s="197" t="s">
        <v>63</v>
      </c>
      <c r="D262" s="197" t="s">
        <v>63</v>
      </c>
      <c r="E262" s="197">
        <v>1</v>
      </c>
      <c r="F262" s="197"/>
      <c r="G262" s="197"/>
    </row>
    <row r="263" spans="1:7" s="81" customFormat="1" x14ac:dyDescent="0.25">
      <c r="A263" s="81">
        <v>84</v>
      </c>
      <c r="B263" s="479"/>
      <c r="C263" s="81" t="s">
        <v>66</v>
      </c>
      <c r="D263" s="198" t="s">
        <v>66</v>
      </c>
      <c r="E263" s="197">
        <v>1</v>
      </c>
    </row>
    <row r="264" spans="1:7" x14ac:dyDescent="0.25">
      <c r="A264" s="81"/>
      <c r="D264" s="103">
        <f>6/6</f>
        <v>1</v>
      </c>
    </row>
    <row r="265" spans="1:7" x14ac:dyDescent="0.25">
      <c r="A265" s="199">
        <v>85</v>
      </c>
      <c r="B265" s="449" t="s">
        <v>340</v>
      </c>
      <c r="C265" s="15" t="s">
        <v>80</v>
      </c>
      <c r="D265" s="15" t="s">
        <v>80</v>
      </c>
      <c r="E265" s="199">
        <f>IF(D265=C265,1,0)</f>
        <v>1</v>
      </c>
    </row>
    <row r="266" spans="1:7" x14ac:dyDescent="0.25">
      <c r="A266" s="199">
        <v>86</v>
      </c>
      <c r="B266" s="449"/>
      <c r="C266" s="15" t="s">
        <v>64</v>
      </c>
      <c r="D266" s="15" t="s">
        <v>64</v>
      </c>
      <c r="E266" s="199">
        <f t="shared" ref="E266:E281" si="0">IF(D266=C266,1,0)</f>
        <v>1</v>
      </c>
    </row>
    <row r="267" spans="1:7" x14ac:dyDescent="0.25">
      <c r="A267" s="199">
        <v>87</v>
      </c>
      <c r="B267" s="449"/>
      <c r="C267" s="15" t="s">
        <v>65</v>
      </c>
      <c r="D267" s="15" t="s">
        <v>65</v>
      </c>
      <c r="E267" s="199">
        <f t="shared" si="0"/>
        <v>1</v>
      </c>
    </row>
    <row r="268" spans="1:7" x14ac:dyDescent="0.25">
      <c r="A268" s="199">
        <v>88</v>
      </c>
      <c r="B268" s="449" t="s">
        <v>341</v>
      </c>
      <c r="C268" s="15" t="s">
        <v>66</v>
      </c>
      <c r="D268" s="15" t="s">
        <v>66</v>
      </c>
      <c r="E268" s="199">
        <f t="shared" si="0"/>
        <v>1</v>
      </c>
    </row>
    <row r="269" spans="1:7" x14ac:dyDescent="0.25">
      <c r="A269" s="199">
        <v>89</v>
      </c>
      <c r="B269" s="449"/>
      <c r="C269" s="15" t="s">
        <v>80</v>
      </c>
      <c r="D269" s="15" t="s">
        <v>80</v>
      </c>
      <c r="E269" s="199">
        <f t="shared" si="0"/>
        <v>1</v>
      </c>
    </row>
    <row r="270" spans="1:7" x14ac:dyDescent="0.25">
      <c r="A270" s="199">
        <v>90</v>
      </c>
      <c r="B270" s="449"/>
      <c r="C270" s="15" t="s">
        <v>64</v>
      </c>
      <c r="D270" s="15" t="s">
        <v>64</v>
      </c>
      <c r="E270" s="199">
        <f t="shared" si="0"/>
        <v>1</v>
      </c>
    </row>
    <row r="271" spans="1:7" x14ac:dyDescent="0.25">
      <c r="A271" s="199">
        <v>91</v>
      </c>
      <c r="B271" s="449" t="s">
        <v>342</v>
      </c>
      <c r="C271" s="15" t="s">
        <v>63</v>
      </c>
      <c r="D271" s="15" t="s">
        <v>63</v>
      </c>
      <c r="E271" s="199">
        <f t="shared" si="0"/>
        <v>1</v>
      </c>
    </row>
    <row r="272" spans="1:7" x14ac:dyDescent="0.25">
      <c r="A272" s="199">
        <v>92</v>
      </c>
      <c r="B272" s="449"/>
      <c r="C272" s="15" t="s">
        <v>66</v>
      </c>
      <c r="D272" s="15" t="s">
        <v>66</v>
      </c>
      <c r="E272" s="199">
        <f t="shared" si="0"/>
        <v>1</v>
      </c>
    </row>
    <row r="273" spans="1:8" x14ac:dyDescent="0.25">
      <c r="A273" s="199">
        <v>93</v>
      </c>
      <c r="B273" s="449"/>
      <c r="C273" s="15" t="s">
        <v>80</v>
      </c>
      <c r="D273" s="15" t="s">
        <v>80</v>
      </c>
      <c r="E273" s="199">
        <f t="shared" si="0"/>
        <v>1</v>
      </c>
    </row>
    <row r="274" spans="1:8" x14ac:dyDescent="0.25">
      <c r="A274" s="199">
        <v>94</v>
      </c>
      <c r="B274" s="449"/>
      <c r="C274" s="15" t="s">
        <v>63</v>
      </c>
      <c r="D274" s="15" t="s">
        <v>63</v>
      </c>
      <c r="E274" s="199">
        <f t="shared" si="0"/>
        <v>1</v>
      </c>
    </row>
    <row r="275" spans="1:8" x14ac:dyDescent="0.25">
      <c r="A275" s="199">
        <v>95</v>
      </c>
      <c r="B275" s="449"/>
      <c r="C275" s="15" t="s">
        <v>80</v>
      </c>
      <c r="D275" s="15" t="s">
        <v>80</v>
      </c>
      <c r="E275" s="199">
        <f t="shared" si="0"/>
        <v>1</v>
      </c>
    </row>
    <row r="276" spans="1:8" x14ac:dyDescent="0.25">
      <c r="A276" s="199">
        <v>96</v>
      </c>
      <c r="B276" s="449"/>
      <c r="C276" s="15" t="s">
        <v>65</v>
      </c>
      <c r="D276" s="15" t="s">
        <v>65</v>
      </c>
      <c r="E276" s="199">
        <f t="shared" si="0"/>
        <v>1</v>
      </c>
    </row>
    <row r="277" spans="1:8" x14ac:dyDescent="0.25">
      <c r="A277" s="199">
        <v>97</v>
      </c>
      <c r="B277" s="449"/>
      <c r="C277" s="15" t="s">
        <v>80</v>
      </c>
      <c r="D277" s="15" t="s">
        <v>80</v>
      </c>
      <c r="E277" s="199">
        <f t="shared" si="0"/>
        <v>1</v>
      </c>
    </row>
    <row r="278" spans="1:8" x14ac:dyDescent="0.25">
      <c r="A278" s="199">
        <v>98</v>
      </c>
      <c r="B278" s="449" t="s">
        <v>343</v>
      </c>
      <c r="C278" s="15" t="s">
        <v>80</v>
      </c>
      <c r="D278" s="15" t="s">
        <v>63</v>
      </c>
      <c r="E278" s="199">
        <f t="shared" si="0"/>
        <v>0</v>
      </c>
      <c r="F278" s="15" t="s">
        <v>158</v>
      </c>
    </row>
    <row r="279" spans="1:8" x14ac:dyDescent="0.25">
      <c r="A279" s="199">
        <v>99</v>
      </c>
      <c r="B279" s="449"/>
      <c r="C279" s="15" t="s">
        <v>66</v>
      </c>
      <c r="D279" s="15" t="s">
        <v>66</v>
      </c>
      <c r="E279" s="199">
        <f t="shared" si="0"/>
        <v>1</v>
      </c>
    </row>
    <row r="280" spans="1:8" x14ac:dyDescent="0.25">
      <c r="A280" s="199">
        <v>100</v>
      </c>
      <c r="B280" s="449"/>
      <c r="C280" s="15" t="s">
        <v>66</v>
      </c>
      <c r="D280" s="15" t="s">
        <v>66</v>
      </c>
      <c r="E280" s="199">
        <f t="shared" si="0"/>
        <v>1</v>
      </c>
    </row>
    <row r="281" spans="1:8" ht="15.75" thickBot="1" x14ac:dyDescent="0.3">
      <c r="A281" s="199">
        <v>101</v>
      </c>
      <c r="B281" s="449"/>
      <c r="C281" s="15" t="s">
        <v>64</v>
      </c>
      <c r="D281" s="15" t="s">
        <v>64</v>
      </c>
      <c r="E281" s="199">
        <f t="shared" si="0"/>
        <v>1</v>
      </c>
    </row>
    <row r="282" spans="1:8" x14ac:dyDescent="0.25">
      <c r="A282" s="462" t="s">
        <v>330</v>
      </c>
      <c r="B282" s="463"/>
      <c r="C282" s="463"/>
      <c r="D282" s="463"/>
      <c r="E282" s="463"/>
      <c r="F282" s="463"/>
      <c r="G282" s="463"/>
      <c r="H282" s="464"/>
    </row>
    <row r="283" spans="1:8" x14ac:dyDescent="0.25">
      <c r="A283" s="465"/>
      <c r="B283" s="466"/>
      <c r="C283" s="466"/>
      <c r="D283" s="466"/>
      <c r="E283" s="466"/>
      <c r="F283" s="466"/>
      <c r="G283" s="466"/>
      <c r="H283" s="467"/>
    </row>
    <row r="284" spans="1:8" ht="15.75" thickBot="1" x14ac:dyDescent="0.3">
      <c r="A284" s="465"/>
      <c r="B284" s="466"/>
      <c r="C284" s="466"/>
      <c r="D284" s="466"/>
      <c r="E284" s="466"/>
      <c r="F284" s="466"/>
      <c r="G284" s="466"/>
      <c r="H284" s="470"/>
    </row>
    <row r="285" spans="1:8" x14ac:dyDescent="0.25">
      <c r="A285" s="200">
        <v>1</v>
      </c>
      <c r="B285" s="460" t="s">
        <v>336</v>
      </c>
      <c r="C285" s="200" t="s">
        <v>65</v>
      </c>
      <c r="D285" s="200" t="s">
        <v>65</v>
      </c>
      <c r="E285" s="200">
        <f t="shared" ref="E285:E348" si="1">IF(D285=C285,1,0)</f>
        <v>1</v>
      </c>
      <c r="F285" s="200"/>
      <c r="G285" s="200"/>
      <c r="H285" s="203"/>
    </row>
    <row r="286" spans="1:8" x14ac:dyDescent="0.25">
      <c r="A286" s="200">
        <v>2</v>
      </c>
      <c r="B286" s="460"/>
      <c r="C286" s="200" t="s">
        <v>80</v>
      </c>
      <c r="D286" s="200" t="s">
        <v>80</v>
      </c>
      <c r="E286" s="200">
        <f t="shared" si="1"/>
        <v>1</v>
      </c>
      <c r="F286" s="200"/>
      <c r="G286" s="200"/>
      <c r="H286" s="203"/>
    </row>
    <row r="287" spans="1:8" x14ac:dyDescent="0.25">
      <c r="A287" s="200">
        <v>3</v>
      </c>
      <c r="B287" s="460"/>
      <c r="C287" s="200" t="s">
        <v>66</v>
      </c>
      <c r="D287" s="200" t="s">
        <v>66</v>
      </c>
      <c r="E287" s="200">
        <f t="shared" si="1"/>
        <v>1</v>
      </c>
      <c r="F287" s="200"/>
      <c r="G287" s="200"/>
      <c r="H287" s="203"/>
    </row>
    <row r="288" spans="1:8" x14ac:dyDescent="0.25">
      <c r="A288" s="200">
        <v>4</v>
      </c>
      <c r="B288" s="460"/>
      <c r="C288" s="200" t="s">
        <v>80</v>
      </c>
      <c r="D288" s="200" t="s">
        <v>80</v>
      </c>
      <c r="E288" s="200">
        <f t="shared" si="1"/>
        <v>1</v>
      </c>
      <c r="F288" s="200"/>
      <c r="G288" s="200"/>
      <c r="H288" s="203"/>
    </row>
    <row r="289" spans="1:8" x14ac:dyDescent="0.25">
      <c r="A289" s="200">
        <v>5</v>
      </c>
      <c r="B289" s="460"/>
      <c r="C289" s="200" t="s">
        <v>66</v>
      </c>
      <c r="D289" s="200" t="s">
        <v>66</v>
      </c>
      <c r="E289" s="200">
        <f t="shared" si="1"/>
        <v>1</v>
      </c>
      <c r="F289" s="200"/>
      <c r="G289" s="200"/>
      <c r="H289" s="203"/>
    </row>
    <row r="290" spans="1:8" x14ac:dyDescent="0.25">
      <c r="A290" s="200">
        <v>6</v>
      </c>
      <c r="B290" s="460"/>
      <c r="C290" s="200" t="s">
        <v>63</v>
      </c>
      <c r="D290" s="200" t="s">
        <v>63</v>
      </c>
      <c r="E290" s="200">
        <f t="shared" si="1"/>
        <v>1</v>
      </c>
      <c r="F290" s="200"/>
      <c r="G290" s="200"/>
      <c r="H290" s="203"/>
    </row>
    <row r="291" spans="1:8" x14ac:dyDescent="0.25">
      <c r="A291" s="200">
        <v>7</v>
      </c>
      <c r="B291" s="460" t="s">
        <v>359</v>
      </c>
      <c r="C291" s="85" t="s">
        <v>66</v>
      </c>
      <c r="D291" s="85" t="s">
        <v>66</v>
      </c>
      <c r="E291" s="200">
        <f t="shared" si="1"/>
        <v>1</v>
      </c>
      <c r="F291" s="85"/>
      <c r="G291" s="85"/>
      <c r="H291" s="204"/>
    </row>
    <row r="292" spans="1:8" x14ac:dyDescent="0.25">
      <c r="A292" s="200">
        <v>8</v>
      </c>
      <c r="B292" s="460"/>
      <c r="C292" s="200" t="s">
        <v>64</v>
      </c>
      <c r="D292" s="200" t="s">
        <v>64</v>
      </c>
      <c r="E292" s="200">
        <f t="shared" si="1"/>
        <v>1</v>
      </c>
      <c r="F292" s="200"/>
      <c r="G292" s="200"/>
      <c r="H292" s="203"/>
    </row>
    <row r="293" spans="1:8" x14ac:dyDescent="0.25">
      <c r="A293" s="200">
        <v>9</v>
      </c>
      <c r="B293" s="460"/>
      <c r="C293" s="200" t="s">
        <v>64</v>
      </c>
      <c r="D293" s="200" t="s">
        <v>64</v>
      </c>
      <c r="E293" s="200">
        <f t="shared" si="1"/>
        <v>1</v>
      </c>
      <c r="F293" s="200"/>
      <c r="G293" s="200"/>
      <c r="H293" s="203"/>
    </row>
    <row r="294" spans="1:8" x14ac:dyDescent="0.25">
      <c r="A294" s="200">
        <v>10</v>
      </c>
      <c r="B294" s="460"/>
      <c r="C294" s="200" t="s">
        <v>63</v>
      </c>
      <c r="D294" s="200" t="s">
        <v>63</v>
      </c>
      <c r="E294" s="200">
        <f t="shared" si="1"/>
        <v>1</v>
      </c>
      <c r="F294" s="200"/>
      <c r="G294" s="200"/>
      <c r="H294" s="203" t="s">
        <v>331</v>
      </c>
    </row>
    <row r="295" spans="1:8" x14ac:dyDescent="0.25">
      <c r="A295" s="200">
        <v>11</v>
      </c>
      <c r="B295" s="460"/>
      <c r="C295" s="200" t="s">
        <v>65</v>
      </c>
      <c r="D295" s="200" t="s">
        <v>65</v>
      </c>
      <c r="E295" s="200">
        <f t="shared" si="1"/>
        <v>1</v>
      </c>
      <c r="F295" s="200"/>
      <c r="G295" s="200"/>
      <c r="H295" s="203"/>
    </row>
    <row r="296" spans="1:8" x14ac:dyDescent="0.25">
      <c r="A296" s="200">
        <v>12</v>
      </c>
      <c r="B296" s="460" t="s">
        <v>360</v>
      </c>
      <c r="C296" s="200" t="s">
        <v>65</v>
      </c>
      <c r="D296" s="200" t="s">
        <v>65</v>
      </c>
      <c r="E296" s="200">
        <f t="shared" si="1"/>
        <v>1</v>
      </c>
      <c r="F296" s="200"/>
      <c r="G296" s="200"/>
      <c r="H296" s="203"/>
    </row>
    <row r="297" spans="1:8" x14ac:dyDescent="0.25">
      <c r="A297" s="200">
        <v>13</v>
      </c>
      <c r="B297" s="460"/>
      <c r="C297" s="200" t="s">
        <v>66</v>
      </c>
      <c r="D297" s="200" t="s">
        <v>66</v>
      </c>
      <c r="E297" s="200">
        <f t="shared" si="1"/>
        <v>1</v>
      </c>
      <c r="F297" s="200"/>
      <c r="G297" s="200"/>
      <c r="H297" s="203"/>
    </row>
    <row r="298" spans="1:8" x14ac:dyDescent="0.25">
      <c r="A298" s="200">
        <v>14</v>
      </c>
      <c r="B298" s="460"/>
      <c r="C298" s="200" t="s">
        <v>63</v>
      </c>
      <c r="D298" s="200" t="s">
        <v>63</v>
      </c>
      <c r="E298" s="200">
        <f t="shared" si="1"/>
        <v>1</v>
      </c>
      <c r="F298" s="200"/>
      <c r="G298" s="200"/>
      <c r="H298" s="203"/>
    </row>
    <row r="299" spans="1:8" x14ac:dyDescent="0.25">
      <c r="A299" s="200">
        <v>15</v>
      </c>
      <c r="B299" s="460"/>
      <c r="C299" s="200" t="s">
        <v>65</v>
      </c>
      <c r="D299" s="200" t="s">
        <v>65</v>
      </c>
      <c r="E299" s="200">
        <f t="shared" si="1"/>
        <v>1</v>
      </c>
      <c r="F299" s="200"/>
      <c r="G299" s="200"/>
    </row>
    <row r="300" spans="1:8" x14ac:dyDescent="0.25">
      <c r="A300" s="200">
        <v>16</v>
      </c>
      <c r="B300" s="460"/>
      <c r="C300" s="200" t="s">
        <v>65</v>
      </c>
      <c r="D300" s="200" t="s">
        <v>80</v>
      </c>
      <c r="E300" s="200">
        <f t="shared" si="1"/>
        <v>0</v>
      </c>
      <c r="F300" s="200"/>
      <c r="G300" s="200" t="s">
        <v>361</v>
      </c>
    </row>
    <row r="301" spans="1:8" x14ac:dyDescent="0.25">
      <c r="A301" s="200">
        <v>17</v>
      </c>
      <c r="B301" s="460"/>
      <c r="C301" s="200" t="s">
        <v>64</v>
      </c>
      <c r="D301" s="200" t="s">
        <v>64</v>
      </c>
      <c r="E301" s="200">
        <f t="shared" si="1"/>
        <v>1</v>
      </c>
      <c r="F301" s="200"/>
      <c r="G301" s="200"/>
    </row>
    <row r="302" spans="1:8" x14ac:dyDescent="0.25">
      <c r="A302" s="210">
        <v>18</v>
      </c>
      <c r="B302" s="476" t="s">
        <v>376</v>
      </c>
      <c r="C302" s="210" t="s">
        <v>63</v>
      </c>
      <c r="D302" s="210" t="s">
        <v>63</v>
      </c>
      <c r="E302" s="210">
        <f t="shared" si="1"/>
        <v>1</v>
      </c>
      <c r="F302" s="210"/>
      <c r="G302" s="210"/>
    </row>
    <row r="303" spans="1:8" x14ac:dyDescent="0.25">
      <c r="A303" s="210">
        <v>19</v>
      </c>
      <c r="B303" s="477"/>
      <c r="C303" s="210" t="s">
        <v>66</v>
      </c>
      <c r="D303" s="210" t="s">
        <v>66</v>
      </c>
      <c r="E303" s="210">
        <f t="shared" si="1"/>
        <v>1</v>
      </c>
      <c r="F303" s="210"/>
      <c r="G303" s="210"/>
    </row>
    <row r="304" spans="1:8" x14ac:dyDescent="0.25">
      <c r="A304" s="210">
        <v>20</v>
      </c>
      <c r="B304" s="477"/>
      <c r="C304" s="210" t="s">
        <v>65</v>
      </c>
      <c r="D304" s="210" t="s">
        <v>65</v>
      </c>
      <c r="E304" s="210">
        <f t="shared" si="1"/>
        <v>1</v>
      </c>
      <c r="F304" s="210"/>
      <c r="G304" s="210"/>
    </row>
    <row r="305" spans="1:7" x14ac:dyDescent="0.25">
      <c r="A305" s="210">
        <v>21</v>
      </c>
      <c r="B305" s="477"/>
      <c r="C305" s="210" t="s">
        <v>63</v>
      </c>
      <c r="D305" s="210" t="s">
        <v>63</v>
      </c>
      <c r="E305" s="210">
        <f t="shared" si="1"/>
        <v>1</v>
      </c>
      <c r="F305" s="210"/>
      <c r="G305" s="210"/>
    </row>
    <row r="306" spans="1:7" x14ac:dyDescent="0.25">
      <c r="A306" s="210">
        <v>22</v>
      </c>
      <c r="B306" s="477"/>
      <c r="C306" s="210" t="s">
        <v>64</v>
      </c>
      <c r="D306" s="210" t="s">
        <v>64</v>
      </c>
      <c r="E306" s="210">
        <f t="shared" si="1"/>
        <v>1</v>
      </c>
      <c r="F306" s="210"/>
      <c r="G306" s="210"/>
    </row>
    <row r="307" spans="1:7" x14ac:dyDescent="0.25">
      <c r="A307" s="210">
        <v>23</v>
      </c>
      <c r="B307" s="477"/>
      <c r="C307" s="210" t="s">
        <v>80</v>
      </c>
      <c r="D307" s="210" t="s">
        <v>80</v>
      </c>
      <c r="E307" s="210">
        <f t="shared" si="1"/>
        <v>1</v>
      </c>
      <c r="F307" s="210"/>
      <c r="G307" s="210"/>
    </row>
    <row r="308" spans="1:7" x14ac:dyDescent="0.25">
      <c r="A308" s="210">
        <v>24</v>
      </c>
      <c r="B308" s="477"/>
      <c r="C308" s="210" t="s">
        <v>80</v>
      </c>
      <c r="D308" s="210" t="s">
        <v>80</v>
      </c>
      <c r="E308" s="210">
        <f t="shared" si="1"/>
        <v>1</v>
      </c>
      <c r="F308" s="210"/>
      <c r="G308" s="210"/>
    </row>
    <row r="309" spans="1:7" x14ac:dyDescent="0.25">
      <c r="A309" s="210">
        <v>25</v>
      </c>
      <c r="B309" s="477"/>
      <c r="C309" s="210" t="s">
        <v>64</v>
      </c>
      <c r="D309" s="210" t="s">
        <v>66</v>
      </c>
      <c r="E309" s="210">
        <f t="shared" si="1"/>
        <v>0</v>
      </c>
      <c r="F309" s="210" t="s">
        <v>135</v>
      </c>
      <c r="G309" s="210" t="s">
        <v>374</v>
      </c>
    </row>
    <row r="310" spans="1:7" x14ac:dyDescent="0.25">
      <c r="A310" s="210">
        <v>26</v>
      </c>
      <c r="B310" s="477"/>
      <c r="C310" s="210" t="s">
        <v>66</v>
      </c>
      <c r="D310" s="210" t="s">
        <v>66</v>
      </c>
      <c r="E310" s="210">
        <f t="shared" si="1"/>
        <v>1</v>
      </c>
      <c r="F310" s="210"/>
      <c r="G310" s="210"/>
    </row>
    <row r="311" spans="1:7" x14ac:dyDescent="0.25">
      <c r="A311" s="210">
        <v>27</v>
      </c>
      <c r="B311" s="477"/>
      <c r="C311" s="210" t="s">
        <v>66</v>
      </c>
      <c r="D311" s="210" t="s">
        <v>66</v>
      </c>
      <c r="E311" s="210">
        <f t="shared" si="1"/>
        <v>1</v>
      </c>
      <c r="F311" s="210"/>
      <c r="G311" s="210"/>
    </row>
    <row r="312" spans="1:7" x14ac:dyDescent="0.25">
      <c r="A312" s="210">
        <v>28</v>
      </c>
      <c r="B312" s="477"/>
      <c r="C312" s="210" t="s">
        <v>63</v>
      </c>
      <c r="D312" s="210" t="s">
        <v>80</v>
      </c>
      <c r="E312" s="210">
        <f t="shared" si="1"/>
        <v>0</v>
      </c>
      <c r="F312" s="210" t="s">
        <v>135</v>
      </c>
      <c r="G312" s="210" t="s">
        <v>375</v>
      </c>
    </row>
    <row r="313" spans="1:7" x14ac:dyDescent="0.25">
      <c r="A313" s="210">
        <v>29</v>
      </c>
      <c r="B313" s="477"/>
      <c r="C313" s="210" t="s">
        <v>66</v>
      </c>
      <c r="D313" s="210" t="s">
        <v>66</v>
      </c>
      <c r="E313" s="210">
        <f t="shared" si="1"/>
        <v>1</v>
      </c>
      <c r="F313" s="210"/>
      <c r="G313" s="210"/>
    </row>
    <row r="314" spans="1:7" x14ac:dyDescent="0.25">
      <c r="A314" s="210">
        <v>30</v>
      </c>
      <c r="B314" s="477"/>
      <c r="C314" s="210" t="s">
        <v>65</v>
      </c>
      <c r="D314" s="210" t="s">
        <v>63</v>
      </c>
      <c r="E314" s="210">
        <f t="shared" si="1"/>
        <v>0</v>
      </c>
      <c r="F314" s="210" t="s">
        <v>247</v>
      </c>
      <c r="G314" s="210" t="s">
        <v>375</v>
      </c>
    </row>
    <row r="315" spans="1:7" x14ac:dyDescent="0.25">
      <c r="A315" s="210">
        <v>31</v>
      </c>
      <c r="B315" s="477"/>
      <c r="C315" s="210" t="s">
        <v>64</v>
      </c>
      <c r="D315" s="210" t="s">
        <v>64</v>
      </c>
      <c r="E315" s="210">
        <f t="shared" si="1"/>
        <v>1</v>
      </c>
      <c r="F315" s="210"/>
      <c r="G315" s="210"/>
    </row>
    <row r="316" spans="1:7" x14ac:dyDescent="0.25">
      <c r="A316" s="210">
        <v>32</v>
      </c>
      <c r="B316" s="477"/>
      <c r="C316" s="210" t="s">
        <v>65</v>
      </c>
      <c r="D316" s="210" t="s">
        <v>65</v>
      </c>
      <c r="E316" s="210">
        <f t="shared" si="1"/>
        <v>1</v>
      </c>
      <c r="F316" s="210"/>
      <c r="G316" s="210"/>
    </row>
    <row r="317" spans="1:7" x14ac:dyDescent="0.25">
      <c r="A317" s="210">
        <v>33</v>
      </c>
      <c r="B317" s="477"/>
      <c r="C317" s="210" t="s">
        <v>80</v>
      </c>
      <c r="D317" s="210" t="s">
        <v>80</v>
      </c>
      <c r="E317" s="210">
        <f t="shared" si="1"/>
        <v>1</v>
      </c>
      <c r="F317" s="210"/>
      <c r="G317" s="210"/>
    </row>
    <row r="318" spans="1:7" x14ac:dyDescent="0.25">
      <c r="A318" s="210">
        <v>34</v>
      </c>
      <c r="B318" s="477"/>
      <c r="C318" s="210" t="s">
        <v>80</v>
      </c>
      <c r="D318" s="210" t="s">
        <v>65</v>
      </c>
      <c r="E318" s="210">
        <f t="shared" si="1"/>
        <v>0</v>
      </c>
      <c r="F318" s="210" t="s">
        <v>137</v>
      </c>
      <c r="G318" s="210" t="s">
        <v>107</v>
      </c>
    </row>
    <row r="319" spans="1:7" x14ac:dyDescent="0.25">
      <c r="A319" s="210">
        <v>35</v>
      </c>
      <c r="B319" s="477"/>
      <c r="C319" s="210" t="s">
        <v>64</v>
      </c>
      <c r="D319" s="210" t="s">
        <v>64</v>
      </c>
      <c r="E319" s="210">
        <f t="shared" si="1"/>
        <v>1</v>
      </c>
      <c r="F319" s="210"/>
      <c r="G319" s="210" t="s">
        <v>405</v>
      </c>
    </row>
    <row r="320" spans="1:7" x14ac:dyDescent="0.25">
      <c r="A320" s="210">
        <v>36</v>
      </c>
      <c r="B320" s="477"/>
      <c r="C320" s="210" t="s">
        <v>63</v>
      </c>
      <c r="D320" s="210" t="str">
        <f>C320</f>
        <v>e</v>
      </c>
      <c r="E320" s="210">
        <f t="shared" si="1"/>
        <v>1</v>
      </c>
      <c r="F320" s="210"/>
      <c r="G320" s="210"/>
    </row>
    <row r="321" spans="1:7" x14ac:dyDescent="0.25">
      <c r="A321" s="210">
        <v>37</v>
      </c>
      <c r="B321" s="477"/>
      <c r="C321" s="210" t="s">
        <v>65</v>
      </c>
      <c r="D321" s="210" t="str">
        <f t="shared" ref="D321:D328" si="2">C321</f>
        <v>c</v>
      </c>
      <c r="E321" s="210">
        <f t="shared" si="1"/>
        <v>1</v>
      </c>
      <c r="F321" s="210"/>
      <c r="G321" s="210"/>
    </row>
    <row r="322" spans="1:7" x14ac:dyDescent="0.25">
      <c r="A322" s="210">
        <v>38</v>
      </c>
      <c r="B322" s="477"/>
      <c r="C322" s="210" t="s">
        <v>66</v>
      </c>
      <c r="D322" s="210" t="str">
        <f t="shared" si="2"/>
        <v>b</v>
      </c>
      <c r="E322" s="210">
        <f t="shared" si="1"/>
        <v>1</v>
      </c>
      <c r="F322" s="210"/>
      <c r="G322" s="210"/>
    </row>
    <row r="323" spans="1:7" x14ac:dyDescent="0.25">
      <c r="A323" s="210">
        <v>39</v>
      </c>
      <c r="B323" s="477"/>
      <c r="C323" s="210" t="s">
        <v>66</v>
      </c>
      <c r="D323" s="210" t="str">
        <f t="shared" si="2"/>
        <v>b</v>
      </c>
      <c r="E323" s="210">
        <f t="shared" si="1"/>
        <v>1</v>
      </c>
      <c r="F323" s="210"/>
      <c r="G323" s="210"/>
    </row>
    <row r="324" spans="1:7" x14ac:dyDescent="0.25">
      <c r="A324" s="210">
        <v>40</v>
      </c>
      <c r="B324" s="477"/>
      <c r="C324" s="210" t="s">
        <v>64</v>
      </c>
      <c r="D324" s="210" t="str">
        <f t="shared" si="2"/>
        <v>a</v>
      </c>
      <c r="E324" s="210">
        <f t="shared" si="1"/>
        <v>1</v>
      </c>
      <c r="F324" s="210"/>
      <c r="G324" s="210"/>
    </row>
    <row r="325" spans="1:7" x14ac:dyDescent="0.25">
      <c r="A325" s="210">
        <v>41</v>
      </c>
      <c r="B325" s="477"/>
      <c r="C325" s="210" t="s">
        <v>66</v>
      </c>
      <c r="D325" s="210" t="str">
        <f t="shared" si="2"/>
        <v>b</v>
      </c>
      <c r="E325" s="210">
        <f t="shared" si="1"/>
        <v>1</v>
      </c>
      <c r="F325" s="210"/>
      <c r="G325" s="210"/>
    </row>
    <row r="326" spans="1:7" x14ac:dyDescent="0.25">
      <c r="A326" s="210">
        <v>42</v>
      </c>
      <c r="B326" s="477"/>
      <c r="C326" s="210" t="s">
        <v>66</v>
      </c>
      <c r="D326" s="210" t="str">
        <f t="shared" si="2"/>
        <v>b</v>
      </c>
      <c r="E326" s="210">
        <f t="shared" si="1"/>
        <v>1</v>
      </c>
      <c r="F326" s="210"/>
      <c r="G326" s="210"/>
    </row>
    <row r="327" spans="1:7" x14ac:dyDescent="0.25">
      <c r="A327" s="210">
        <v>43</v>
      </c>
      <c r="B327" s="477"/>
      <c r="C327" s="210" t="s">
        <v>80</v>
      </c>
      <c r="D327" s="210" t="str">
        <f t="shared" si="2"/>
        <v>d</v>
      </c>
      <c r="E327" s="210">
        <f t="shared" si="1"/>
        <v>1</v>
      </c>
      <c r="F327" s="210"/>
      <c r="G327" s="210"/>
    </row>
    <row r="328" spans="1:7" x14ac:dyDescent="0.25">
      <c r="A328" s="210">
        <v>44</v>
      </c>
      <c r="B328" s="461"/>
      <c r="C328" s="210" t="s">
        <v>63</v>
      </c>
      <c r="D328" s="210" t="str">
        <f t="shared" si="2"/>
        <v>e</v>
      </c>
      <c r="E328" s="210">
        <f t="shared" si="1"/>
        <v>1</v>
      </c>
      <c r="F328" s="210"/>
      <c r="G328" s="210"/>
    </row>
    <row r="329" spans="1:7" x14ac:dyDescent="0.25">
      <c r="A329" s="15">
        <v>45</v>
      </c>
      <c r="B329" s="474" t="s">
        <v>391</v>
      </c>
      <c r="C329" s="15" t="s">
        <v>65</v>
      </c>
      <c r="D329" s="15" t="s">
        <v>65</v>
      </c>
      <c r="E329" s="15">
        <f t="shared" si="1"/>
        <v>1</v>
      </c>
    </row>
    <row r="330" spans="1:7" x14ac:dyDescent="0.25">
      <c r="A330" s="15">
        <v>46</v>
      </c>
      <c r="B330" s="475"/>
      <c r="C330" s="15" t="s">
        <v>66</v>
      </c>
      <c r="D330" s="15" t="s">
        <v>66</v>
      </c>
      <c r="E330" s="15">
        <f t="shared" si="1"/>
        <v>1</v>
      </c>
    </row>
    <row r="331" spans="1:7" x14ac:dyDescent="0.25">
      <c r="A331" s="15">
        <v>47</v>
      </c>
      <c r="B331" s="475"/>
      <c r="C331" s="15" t="s">
        <v>65</v>
      </c>
      <c r="D331" s="15" t="s">
        <v>65</v>
      </c>
      <c r="E331" s="15">
        <f t="shared" si="1"/>
        <v>1</v>
      </c>
    </row>
    <row r="332" spans="1:7" x14ac:dyDescent="0.25">
      <c r="A332" s="15">
        <v>48</v>
      </c>
      <c r="B332" s="475"/>
      <c r="C332" s="15" t="s">
        <v>80</v>
      </c>
      <c r="D332" s="15" t="s">
        <v>80</v>
      </c>
      <c r="E332" s="15">
        <f t="shared" si="1"/>
        <v>1</v>
      </c>
    </row>
    <row r="333" spans="1:7" x14ac:dyDescent="0.25">
      <c r="A333" s="15">
        <v>49</v>
      </c>
      <c r="B333" s="475"/>
      <c r="C333" s="15" t="s">
        <v>63</v>
      </c>
      <c r="D333" s="15" t="s">
        <v>63</v>
      </c>
      <c r="E333" s="15">
        <f t="shared" si="1"/>
        <v>1</v>
      </c>
    </row>
    <row r="334" spans="1:7" x14ac:dyDescent="0.25">
      <c r="A334" s="15">
        <v>50</v>
      </c>
      <c r="B334" s="475" t="s">
        <v>392</v>
      </c>
      <c r="C334" s="15" t="s">
        <v>66</v>
      </c>
      <c r="D334" s="15" t="s">
        <v>66</v>
      </c>
      <c r="E334" s="15">
        <f t="shared" si="1"/>
        <v>1</v>
      </c>
    </row>
    <row r="335" spans="1:7" x14ac:dyDescent="0.25">
      <c r="A335" s="15">
        <v>51</v>
      </c>
      <c r="B335" s="475"/>
      <c r="C335" s="15" t="s">
        <v>65</v>
      </c>
      <c r="D335" s="15" t="s">
        <v>65</v>
      </c>
      <c r="E335" s="15">
        <f t="shared" si="1"/>
        <v>1</v>
      </c>
    </row>
    <row r="336" spans="1:7" x14ac:dyDescent="0.25">
      <c r="A336" s="81">
        <v>52</v>
      </c>
      <c r="B336" s="475"/>
      <c r="C336" s="15" t="s">
        <v>64</v>
      </c>
      <c r="D336" s="15" t="s">
        <v>64</v>
      </c>
      <c r="E336" s="15">
        <f t="shared" si="1"/>
        <v>1</v>
      </c>
    </row>
    <row r="337" spans="1:7" x14ac:dyDescent="0.25">
      <c r="A337" s="81">
        <v>53</v>
      </c>
      <c r="B337" s="475"/>
      <c r="C337" s="15" t="s">
        <v>80</v>
      </c>
      <c r="D337" s="15" t="s">
        <v>80</v>
      </c>
      <c r="E337" s="15">
        <f t="shared" si="1"/>
        <v>1</v>
      </c>
    </row>
    <row r="338" spans="1:7" x14ac:dyDescent="0.25">
      <c r="A338" s="81">
        <v>54</v>
      </c>
      <c r="B338" s="475"/>
      <c r="C338" s="15" t="s">
        <v>63</v>
      </c>
      <c r="D338" s="15" t="s">
        <v>63</v>
      </c>
      <c r="E338" s="15">
        <f t="shared" si="1"/>
        <v>1</v>
      </c>
    </row>
    <row r="339" spans="1:7" x14ac:dyDescent="0.25">
      <c r="A339" s="81">
        <v>55</v>
      </c>
      <c r="B339" s="475"/>
      <c r="C339" s="15" t="s">
        <v>66</v>
      </c>
      <c r="D339" s="15" t="s">
        <v>66</v>
      </c>
      <c r="E339" s="15">
        <f t="shared" si="1"/>
        <v>1</v>
      </c>
    </row>
    <row r="340" spans="1:7" x14ac:dyDescent="0.25">
      <c r="A340" s="15">
        <v>56</v>
      </c>
      <c r="B340" s="475" t="s">
        <v>393</v>
      </c>
      <c r="C340" s="15" t="s">
        <v>65</v>
      </c>
      <c r="D340" s="15" t="s">
        <v>65</v>
      </c>
      <c r="E340" s="15">
        <f t="shared" si="1"/>
        <v>1</v>
      </c>
    </row>
    <row r="341" spans="1:7" x14ac:dyDescent="0.25">
      <c r="A341" s="15">
        <v>57</v>
      </c>
      <c r="B341" s="475"/>
      <c r="C341" s="15" t="s">
        <v>80</v>
      </c>
      <c r="D341" s="15" t="s">
        <v>80</v>
      </c>
      <c r="E341" s="15">
        <f t="shared" si="1"/>
        <v>1</v>
      </c>
    </row>
    <row r="342" spans="1:7" x14ac:dyDescent="0.25">
      <c r="A342" s="15">
        <v>58</v>
      </c>
      <c r="B342" s="475"/>
      <c r="C342" s="15" t="s">
        <v>63</v>
      </c>
      <c r="D342" s="15" t="s">
        <v>63</v>
      </c>
      <c r="E342" s="15">
        <f t="shared" si="1"/>
        <v>1</v>
      </c>
    </row>
    <row r="343" spans="1:7" x14ac:dyDescent="0.25">
      <c r="A343" s="15">
        <v>59</v>
      </c>
      <c r="B343" s="475"/>
      <c r="C343" s="15" t="s">
        <v>80</v>
      </c>
      <c r="D343" s="15" t="s">
        <v>80</v>
      </c>
      <c r="E343" s="15">
        <f t="shared" si="1"/>
        <v>1</v>
      </c>
    </row>
    <row r="344" spans="1:7" x14ac:dyDescent="0.25">
      <c r="A344" s="15">
        <v>60</v>
      </c>
      <c r="B344" s="475"/>
      <c r="C344" s="15" t="s">
        <v>66</v>
      </c>
      <c r="D344" s="15" t="s">
        <v>66</v>
      </c>
      <c r="E344" s="15">
        <f t="shared" si="1"/>
        <v>1</v>
      </c>
    </row>
    <row r="345" spans="1:7" x14ac:dyDescent="0.25">
      <c r="A345" s="248">
        <v>61</v>
      </c>
      <c r="B345" s="248"/>
      <c r="C345" s="248" t="s">
        <v>80</v>
      </c>
      <c r="D345" s="248" t="s">
        <v>80</v>
      </c>
      <c r="E345" s="248">
        <f t="shared" si="1"/>
        <v>1</v>
      </c>
      <c r="F345" s="248"/>
      <c r="G345" s="248"/>
    </row>
    <row r="346" spans="1:7" x14ac:dyDescent="0.25">
      <c r="A346" s="248">
        <v>62</v>
      </c>
      <c r="B346" s="248"/>
      <c r="C346" s="248" t="s">
        <v>66</v>
      </c>
      <c r="D346" s="248" t="s">
        <v>66</v>
      </c>
      <c r="E346" s="248">
        <f t="shared" si="1"/>
        <v>1</v>
      </c>
      <c r="F346" s="248"/>
      <c r="G346" s="248"/>
    </row>
    <row r="347" spans="1:7" x14ac:dyDescent="0.25">
      <c r="A347" s="248">
        <v>63</v>
      </c>
      <c r="B347" s="248"/>
      <c r="C347" s="248" t="s">
        <v>63</v>
      </c>
      <c r="D347" s="248" t="s">
        <v>63</v>
      </c>
      <c r="E347" s="248">
        <f t="shared" si="1"/>
        <v>1</v>
      </c>
      <c r="F347" s="248"/>
      <c r="G347" s="248"/>
    </row>
    <row r="348" spans="1:7" x14ac:dyDescent="0.25">
      <c r="A348" s="248">
        <v>64</v>
      </c>
      <c r="B348" s="248"/>
      <c r="C348" s="248" t="s">
        <v>65</v>
      </c>
      <c r="D348" s="248" t="s">
        <v>65</v>
      </c>
      <c r="E348" s="248">
        <f t="shared" si="1"/>
        <v>1</v>
      </c>
      <c r="F348" s="248"/>
      <c r="G348" s="248"/>
    </row>
    <row r="349" spans="1:7" x14ac:dyDescent="0.25">
      <c r="A349" s="248">
        <v>65</v>
      </c>
      <c r="B349" s="248"/>
      <c r="C349" s="248" t="s">
        <v>65</v>
      </c>
      <c r="D349" s="248" t="s">
        <v>65</v>
      </c>
      <c r="E349" s="248">
        <f t="shared" ref="E349:E368" si="3">IF(D349=C349,1,0)</f>
        <v>1</v>
      </c>
      <c r="F349" s="248"/>
      <c r="G349" s="248"/>
    </row>
    <row r="350" spans="1:7" x14ac:dyDescent="0.25">
      <c r="A350" s="248">
        <v>66</v>
      </c>
      <c r="B350" s="248"/>
      <c r="C350" s="248" t="s">
        <v>63</v>
      </c>
      <c r="D350" s="248" t="s">
        <v>63</v>
      </c>
      <c r="E350" s="248">
        <f t="shared" si="3"/>
        <v>1</v>
      </c>
      <c r="F350" s="248"/>
      <c r="G350" s="248"/>
    </row>
    <row r="351" spans="1:7" x14ac:dyDescent="0.25">
      <c r="A351" s="248">
        <v>67</v>
      </c>
      <c r="B351" s="248"/>
      <c r="C351" s="248" t="s">
        <v>66</v>
      </c>
      <c r="D351" s="248" t="s">
        <v>80</v>
      </c>
      <c r="E351" s="248">
        <f t="shared" si="3"/>
        <v>0</v>
      </c>
      <c r="F351" s="248" t="s">
        <v>161</v>
      </c>
      <c r="G351" s="248"/>
    </row>
    <row r="352" spans="1:7" x14ac:dyDescent="0.25">
      <c r="A352" s="248">
        <v>68</v>
      </c>
      <c r="B352" s="248"/>
      <c r="C352" s="248" t="s">
        <v>63</v>
      </c>
      <c r="D352" s="248" t="s">
        <v>63</v>
      </c>
      <c r="E352" s="248">
        <f t="shared" si="3"/>
        <v>1</v>
      </c>
      <c r="F352" s="248"/>
      <c r="G352" s="248"/>
    </row>
    <row r="353" spans="1:7" x14ac:dyDescent="0.25">
      <c r="A353" s="248">
        <v>69</v>
      </c>
      <c r="B353" s="248"/>
      <c r="C353" s="248" t="s">
        <v>80</v>
      </c>
      <c r="D353" s="248" t="s">
        <v>80</v>
      </c>
      <c r="E353" s="248">
        <f t="shared" si="3"/>
        <v>1</v>
      </c>
      <c r="F353" s="248"/>
      <c r="G353" s="248"/>
    </row>
    <row r="354" spans="1:7" x14ac:dyDescent="0.25">
      <c r="A354" s="248">
        <v>70</v>
      </c>
      <c r="B354" s="248"/>
      <c r="C354" s="248" t="s">
        <v>66</v>
      </c>
      <c r="D354" s="248" t="s">
        <v>66</v>
      </c>
      <c r="E354" s="248">
        <f t="shared" si="3"/>
        <v>1</v>
      </c>
      <c r="F354" s="248"/>
      <c r="G354" s="248"/>
    </row>
    <row r="355" spans="1:7" x14ac:dyDescent="0.25">
      <c r="A355" s="248">
        <v>71</v>
      </c>
      <c r="B355" s="248"/>
      <c r="C355" s="248" t="s">
        <v>66</v>
      </c>
      <c r="D355" s="248" t="s">
        <v>80</v>
      </c>
      <c r="E355" s="248">
        <f t="shared" si="3"/>
        <v>0</v>
      </c>
      <c r="F355" s="248" t="s">
        <v>158</v>
      </c>
      <c r="G355" s="248"/>
    </row>
    <row r="356" spans="1:7" x14ac:dyDescent="0.25">
      <c r="A356" s="248">
        <v>72</v>
      </c>
      <c r="B356" s="248"/>
      <c r="C356" s="248" t="s">
        <v>80</v>
      </c>
      <c r="D356" s="248" t="s">
        <v>80</v>
      </c>
      <c r="E356" s="248">
        <f t="shared" si="3"/>
        <v>1</v>
      </c>
      <c r="F356" s="248"/>
      <c r="G356" s="248"/>
    </row>
    <row r="357" spans="1:7" x14ac:dyDescent="0.25">
      <c r="A357" s="248">
        <v>73</v>
      </c>
      <c r="B357" s="248"/>
      <c r="C357" s="248" t="s">
        <v>64</v>
      </c>
      <c r="D357" s="248" t="s">
        <v>64</v>
      </c>
      <c r="E357" s="248">
        <f t="shared" si="3"/>
        <v>1</v>
      </c>
      <c r="F357" s="248"/>
      <c r="G357" s="248"/>
    </row>
    <row r="358" spans="1:7" x14ac:dyDescent="0.25">
      <c r="A358" s="248">
        <v>74</v>
      </c>
      <c r="B358" s="248"/>
      <c r="C358" s="248" t="s">
        <v>63</v>
      </c>
      <c r="D358" s="248" t="s">
        <v>63</v>
      </c>
      <c r="E358" s="248">
        <f t="shared" si="3"/>
        <v>1</v>
      </c>
      <c r="F358" s="248"/>
      <c r="G358" s="248"/>
    </row>
    <row r="359" spans="1:7" x14ac:dyDescent="0.25">
      <c r="A359" s="248">
        <v>75</v>
      </c>
      <c r="B359" s="248"/>
      <c r="C359" s="248" t="s">
        <v>66</v>
      </c>
      <c r="D359" s="248" t="s">
        <v>66</v>
      </c>
      <c r="E359" s="248">
        <f t="shared" si="3"/>
        <v>1</v>
      </c>
      <c r="F359" s="248"/>
      <c r="G359" s="248"/>
    </row>
    <row r="360" spans="1:7" x14ac:dyDescent="0.25">
      <c r="A360" s="248">
        <v>76</v>
      </c>
      <c r="B360" s="248"/>
      <c r="C360" s="248" t="s">
        <v>66</v>
      </c>
      <c r="D360" s="248" t="s">
        <v>66</v>
      </c>
      <c r="E360" s="248">
        <f t="shared" si="3"/>
        <v>1</v>
      </c>
      <c r="F360" s="248"/>
      <c r="G360" s="248"/>
    </row>
    <row r="361" spans="1:7" x14ac:dyDescent="0.25">
      <c r="A361" s="248">
        <v>77</v>
      </c>
      <c r="B361" s="248"/>
      <c r="C361" s="248" t="s">
        <v>66</v>
      </c>
      <c r="D361" s="248" t="s">
        <v>66</v>
      </c>
      <c r="E361" s="248">
        <f t="shared" si="3"/>
        <v>1</v>
      </c>
      <c r="F361" s="248"/>
      <c r="G361" s="248"/>
    </row>
    <row r="362" spans="1:7" x14ac:dyDescent="0.25">
      <c r="A362" s="248">
        <v>78</v>
      </c>
      <c r="B362" s="248"/>
      <c r="C362" s="248" t="s">
        <v>65</v>
      </c>
      <c r="D362" s="248" t="s">
        <v>65</v>
      </c>
      <c r="E362" s="248">
        <f t="shared" si="3"/>
        <v>1</v>
      </c>
      <c r="F362" s="248"/>
      <c r="G362" s="248"/>
    </row>
    <row r="363" spans="1:7" x14ac:dyDescent="0.25">
      <c r="A363" s="248">
        <v>79</v>
      </c>
      <c r="B363" s="248"/>
      <c r="C363" s="248" t="s">
        <v>63</v>
      </c>
      <c r="D363" s="248" t="s">
        <v>63</v>
      </c>
      <c r="E363" s="248">
        <f t="shared" si="3"/>
        <v>1</v>
      </c>
      <c r="F363" s="248"/>
      <c r="G363" s="248"/>
    </row>
    <row r="364" spans="1:7" x14ac:dyDescent="0.25">
      <c r="A364" s="248">
        <v>80</v>
      </c>
      <c r="B364" s="248"/>
      <c r="C364" s="248" t="s">
        <v>65</v>
      </c>
      <c r="D364" s="248" t="s">
        <v>65</v>
      </c>
      <c r="E364" s="248">
        <f t="shared" si="3"/>
        <v>1</v>
      </c>
      <c r="F364" s="248"/>
      <c r="G364" s="248"/>
    </row>
    <row r="365" spans="1:7" x14ac:dyDescent="0.25">
      <c r="A365" s="248">
        <v>81</v>
      </c>
      <c r="B365" s="248"/>
      <c r="C365" s="248" t="s">
        <v>63</v>
      </c>
      <c r="D365" s="248" t="s">
        <v>63</v>
      </c>
      <c r="E365" s="248">
        <f t="shared" si="3"/>
        <v>1</v>
      </c>
      <c r="F365" s="248"/>
      <c r="G365" s="248"/>
    </row>
    <row r="366" spans="1:7" x14ac:dyDescent="0.25">
      <c r="A366" s="248">
        <v>82</v>
      </c>
      <c r="B366" s="248"/>
      <c r="C366" s="248" t="s">
        <v>80</v>
      </c>
      <c r="D366" s="248" t="s">
        <v>65</v>
      </c>
      <c r="E366" s="248">
        <f t="shared" si="3"/>
        <v>0</v>
      </c>
      <c r="F366" s="248"/>
      <c r="G366" s="248" t="s">
        <v>406</v>
      </c>
    </row>
    <row r="367" spans="1:7" x14ac:dyDescent="0.25">
      <c r="A367" s="248">
        <v>83</v>
      </c>
      <c r="B367" s="248"/>
      <c r="C367" s="248" t="s">
        <v>64</v>
      </c>
      <c r="D367" s="248" t="s">
        <v>65</v>
      </c>
      <c r="E367" s="248">
        <f t="shared" si="3"/>
        <v>0</v>
      </c>
      <c r="F367" s="248"/>
      <c r="G367" s="248" t="s">
        <v>406</v>
      </c>
    </row>
    <row r="368" spans="1:7" ht="15.75" thickBot="1" x14ac:dyDescent="0.3">
      <c r="A368" s="248">
        <v>84</v>
      </c>
      <c r="B368" s="248"/>
      <c r="C368" s="248" t="s">
        <v>64</v>
      </c>
      <c r="D368" s="248" t="s">
        <v>64</v>
      </c>
      <c r="E368" s="248">
        <f t="shared" si="3"/>
        <v>1</v>
      </c>
      <c r="F368" s="248"/>
      <c r="G368" s="248"/>
    </row>
    <row r="369" spans="1:8" x14ac:dyDescent="0.25">
      <c r="A369" s="462" t="s">
        <v>330</v>
      </c>
      <c r="B369" s="463"/>
      <c r="C369" s="463"/>
      <c r="D369" s="463"/>
      <c r="E369" s="463"/>
      <c r="F369" s="463"/>
      <c r="G369" s="463"/>
      <c r="H369" s="464"/>
    </row>
    <row r="370" spans="1:8" x14ac:dyDescent="0.25">
      <c r="A370" s="465"/>
      <c r="B370" s="466"/>
      <c r="C370" s="466"/>
      <c r="D370" s="466"/>
      <c r="E370" s="466"/>
      <c r="F370" s="466"/>
      <c r="G370" s="466"/>
      <c r="H370" s="467"/>
    </row>
    <row r="371" spans="1:8" ht="15.75" thickBot="1" x14ac:dyDescent="0.3">
      <c r="A371" s="465"/>
      <c r="B371" s="466"/>
      <c r="C371" s="466"/>
      <c r="D371" s="466"/>
      <c r="E371" s="466"/>
      <c r="F371" s="466"/>
      <c r="G371" s="466"/>
      <c r="H371" s="470"/>
    </row>
    <row r="372" spans="1:8" s="282" customFormat="1" x14ac:dyDescent="0.25">
      <c r="A372" s="281" t="s">
        <v>14</v>
      </c>
      <c r="B372" s="281" t="s">
        <v>87</v>
      </c>
      <c r="C372" s="281" t="s">
        <v>88</v>
      </c>
      <c r="D372" s="281" t="s">
        <v>89</v>
      </c>
      <c r="E372" s="281" t="s">
        <v>90</v>
      </c>
      <c r="F372" s="281"/>
      <c r="G372" s="281"/>
    </row>
    <row r="373" spans="1:8" x14ac:dyDescent="0.25">
      <c r="A373" s="283">
        <v>18</v>
      </c>
      <c r="B373" s="471" t="s">
        <v>6</v>
      </c>
      <c r="C373" s="283" t="s">
        <v>66</v>
      </c>
      <c r="D373" s="283" t="str">
        <f>C373</f>
        <v>b</v>
      </c>
      <c r="E373" s="283">
        <f t="shared" ref="E373:E410" si="4">IF(D373=C373,1,0)</f>
        <v>1</v>
      </c>
      <c r="F373" s="283"/>
      <c r="G373" s="283"/>
    </row>
    <row r="374" spans="1:8" x14ac:dyDescent="0.25">
      <c r="A374" s="283">
        <v>19</v>
      </c>
      <c r="B374" s="472"/>
      <c r="C374" s="283" t="s">
        <v>66</v>
      </c>
      <c r="D374" s="283" t="str">
        <f t="shared" ref="D374:D410" si="5">C374</f>
        <v>b</v>
      </c>
      <c r="E374" s="283">
        <f t="shared" si="4"/>
        <v>1</v>
      </c>
      <c r="F374" s="283"/>
      <c r="G374" s="283"/>
    </row>
    <row r="375" spans="1:8" x14ac:dyDescent="0.25">
      <c r="A375" s="283">
        <v>20</v>
      </c>
      <c r="B375" s="472"/>
      <c r="C375" s="283" t="s">
        <v>66</v>
      </c>
      <c r="D375" s="283" t="str">
        <f t="shared" si="5"/>
        <v>b</v>
      </c>
      <c r="E375" s="283">
        <f t="shared" si="4"/>
        <v>1</v>
      </c>
      <c r="F375" s="283"/>
      <c r="G375" s="283"/>
    </row>
    <row r="376" spans="1:8" x14ac:dyDescent="0.25">
      <c r="A376" s="283">
        <v>21</v>
      </c>
      <c r="B376" s="472"/>
      <c r="C376" s="283" t="s">
        <v>64</v>
      </c>
      <c r="D376" s="283" t="str">
        <f t="shared" si="5"/>
        <v>a</v>
      </c>
      <c r="E376" s="283">
        <f t="shared" si="4"/>
        <v>1</v>
      </c>
      <c r="F376" s="283"/>
      <c r="G376" s="283"/>
    </row>
    <row r="377" spans="1:8" x14ac:dyDescent="0.25">
      <c r="A377" s="283">
        <v>22</v>
      </c>
      <c r="B377" s="472"/>
      <c r="C377" s="283" t="s">
        <v>80</v>
      </c>
      <c r="D377" s="283" t="str">
        <f t="shared" si="5"/>
        <v>d</v>
      </c>
      <c r="E377" s="283">
        <f t="shared" si="4"/>
        <v>1</v>
      </c>
      <c r="F377" s="283"/>
      <c r="G377" s="283"/>
    </row>
    <row r="378" spans="1:8" x14ac:dyDescent="0.25">
      <c r="A378" s="283">
        <v>23</v>
      </c>
      <c r="B378" s="472"/>
      <c r="C378" s="283" t="s">
        <v>63</v>
      </c>
      <c r="D378" s="283" t="str">
        <f t="shared" si="5"/>
        <v>e</v>
      </c>
      <c r="E378" s="283">
        <f t="shared" si="4"/>
        <v>1</v>
      </c>
      <c r="F378" s="283"/>
      <c r="G378" s="283"/>
    </row>
    <row r="379" spans="1:8" x14ac:dyDescent="0.25">
      <c r="A379" s="283">
        <v>24</v>
      </c>
      <c r="B379" s="472"/>
      <c r="C379" s="283" t="s">
        <v>80</v>
      </c>
      <c r="D379" s="283" t="str">
        <f t="shared" si="5"/>
        <v>d</v>
      </c>
      <c r="E379" s="283">
        <f t="shared" si="4"/>
        <v>1</v>
      </c>
      <c r="F379" s="283"/>
      <c r="G379" s="283"/>
    </row>
    <row r="380" spans="1:8" x14ac:dyDescent="0.25">
      <c r="A380" s="283">
        <v>25</v>
      </c>
      <c r="B380" s="472"/>
      <c r="C380" s="283" t="s">
        <v>64</v>
      </c>
      <c r="D380" s="283" t="str">
        <f t="shared" si="5"/>
        <v>a</v>
      </c>
      <c r="E380" s="283">
        <f t="shared" si="4"/>
        <v>1</v>
      </c>
      <c r="F380" s="283"/>
      <c r="G380" s="283"/>
    </row>
    <row r="381" spans="1:8" x14ac:dyDescent="0.25">
      <c r="A381" s="283">
        <v>26</v>
      </c>
      <c r="B381" s="472"/>
      <c r="C381" s="283" t="s">
        <v>65</v>
      </c>
      <c r="D381" s="283" t="str">
        <f t="shared" si="5"/>
        <v>c</v>
      </c>
      <c r="E381" s="283">
        <f t="shared" si="4"/>
        <v>1</v>
      </c>
      <c r="F381" s="283"/>
      <c r="G381" s="283"/>
    </row>
    <row r="382" spans="1:8" x14ac:dyDescent="0.25">
      <c r="A382" s="283">
        <v>27</v>
      </c>
      <c r="B382" s="472"/>
      <c r="C382" s="283" t="s">
        <v>65</v>
      </c>
      <c r="D382" s="283" t="s">
        <v>66</v>
      </c>
      <c r="E382" s="283">
        <f t="shared" si="4"/>
        <v>0</v>
      </c>
      <c r="F382" s="283"/>
      <c r="G382" s="283" t="s">
        <v>414</v>
      </c>
    </row>
    <row r="383" spans="1:8" x14ac:dyDescent="0.25">
      <c r="A383" s="283">
        <v>28</v>
      </c>
      <c r="B383" s="472"/>
      <c r="C383" s="283" t="s">
        <v>64</v>
      </c>
      <c r="D383" s="283" t="str">
        <f t="shared" si="5"/>
        <v>a</v>
      </c>
      <c r="E383" s="283">
        <f t="shared" si="4"/>
        <v>1</v>
      </c>
      <c r="F383" s="283"/>
      <c r="G383" s="283"/>
    </row>
    <row r="384" spans="1:8" x14ac:dyDescent="0.25">
      <c r="A384" s="283">
        <v>29</v>
      </c>
      <c r="B384" s="472"/>
      <c r="C384" s="283" t="s">
        <v>65</v>
      </c>
      <c r="D384" s="283" t="str">
        <f t="shared" si="5"/>
        <v>c</v>
      </c>
      <c r="E384" s="283">
        <f t="shared" si="4"/>
        <v>1</v>
      </c>
      <c r="F384" s="283"/>
      <c r="G384" s="283"/>
    </row>
    <row r="385" spans="1:7" x14ac:dyDescent="0.25">
      <c r="A385" s="283">
        <v>30</v>
      </c>
      <c r="B385" s="472"/>
      <c r="C385" s="283" t="s">
        <v>66</v>
      </c>
      <c r="D385" s="283" t="str">
        <f t="shared" si="5"/>
        <v>b</v>
      </c>
      <c r="E385" s="283">
        <f t="shared" si="4"/>
        <v>1</v>
      </c>
      <c r="F385" s="283"/>
      <c r="G385" s="283"/>
    </row>
    <row r="386" spans="1:7" x14ac:dyDescent="0.25">
      <c r="A386" s="283">
        <v>31</v>
      </c>
      <c r="B386" s="472"/>
      <c r="C386" s="283" t="s">
        <v>65</v>
      </c>
      <c r="D386" s="283" t="str">
        <f t="shared" si="5"/>
        <v>c</v>
      </c>
      <c r="E386" s="283">
        <f t="shared" si="4"/>
        <v>1</v>
      </c>
      <c r="F386" s="283"/>
      <c r="G386" s="283"/>
    </row>
    <row r="387" spans="1:7" x14ac:dyDescent="0.25">
      <c r="A387" s="283">
        <v>32</v>
      </c>
      <c r="B387" s="472"/>
      <c r="C387" s="283" t="s">
        <v>66</v>
      </c>
      <c r="D387" s="283" t="str">
        <f t="shared" si="5"/>
        <v>b</v>
      </c>
      <c r="E387" s="283">
        <f t="shared" si="4"/>
        <v>1</v>
      </c>
      <c r="F387" s="283"/>
      <c r="G387" s="283"/>
    </row>
    <row r="388" spans="1:7" x14ac:dyDescent="0.25">
      <c r="A388" s="283">
        <v>33</v>
      </c>
      <c r="B388" s="472"/>
      <c r="C388" s="283" t="s">
        <v>80</v>
      </c>
      <c r="D388" s="283" t="str">
        <f t="shared" si="5"/>
        <v>d</v>
      </c>
      <c r="E388" s="283">
        <f t="shared" si="4"/>
        <v>1</v>
      </c>
      <c r="F388" s="283"/>
      <c r="G388" s="283"/>
    </row>
    <row r="389" spans="1:7" x14ac:dyDescent="0.25">
      <c r="A389" s="283">
        <v>34</v>
      </c>
      <c r="B389" s="472"/>
      <c r="C389" s="283" t="s">
        <v>66</v>
      </c>
      <c r="D389" s="283" t="str">
        <f t="shared" si="5"/>
        <v>b</v>
      </c>
      <c r="E389" s="283">
        <f t="shared" si="4"/>
        <v>1</v>
      </c>
      <c r="F389" s="283"/>
      <c r="G389" s="283"/>
    </row>
    <row r="390" spans="1:7" x14ac:dyDescent="0.25">
      <c r="A390" s="283">
        <v>35</v>
      </c>
      <c r="B390" s="472"/>
      <c r="C390" s="283" t="s">
        <v>63</v>
      </c>
      <c r="D390" s="283" t="str">
        <f t="shared" si="5"/>
        <v>e</v>
      </c>
      <c r="E390" s="283">
        <f t="shared" si="4"/>
        <v>1</v>
      </c>
      <c r="F390" s="283"/>
      <c r="G390" s="283"/>
    </row>
    <row r="391" spans="1:7" x14ac:dyDescent="0.25">
      <c r="A391" s="283">
        <v>36</v>
      </c>
      <c r="B391" s="473"/>
      <c r="C391" s="283" t="s">
        <v>65</v>
      </c>
      <c r="D391" s="283" t="str">
        <f t="shared" si="5"/>
        <v>c</v>
      </c>
      <c r="E391" s="283">
        <f t="shared" si="4"/>
        <v>1</v>
      </c>
      <c r="F391" s="283"/>
      <c r="G391" s="283"/>
    </row>
    <row r="392" spans="1:7" x14ac:dyDescent="0.25">
      <c r="A392" s="15">
        <v>37</v>
      </c>
      <c r="B392" s="482" t="s">
        <v>6</v>
      </c>
      <c r="C392" s="15" t="s">
        <v>65</v>
      </c>
      <c r="D392" s="15" t="str">
        <f t="shared" si="5"/>
        <v>c</v>
      </c>
      <c r="E392" s="56">
        <f t="shared" si="4"/>
        <v>1</v>
      </c>
    </row>
    <row r="393" spans="1:7" x14ac:dyDescent="0.25">
      <c r="A393" s="15">
        <v>38</v>
      </c>
      <c r="B393" s="483"/>
      <c r="C393" s="15" t="s">
        <v>63</v>
      </c>
      <c r="D393" s="282" t="s">
        <v>63</v>
      </c>
      <c r="E393" s="56">
        <f t="shared" si="4"/>
        <v>1</v>
      </c>
    </row>
    <row r="394" spans="1:7" x14ac:dyDescent="0.25">
      <c r="A394" s="15">
        <v>39</v>
      </c>
      <c r="B394" s="483"/>
      <c r="C394" s="15" t="s">
        <v>64</v>
      </c>
      <c r="D394" s="282" t="str">
        <f t="shared" si="5"/>
        <v>a</v>
      </c>
      <c r="E394" s="56">
        <f t="shared" si="4"/>
        <v>1</v>
      </c>
    </row>
    <row r="395" spans="1:7" x14ac:dyDescent="0.25">
      <c r="A395" s="282">
        <v>40</v>
      </c>
      <c r="B395" s="483"/>
      <c r="C395" s="15" t="s">
        <v>80</v>
      </c>
      <c r="D395" s="282" t="str">
        <f t="shared" si="5"/>
        <v>d</v>
      </c>
      <c r="E395" s="56">
        <f t="shared" si="4"/>
        <v>1</v>
      </c>
    </row>
    <row r="396" spans="1:7" x14ac:dyDescent="0.25">
      <c r="A396" s="282">
        <v>41</v>
      </c>
      <c r="B396" s="483"/>
      <c r="C396" s="15" t="s">
        <v>64</v>
      </c>
      <c r="D396" s="282" t="str">
        <f t="shared" si="5"/>
        <v>a</v>
      </c>
      <c r="E396" s="56">
        <f t="shared" si="4"/>
        <v>1</v>
      </c>
    </row>
    <row r="397" spans="1:7" x14ac:dyDescent="0.25">
      <c r="A397" s="282">
        <v>42</v>
      </c>
      <c r="B397" s="483"/>
      <c r="C397" s="15" t="s">
        <v>66</v>
      </c>
      <c r="D397" s="282" t="str">
        <f t="shared" si="5"/>
        <v>b</v>
      </c>
      <c r="E397" s="56">
        <f t="shared" si="4"/>
        <v>1</v>
      </c>
    </row>
    <row r="398" spans="1:7" x14ac:dyDescent="0.25">
      <c r="A398" s="282">
        <v>43</v>
      </c>
      <c r="B398" s="483"/>
      <c r="C398" s="15" t="s">
        <v>64</v>
      </c>
      <c r="D398" s="282" t="s">
        <v>64</v>
      </c>
      <c r="E398" s="56">
        <f t="shared" si="4"/>
        <v>1</v>
      </c>
    </row>
    <row r="399" spans="1:7" x14ac:dyDescent="0.25">
      <c r="A399" s="282">
        <v>44</v>
      </c>
      <c r="B399" s="483"/>
      <c r="C399" s="15" t="s">
        <v>64</v>
      </c>
      <c r="D399" s="282" t="str">
        <f t="shared" si="5"/>
        <v>a</v>
      </c>
      <c r="E399" s="56">
        <f t="shared" si="4"/>
        <v>1</v>
      </c>
    </row>
    <row r="400" spans="1:7" x14ac:dyDescent="0.25">
      <c r="A400" s="282">
        <v>45</v>
      </c>
      <c r="B400" s="483"/>
      <c r="C400" s="15" t="s">
        <v>65</v>
      </c>
      <c r="D400" s="282" t="s">
        <v>65</v>
      </c>
      <c r="E400" s="56">
        <f t="shared" si="4"/>
        <v>1</v>
      </c>
    </row>
    <row r="401" spans="1:7" x14ac:dyDescent="0.25">
      <c r="A401" s="282">
        <v>46</v>
      </c>
      <c r="B401" s="483"/>
      <c r="C401" s="15" t="s">
        <v>66</v>
      </c>
      <c r="D401" s="282" t="s">
        <v>66</v>
      </c>
      <c r="E401" s="56">
        <f t="shared" si="4"/>
        <v>1</v>
      </c>
    </row>
    <row r="402" spans="1:7" x14ac:dyDescent="0.25">
      <c r="A402" s="282">
        <v>47</v>
      </c>
      <c r="B402" s="483"/>
      <c r="C402" s="15" t="s">
        <v>64</v>
      </c>
      <c r="D402" s="282" t="s">
        <v>63</v>
      </c>
      <c r="E402" s="56">
        <f t="shared" si="4"/>
        <v>0</v>
      </c>
      <c r="F402" s="15" t="s">
        <v>135</v>
      </c>
      <c r="G402" s="15" t="s">
        <v>415</v>
      </c>
    </row>
    <row r="403" spans="1:7" x14ac:dyDescent="0.25">
      <c r="A403" s="282">
        <v>48</v>
      </c>
      <c r="B403" s="483"/>
      <c r="C403" s="15" t="s">
        <v>80</v>
      </c>
      <c r="D403" s="282" t="s">
        <v>63</v>
      </c>
      <c r="E403" s="56">
        <f t="shared" si="4"/>
        <v>0</v>
      </c>
      <c r="F403" s="15" t="s">
        <v>135</v>
      </c>
      <c r="G403" s="282" t="s">
        <v>415</v>
      </c>
    </row>
    <row r="404" spans="1:7" x14ac:dyDescent="0.25">
      <c r="A404" s="282">
        <v>49</v>
      </c>
      <c r="B404" s="483"/>
      <c r="C404" s="15" t="s">
        <v>64</v>
      </c>
      <c r="D404" s="282" t="str">
        <f t="shared" si="5"/>
        <v>a</v>
      </c>
      <c r="E404" s="56">
        <f t="shared" si="4"/>
        <v>1</v>
      </c>
    </row>
    <row r="405" spans="1:7" x14ac:dyDescent="0.25">
      <c r="A405" s="282">
        <v>50</v>
      </c>
      <c r="B405" s="483"/>
      <c r="C405" s="15" t="s">
        <v>64</v>
      </c>
      <c r="D405" s="282" t="s">
        <v>64</v>
      </c>
      <c r="E405" s="56">
        <f t="shared" si="4"/>
        <v>1</v>
      </c>
    </row>
    <row r="406" spans="1:7" x14ac:dyDescent="0.25">
      <c r="A406" s="282">
        <v>51</v>
      </c>
      <c r="B406" s="483"/>
      <c r="C406" s="15" t="s">
        <v>80</v>
      </c>
      <c r="D406" s="282" t="str">
        <f t="shared" si="5"/>
        <v>d</v>
      </c>
      <c r="E406" s="56">
        <f t="shared" si="4"/>
        <v>1</v>
      </c>
    </row>
    <row r="407" spans="1:7" x14ac:dyDescent="0.25">
      <c r="A407" s="282">
        <v>52</v>
      </c>
      <c r="B407" s="483"/>
      <c r="C407" s="15" t="s">
        <v>66</v>
      </c>
      <c r="D407" s="282" t="s">
        <v>66</v>
      </c>
      <c r="E407" s="56">
        <f t="shared" si="4"/>
        <v>1</v>
      </c>
    </row>
    <row r="408" spans="1:7" x14ac:dyDescent="0.25">
      <c r="A408" s="282">
        <v>53</v>
      </c>
      <c r="B408" s="483"/>
      <c r="C408" s="15" t="s">
        <v>65</v>
      </c>
      <c r="D408" s="282" t="str">
        <f t="shared" si="5"/>
        <v>c</v>
      </c>
      <c r="E408" s="56">
        <f t="shared" si="4"/>
        <v>1</v>
      </c>
    </row>
    <row r="409" spans="1:7" x14ac:dyDescent="0.25">
      <c r="A409" s="282">
        <v>54</v>
      </c>
      <c r="B409" s="483"/>
      <c r="C409" s="15" t="s">
        <v>65</v>
      </c>
      <c r="D409" s="282" t="str">
        <f t="shared" si="5"/>
        <v>c</v>
      </c>
      <c r="E409" s="56">
        <f t="shared" si="4"/>
        <v>1</v>
      </c>
    </row>
    <row r="410" spans="1:7" x14ac:dyDescent="0.25">
      <c r="A410" s="282">
        <v>55</v>
      </c>
      <c r="B410" s="483"/>
      <c r="C410" s="15" t="s">
        <v>63</v>
      </c>
      <c r="D410" s="282" t="str">
        <f t="shared" si="5"/>
        <v>e</v>
      </c>
      <c r="E410" s="56">
        <f t="shared" si="4"/>
        <v>1</v>
      </c>
    </row>
  </sheetData>
  <mergeCells count="52">
    <mergeCell ref="A369:H371"/>
    <mergeCell ref="B373:B391"/>
    <mergeCell ref="B392:B410"/>
    <mergeCell ref="A1:G3"/>
    <mergeCell ref="A152:G154"/>
    <mergeCell ref="B156:B159"/>
    <mergeCell ref="B162:B167"/>
    <mergeCell ref="B133:B139"/>
    <mergeCell ref="B142:B145"/>
    <mergeCell ref="B148:B150"/>
    <mergeCell ref="B111:B113"/>
    <mergeCell ref="B116:B123"/>
    <mergeCell ref="B126:B130"/>
    <mergeCell ref="B92:B102"/>
    <mergeCell ref="B105:B108"/>
    <mergeCell ref="B5:B9"/>
    <mergeCell ref="B12:B16"/>
    <mergeCell ref="B19:B23"/>
    <mergeCell ref="B26:B28"/>
    <mergeCell ref="B170:B175"/>
    <mergeCell ref="B198:B203"/>
    <mergeCell ref="B32:B36"/>
    <mergeCell ref="B40:B45"/>
    <mergeCell ref="B49:B52"/>
    <mergeCell ref="B56:B58"/>
    <mergeCell ref="B62:B65"/>
    <mergeCell ref="B206:B214"/>
    <mergeCell ref="B187:B190"/>
    <mergeCell ref="B178:B184"/>
    <mergeCell ref="B193:B195"/>
    <mergeCell ref="B69:B74"/>
    <mergeCell ref="B78:B80"/>
    <mergeCell ref="B84:B89"/>
    <mergeCell ref="B217:B220"/>
    <mergeCell ref="B223:B225"/>
    <mergeCell ref="B258:B263"/>
    <mergeCell ref="B228:B234"/>
    <mergeCell ref="B236:B242"/>
    <mergeCell ref="B244:B248"/>
    <mergeCell ref="B250:B256"/>
    <mergeCell ref="B329:B333"/>
    <mergeCell ref="B334:B339"/>
    <mergeCell ref="B340:B344"/>
    <mergeCell ref="B265:B267"/>
    <mergeCell ref="B268:B270"/>
    <mergeCell ref="B271:B277"/>
    <mergeCell ref="B278:B281"/>
    <mergeCell ref="A282:H284"/>
    <mergeCell ref="B285:B290"/>
    <mergeCell ref="B291:B295"/>
    <mergeCell ref="B296:B301"/>
    <mergeCell ref="B302:B328"/>
  </mergeCells>
  <conditionalFormatting sqref="E5:E9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:E16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E23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:E2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:E36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0:E45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9:E5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6:E5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2:E6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9:E74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8:E80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4:E89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2:E102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5:E10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1:E113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6:E123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6:E130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3:E137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8:E13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2:E14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8:E150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6:E159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2:E165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0:E17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6:E167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4:E17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8:E181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2:E18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4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7:E190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3:E195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8:E20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2:E20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6:E21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7:E220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3:E225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:E23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2:E234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6:E23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0:E24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4:E247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0:E253 E25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4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8:E26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3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5:E266 E269:E270 E273:E274 E277:E278 E28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7 E271 E275 E27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8 E272 E276 E28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5:E30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2:E31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15:E316 E317:E32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9:E34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5:E36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73:E38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1:E38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6:E4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F4:F9 E10:F10 F11:F36 E37:F37 F38:F45 E46:F46 F47:F58 E59:F59 F60:F74 E75:F75 F76:F80 E81:F81 F82:F89 E90:F90 F91:F151 F155:F281 F299:F368 F372:F1048576" xr:uid="{7A823F7A-2870-4E10-84D0-976BF49D010A}">
      <formula1>$I$4:$I$10</formula1>
    </dataValidation>
    <dataValidation type="list" allowBlank="1" showInputMessage="1" showErrorMessage="1" sqref="F285:G298" xr:uid="{E1E2587C-3397-4E94-A95E-D9AD4CB6574C}">
      <formula1>$J$1:$J$11</formula1>
    </dataValidation>
  </dataValidations>
  <pageMargins left="0.7" right="0.7" top="0.75" bottom="0.75" header="0.3" footer="0.3"/>
  <pageSetup orientation="portrait" r:id="rId1"/>
  <headerFooter>
    <oddFooter>&amp;C&amp;1#&amp;"Calibri"&amp;10&amp;K000000Schlumberger-Private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2610E-ED35-4104-97C4-2E3909544278}">
  <dimension ref="A1:J302"/>
  <sheetViews>
    <sheetView topLeftCell="A189" zoomScale="55" zoomScaleNormal="55" workbookViewId="0">
      <selection activeCell="H303" sqref="H303"/>
    </sheetView>
  </sheetViews>
  <sheetFormatPr defaultRowHeight="15" x14ac:dyDescent="0.25"/>
  <cols>
    <col min="1" max="1" width="17.85546875" style="15" bestFit="1" customWidth="1"/>
    <col min="2" max="2" width="12" style="15" customWidth="1"/>
    <col min="3" max="5" width="9.140625" style="15"/>
    <col min="6" max="7" width="18" style="15" customWidth="1"/>
    <col min="8" max="8" width="151.140625" style="15" bestFit="1" customWidth="1"/>
    <col min="9" max="9" width="0" style="15" hidden="1" customWidth="1"/>
    <col min="10" max="10" width="21.5703125" style="15" bestFit="1" customWidth="1"/>
    <col min="11" max="16384" width="9.140625" style="15"/>
  </cols>
  <sheetData>
    <row r="1" spans="1:10" x14ac:dyDescent="0.25">
      <c r="A1" s="78" t="s">
        <v>14</v>
      </c>
      <c r="B1" s="78" t="s">
        <v>87</v>
      </c>
      <c r="C1" s="78" t="s">
        <v>88</v>
      </c>
      <c r="D1" s="78" t="s">
        <v>89</v>
      </c>
      <c r="E1" s="78" t="s">
        <v>90</v>
      </c>
      <c r="F1" s="78"/>
      <c r="G1" s="78"/>
      <c r="H1" s="78"/>
      <c r="I1" s="78"/>
      <c r="J1" s="78" t="s">
        <v>161</v>
      </c>
    </row>
    <row r="2" spans="1:10" ht="15.75" thickBot="1" x14ac:dyDescent="0.3">
      <c r="A2" s="78">
        <v>696</v>
      </c>
      <c r="B2" s="476" t="s">
        <v>130</v>
      </c>
      <c r="C2" s="78" t="s">
        <v>65</v>
      </c>
      <c r="D2" s="78" t="s">
        <v>65</v>
      </c>
      <c r="E2" s="78">
        <v>1</v>
      </c>
      <c r="F2" s="78"/>
      <c r="G2" s="78"/>
      <c r="H2" s="78"/>
      <c r="J2" s="55" t="s">
        <v>511</v>
      </c>
    </row>
    <row r="3" spans="1:10" ht="15.75" thickBot="1" x14ac:dyDescent="0.3">
      <c r="A3" s="78">
        <v>697</v>
      </c>
      <c r="B3" s="477"/>
      <c r="C3" s="78" t="s">
        <v>63</v>
      </c>
      <c r="D3" s="78" t="s">
        <v>63</v>
      </c>
      <c r="E3" s="78">
        <v>1</v>
      </c>
      <c r="F3" s="78"/>
      <c r="G3" s="78"/>
      <c r="H3" s="78"/>
      <c r="J3" s="53" t="s">
        <v>135</v>
      </c>
    </row>
    <row r="4" spans="1:10" ht="15.75" thickBot="1" x14ac:dyDescent="0.3">
      <c r="A4" s="78">
        <v>698</v>
      </c>
      <c r="B4" s="477"/>
      <c r="C4" s="78" t="s">
        <v>65</v>
      </c>
      <c r="D4" s="78" t="s">
        <v>65</v>
      </c>
      <c r="E4" s="78">
        <v>1</v>
      </c>
      <c r="F4" s="78"/>
      <c r="G4" s="78"/>
      <c r="H4" s="78"/>
      <c r="J4" s="53" t="s">
        <v>137</v>
      </c>
    </row>
    <row r="5" spans="1:10" ht="15.75" thickBot="1" x14ac:dyDescent="0.3">
      <c r="A5" s="78">
        <v>699</v>
      </c>
      <c r="B5" s="477"/>
      <c r="C5" s="78" t="s">
        <v>80</v>
      </c>
      <c r="D5" s="78" t="s">
        <v>80</v>
      </c>
      <c r="E5" s="78">
        <v>1</v>
      </c>
      <c r="F5" s="78"/>
      <c r="G5" s="78"/>
      <c r="H5" s="78"/>
      <c r="J5" s="53" t="s">
        <v>516</v>
      </c>
    </row>
    <row r="6" spans="1:10" ht="15.75" thickBot="1" x14ac:dyDescent="0.3">
      <c r="A6" s="78">
        <v>700</v>
      </c>
      <c r="B6" s="477"/>
      <c r="C6" s="78" t="s">
        <v>63</v>
      </c>
      <c r="D6" s="78" t="s">
        <v>63</v>
      </c>
      <c r="E6" s="78">
        <v>1</v>
      </c>
      <c r="F6" s="78"/>
      <c r="G6" s="78"/>
      <c r="H6" s="78"/>
      <c r="J6" s="53" t="s">
        <v>475</v>
      </c>
    </row>
    <row r="7" spans="1:10" x14ac:dyDescent="0.25">
      <c r="A7" s="78">
        <v>701</v>
      </c>
      <c r="B7" s="477"/>
      <c r="C7" s="78" t="s">
        <v>64</v>
      </c>
      <c r="D7" s="78" t="s">
        <v>64</v>
      </c>
      <c r="E7" s="78">
        <v>1</v>
      </c>
      <c r="F7" s="78"/>
      <c r="G7" s="78"/>
      <c r="H7" s="78"/>
    </row>
    <row r="8" spans="1:10" x14ac:dyDescent="0.25">
      <c r="A8" s="78">
        <v>702</v>
      </c>
      <c r="B8" s="477"/>
      <c r="C8" s="78" t="s">
        <v>63</v>
      </c>
      <c r="D8" s="78" t="s">
        <v>64</v>
      </c>
      <c r="E8" s="78">
        <v>0</v>
      </c>
      <c r="F8" s="78"/>
      <c r="G8" s="78"/>
      <c r="H8" s="78" t="s">
        <v>140</v>
      </c>
    </row>
    <row r="9" spans="1:10" x14ac:dyDescent="0.25">
      <c r="A9" s="78">
        <v>703</v>
      </c>
      <c r="B9" s="477"/>
      <c r="C9" s="78" t="s">
        <v>63</v>
      </c>
      <c r="D9" s="78" t="s">
        <v>63</v>
      </c>
      <c r="E9" s="78">
        <v>1</v>
      </c>
      <c r="F9" s="78"/>
      <c r="G9" s="78"/>
      <c r="H9" s="78"/>
    </row>
    <row r="10" spans="1:10" x14ac:dyDescent="0.25">
      <c r="A10" s="78">
        <v>704</v>
      </c>
      <c r="B10" s="461"/>
      <c r="C10" s="78" t="s">
        <v>65</v>
      </c>
      <c r="D10" s="78" t="s">
        <v>63</v>
      </c>
      <c r="E10" s="78">
        <v>0</v>
      </c>
      <c r="F10" s="78"/>
      <c r="G10" s="78"/>
      <c r="H10" s="78" t="s">
        <v>141</v>
      </c>
    </row>
    <row r="11" spans="1:10" ht="15.75" thickBot="1" x14ac:dyDescent="0.3">
      <c r="D11" s="82">
        <f>7/9</f>
        <v>0.77777777777777779</v>
      </c>
    </row>
    <row r="13" spans="1:10" x14ac:dyDescent="0.25">
      <c r="A13" s="78" t="s">
        <v>14</v>
      </c>
      <c r="B13" s="78" t="s">
        <v>87</v>
      </c>
      <c r="C13" s="78" t="s">
        <v>88</v>
      </c>
      <c r="D13" s="78" t="s">
        <v>89</v>
      </c>
      <c r="E13" s="78" t="s">
        <v>90</v>
      </c>
      <c r="F13" s="78"/>
      <c r="G13" s="78"/>
      <c r="H13" s="78"/>
    </row>
    <row r="14" spans="1:10" x14ac:dyDescent="0.25">
      <c r="A14" s="78">
        <v>705</v>
      </c>
      <c r="B14" s="476" t="s">
        <v>144</v>
      </c>
      <c r="C14" s="78" t="s">
        <v>65</v>
      </c>
      <c r="D14" s="78" t="s">
        <v>65</v>
      </c>
      <c r="E14" s="78">
        <v>1</v>
      </c>
      <c r="F14" s="78"/>
      <c r="G14" s="78"/>
      <c r="H14" s="78"/>
    </row>
    <row r="15" spans="1:10" x14ac:dyDescent="0.25">
      <c r="A15" s="78">
        <v>706</v>
      </c>
      <c r="B15" s="477"/>
      <c r="C15" s="78" t="s">
        <v>65</v>
      </c>
      <c r="D15" s="78" t="s">
        <v>65</v>
      </c>
      <c r="E15" s="78">
        <v>1</v>
      </c>
      <c r="F15" s="78"/>
      <c r="G15" s="78"/>
      <c r="H15" s="78"/>
    </row>
    <row r="16" spans="1:10" x14ac:dyDescent="0.25">
      <c r="A16" s="78">
        <v>707</v>
      </c>
      <c r="B16" s="477"/>
      <c r="C16" s="78" t="s">
        <v>80</v>
      </c>
      <c r="D16" s="78" t="s">
        <v>80</v>
      </c>
      <c r="E16" s="78">
        <v>1</v>
      </c>
      <c r="F16" s="78"/>
      <c r="G16" s="78"/>
      <c r="H16" s="78"/>
    </row>
    <row r="17" spans="1:8" x14ac:dyDescent="0.25">
      <c r="A17" s="78">
        <v>708</v>
      </c>
      <c r="B17" s="477"/>
      <c r="C17" s="78" t="s">
        <v>80</v>
      </c>
      <c r="D17" s="78" t="s">
        <v>80</v>
      </c>
      <c r="E17" s="78">
        <v>1</v>
      </c>
      <c r="F17" s="78"/>
      <c r="G17" s="78"/>
      <c r="H17" s="78"/>
    </row>
    <row r="18" spans="1:8" x14ac:dyDescent="0.25">
      <c r="A18" s="78">
        <v>709</v>
      </c>
      <c r="B18" s="477"/>
      <c r="C18" s="78" t="s">
        <v>80</v>
      </c>
      <c r="D18" s="78" t="s">
        <v>80</v>
      </c>
      <c r="E18" s="78">
        <v>1</v>
      </c>
      <c r="F18" s="78"/>
      <c r="G18" s="78"/>
      <c r="H18" s="78"/>
    </row>
    <row r="19" spans="1:8" x14ac:dyDescent="0.25">
      <c r="A19" s="78">
        <v>710</v>
      </c>
      <c r="B19" s="477"/>
      <c r="C19" s="78" t="s">
        <v>64</v>
      </c>
      <c r="D19" s="78" t="s">
        <v>64</v>
      </c>
      <c r="E19" s="78">
        <v>1</v>
      </c>
      <c r="F19" s="78"/>
      <c r="G19" s="78"/>
      <c r="H19" s="78"/>
    </row>
    <row r="20" spans="1:8" x14ac:dyDescent="0.25">
      <c r="A20" s="78">
        <v>711</v>
      </c>
      <c r="B20" s="477"/>
      <c r="C20" s="78" t="s">
        <v>64</v>
      </c>
      <c r="D20" s="78" t="s">
        <v>64</v>
      </c>
      <c r="E20" s="78">
        <v>1</v>
      </c>
      <c r="F20" s="78"/>
      <c r="G20" s="78"/>
      <c r="H20" s="78"/>
    </row>
    <row r="21" spans="1:8" x14ac:dyDescent="0.25">
      <c r="A21" s="78">
        <v>712</v>
      </c>
      <c r="B21" s="477"/>
      <c r="C21" s="78" t="s">
        <v>80</v>
      </c>
      <c r="D21" s="78" t="s">
        <v>80</v>
      </c>
      <c r="E21" s="78">
        <v>1</v>
      </c>
      <c r="F21" s="78"/>
      <c r="G21" s="78"/>
      <c r="H21" s="78"/>
    </row>
    <row r="22" spans="1:8" x14ac:dyDescent="0.25">
      <c r="A22" s="78">
        <v>713</v>
      </c>
      <c r="B22" s="461"/>
      <c r="C22" s="78" t="s">
        <v>64</v>
      </c>
      <c r="D22" s="78" t="s">
        <v>64</v>
      </c>
      <c r="E22" s="78">
        <v>1</v>
      </c>
      <c r="F22" s="78"/>
      <c r="G22" s="78"/>
      <c r="H22" s="78"/>
    </row>
    <row r="23" spans="1:8" ht="15.75" thickBot="1" x14ac:dyDescent="0.3">
      <c r="D23" s="82">
        <v>1</v>
      </c>
    </row>
    <row r="25" spans="1:8" x14ac:dyDescent="0.25">
      <c r="A25" s="78" t="s">
        <v>14</v>
      </c>
      <c r="B25" s="78" t="s">
        <v>87</v>
      </c>
      <c r="C25" s="78" t="s">
        <v>88</v>
      </c>
      <c r="D25" s="78" t="s">
        <v>89</v>
      </c>
      <c r="E25" s="78" t="s">
        <v>90</v>
      </c>
      <c r="F25" s="78"/>
      <c r="G25" s="78"/>
      <c r="H25" s="78"/>
    </row>
    <row r="26" spans="1:8" x14ac:dyDescent="0.25">
      <c r="A26" s="78">
        <v>714</v>
      </c>
      <c r="B26" s="476" t="s">
        <v>134</v>
      </c>
      <c r="C26" s="78" t="s">
        <v>63</v>
      </c>
      <c r="D26" s="78" t="s">
        <v>63</v>
      </c>
      <c r="E26" s="78">
        <v>1</v>
      </c>
      <c r="F26" s="78"/>
      <c r="G26" s="78"/>
      <c r="H26" s="78"/>
    </row>
    <row r="27" spans="1:8" x14ac:dyDescent="0.25">
      <c r="A27" s="78">
        <v>715</v>
      </c>
      <c r="B27" s="477"/>
      <c r="C27" s="78" t="s">
        <v>63</v>
      </c>
      <c r="D27" s="78" t="s">
        <v>63</v>
      </c>
      <c r="E27" s="78">
        <v>1</v>
      </c>
      <c r="F27" s="78"/>
      <c r="G27" s="78"/>
      <c r="H27" s="78"/>
    </row>
    <row r="28" spans="1:8" x14ac:dyDescent="0.25">
      <c r="A28" s="78">
        <v>716</v>
      </c>
      <c r="B28" s="477"/>
      <c r="C28" s="78" t="s">
        <v>64</v>
      </c>
      <c r="D28" s="78" t="s">
        <v>64</v>
      </c>
      <c r="E28" s="78">
        <v>1</v>
      </c>
      <c r="F28" s="78"/>
      <c r="G28" s="78"/>
      <c r="H28" s="78"/>
    </row>
    <row r="29" spans="1:8" x14ac:dyDescent="0.25">
      <c r="A29" s="78">
        <v>717</v>
      </c>
      <c r="B29" s="477"/>
      <c r="C29" s="78" t="s">
        <v>80</v>
      </c>
      <c r="D29" s="78" t="s">
        <v>80</v>
      </c>
      <c r="E29" s="78">
        <v>1</v>
      </c>
      <c r="F29" s="78"/>
      <c r="G29" s="78"/>
      <c r="H29" s="78"/>
    </row>
    <row r="30" spans="1:8" x14ac:dyDescent="0.25">
      <c r="A30" s="78">
        <v>718</v>
      </c>
      <c r="B30" s="477"/>
      <c r="C30" s="78" t="s">
        <v>63</v>
      </c>
      <c r="D30" s="78" t="s">
        <v>63</v>
      </c>
      <c r="E30" s="78">
        <v>1</v>
      </c>
      <c r="F30" s="78"/>
      <c r="G30" s="78"/>
      <c r="H30" s="78"/>
    </row>
    <row r="31" spans="1:8" x14ac:dyDescent="0.25">
      <c r="A31" s="78">
        <v>719</v>
      </c>
      <c r="B31" s="477"/>
      <c r="C31" s="78" t="s">
        <v>63</v>
      </c>
      <c r="D31" s="78" t="s">
        <v>63</v>
      </c>
      <c r="E31" s="78">
        <v>1</v>
      </c>
      <c r="F31" s="78"/>
      <c r="G31" s="78"/>
      <c r="H31" s="78"/>
    </row>
    <row r="32" spans="1:8" x14ac:dyDescent="0.25">
      <c r="A32" s="78">
        <v>720</v>
      </c>
      <c r="B32" s="477"/>
      <c r="C32" s="78" t="s">
        <v>63</v>
      </c>
      <c r="D32" s="78" t="s">
        <v>63</v>
      </c>
      <c r="E32" s="78">
        <v>1</v>
      </c>
      <c r="F32" s="78"/>
      <c r="G32" s="78"/>
      <c r="H32" s="78"/>
    </row>
    <row r="33" spans="1:8" x14ac:dyDescent="0.25">
      <c r="A33" s="78">
        <v>721</v>
      </c>
      <c r="B33" s="477"/>
      <c r="C33" s="78" t="s">
        <v>66</v>
      </c>
      <c r="D33" s="78" t="s">
        <v>66</v>
      </c>
      <c r="E33" s="78">
        <v>1</v>
      </c>
      <c r="F33" s="78"/>
      <c r="G33" s="78"/>
      <c r="H33" s="78"/>
    </row>
    <row r="34" spans="1:8" x14ac:dyDescent="0.25">
      <c r="A34" s="78">
        <v>722</v>
      </c>
      <c r="B34" s="461"/>
      <c r="C34" s="78" t="s">
        <v>63</v>
      </c>
      <c r="D34" s="78" t="s">
        <v>63</v>
      </c>
      <c r="E34" s="78">
        <v>1</v>
      </c>
      <c r="F34" s="78"/>
      <c r="G34" s="78"/>
      <c r="H34" s="78"/>
    </row>
    <row r="35" spans="1:8" ht="15.75" thickBot="1" x14ac:dyDescent="0.3">
      <c r="D35" s="82">
        <v>1</v>
      </c>
    </row>
    <row r="37" spans="1:8" x14ac:dyDescent="0.25">
      <c r="A37" s="78" t="s">
        <v>14</v>
      </c>
      <c r="B37" s="78" t="s">
        <v>87</v>
      </c>
      <c r="C37" s="78" t="s">
        <v>88</v>
      </c>
      <c r="D37" s="78" t="s">
        <v>89</v>
      </c>
      <c r="E37" s="78" t="s">
        <v>90</v>
      </c>
      <c r="F37" s="78"/>
      <c r="G37" s="78"/>
      <c r="H37" s="78"/>
    </row>
    <row r="38" spans="1:8" x14ac:dyDescent="0.25">
      <c r="A38" s="78">
        <v>723</v>
      </c>
      <c r="B38" s="476" t="s">
        <v>166</v>
      </c>
      <c r="C38" s="78" t="s">
        <v>80</v>
      </c>
      <c r="D38" s="78" t="s">
        <v>80</v>
      </c>
      <c r="E38" s="78">
        <v>1</v>
      </c>
      <c r="F38" s="78"/>
      <c r="G38" s="78"/>
      <c r="H38" s="78"/>
    </row>
    <row r="39" spans="1:8" x14ac:dyDescent="0.25">
      <c r="A39" s="78">
        <v>724</v>
      </c>
      <c r="B39" s="477"/>
      <c r="C39" s="78" t="s">
        <v>66</v>
      </c>
      <c r="D39" s="78" t="s">
        <v>80</v>
      </c>
      <c r="E39" s="78">
        <v>0</v>
      </c>
      <c r="F39" s="78"/>
      <c r="G39" s="78"/>
      <c r="H39" s="78"/>
    </row>
    <row r="40" spans="1:8" x14ac:dyDescent="0.25">
      <c r="A40" s="78">
        <v>725</v>
      </c>
      <c r="B40" s="477"/>
      <c r="C40" s="78" t="s">
        <v>66</v>
      </c>
      <c r="D40" s="78" t="s">
        <v>66</v>
      </c>
      <c r="E40" s="78">
        <v>1</v>
      </c>
      <c r="F40" s="78"/>
      <c r="G40" s="78"/>
      <c r="H40" s="78"/>
    </row>
    <row r="41" spans="1:8" x14ac:dyDescent="0.25">
      <c r="A41" s="78">
        <v>726</v>
      </c>
      <c r="B41" s="477"/>
      <c r="C41" s="78" t="s">
        <v>64</v>
      </c>
      <c r="D41" s="78" t="s">
        <v>64</v>
      </c>
      <c r="E41" s="78">
        <v>1</v>
      </c>
      <c r="F41" s="78"/>
      <c r="G41" s="78"/>
      <c r="H41" s="78"/>
    </row>
    <row r="42" spans="1:8" x14ac:dyDescent="0.25">
      <c r="A42" s="78">
        <v>727</v>
      </c>
      <c r="B42" s="477"/>
      <c r="C42" s="78" t="s">
        <v>80</v>
      </c>
      <c r="D42" s="78" t="s">
        <v>80</v>
      </c>
      <c r="E42" s="78">
        <v>1</v>
      </c>
      <c r="F42" s="78"/>
      <c r="G42" s="78"/>
      <c r="H42" s="78"/>
    </row>
    <row r="43" spans="1:8" x14ac:dyDescent="0.25">
      <c r="A43" s="78">
        <v>728</v>
      </c>
      <c r="B43" s="477"/>
      <c r="C43" s="78" t="s">
        <v>65</v>
      </c>
      <c r="D43" s="78" t="s">
        <v>65</v>
      </c>
      <c r="E43" s="78">
        <v>1</v>
      </c>
      <c r="F43" s="78"/>
      <c r="G43" s="78"/>
      <c r="H43" s="78"/>
    </row>
    <row r="44" spans="1:8" x14ac:dyDescent="0.25">
      <c r="A44" s="78">
        <v>729</v>
      </c>
      <c r="B44" s="477"/>
      <c r="C44" s="78" t="s">
        <v>66</v>
      </c>
      <c r="D44" s="78" t="s">
        <v>66</v>
      </c>
      <c r="E44" s="78">
        <v>1</v>
      </c>
      <c r="F44" s="78"/>
      <c r="G44" s="78"/>
      <c r="H44" s="78"/>
    </row>
    <row r="45" spans="1:8" x14ac:dyDescent="0.25">
      <c r="A45" s="78">
        <v>730</v>
      </c>
      <c r="B45" s="477"/>
      <c r="C45" s="78" t="s">
        <v>80</v>
      </c>
      <c r="D45" s="78" t="s">
        <v>80</v>
      </c>
      <c r="E45" s="78">
        <v>1</v>
      </c>
      <c r="F45" s="78"/>
      <c r="G45" s="78"/>
      <c r="H45" s="78"/>
    </row>
    <row r="46" spans="1:8" x14ac:dyDescent="0.25">
      <c r="A46" s="78">
        <v>731</v>
      </c>
      <c r="B46" s="461"/>
      <c r="C46" s="78" t="s">
        <v>80</v>
      </c>
      <c r="D46" s="78" t="s">
        <v>80</v>
      </c>
      <c r="E46" s="78">
        <v>1</v>
      </c>
      <c r="F46" s="78"/>
      <c r="G46" s="78"/>
      <c r="H46" s="78"/>
    </row>
    <row r="47" spans="1:8" ht="15.75" thickBot="1" x14ac:dyDescent="0.3">
      <c r="D47" s="82">
        <f>9/10</f>
        <v>0.9</v>
      </c>
    </row>
    <row r="49" spans="1:8" s="81" customFormat="1" x14ac:dyDescent="0.25">
      <c r="A49" s="79" t="s">
        <v>14</v>
      </c>
      <c r="B49" s="79" t="s">
        <v>87</v>
      </c>
      <c r="C49" s="79" t="s">
        <v>88</v>
      </c>
      <c r="D49" s="79" t="s">
        <v>89</v>
      </c>
      <c r="E49" s="79" t="s">
        <v>90</v>
      </c>
      <c r="F49" s="79"/>
      <c r="G49" s="79"/>
      <c r="H49" s="79"/>
    </row>
    <row r="50" spans="1:8" s="81" customFormat="1" x14ac:dyDescent="0.25">
      <c r="A50" s="79">
        <v>732</v>
      </c>
      <c r="B50" s="476">
        <v>3</v>
      </c>
      <c r="C50" s="79" t="s">
        <v>64</v>
      </c>
      <c r="D50" s="79" t="s">
        <v>64</v>
      </c>
      <c r="E50" s="79">
        <v>1</v>
      </c>
      <c r="F50" s="79"/>
      <c r="G50" s="79"/>
      <c r="H50" s="79"/>
    </row>
    <row r="51" spans="1:8" s="81" customFormat="1" x14ac:dyDescent="0.25">
      <c r="A51" s="79">
        <v>733</v>
      </c>
      <c r="B51" s="477"/>
      <c r="C51" s="79" t="s">
        <v>65</v>
      </c>
      <c r="D51" s="79" t="s">
        <v>65</v>
      </c>
      <c r="E51" s="79">
        <v>1</v>
      </c>
      <c r="F51" s="79"/>
      <c r="G51" s="79"/>
      <c r="H51" s="79"/>
    </row>
    <row r="52" spans="1:8" s="81" customFormat="1" x14ac:dyDescent="0.25">
      <c r="A52" s="79">
        <v>734</v>
      </c>
      <c r="B52" s="477"/>
      <c r="C52" s="79" t="s">
        <v>63</v>
      </c>
      <c r="D52" s="79" t="s">
        <v>65</v>
      </c>
      <c r="E52" s="79">
        <v>0</v>
      </c>
      <c r="F52" s="79"/>
      <c r="G52" s="79"/>
      <c r="H52" s="79"/>
    </row>
    <row r="53" spans="1:8" s="81" customFormat="1" x14ac:dyDescent="0.25">
      <c r="A53" s="79">
        <v>735</v>
      </c>
      <c r="B53" s="477"/>
      <c r="C53" s="79" t="s">
        <v>80</v>
      </c>
      <c r="D53" s="79" t="s">
        <v>66</v>
      </c>
      <c r="E53" s="79">
        <v>0</v>
      </c>
      <c r="F53" s="79"/>
      <c r="G53" s="79"/>
      <c r="H53" s="79"/>
    </row>
    <row r="54" spans="1:8" s="81" customFormat="1" x14ac:dyDescent="0.25">
      <c r="A54" s="79">
        <v>736</v>
      </c>
      <c r="B54" s="477"/>
      <c r="C54" s="79" t="s">
        <v>63</v>
      </c>
      <c r="D54" s="79" t="s">
        <v>63</v>
      </c>
      <c r="E54" s="79">
        <v>1</v>
      </c>
      <c r="F54" s="79"/>
      <c r="G54" s="79"/>
      <c r="H54" s="79"/>
    </row>
    <row r="55" spans="1:8" s="81" customFormat="1" x14ac:dyDescent="0.25">
      <c r="A55" s="79">
        <v>737</v>
      </c>
      <c r="B55" s="477"/>
      <c r="C55" s="79" t="s">
        <v>80</v>
      </c>
      <c r="D55" s="79" t="s">
        <v>80</v>
      </c>
      <c r="E55" s="79">
        <v>1</v>
      </c>
      <c r="F55" s="79"/>
      <c r="G55" s="79"/>
      <c r="H55" s="79"/>
    </row>
    <row r="56" spans="1:8" s="81" customFormat="1" x14ac:dyDescent="0.25">
      <c r="A56" s="79">
        <v>738</v>
      </c>
      <c r="B56" s="477"/>
      <c r="C56" s="79" t="s">
        <v>80</v>
      </c>
      <c r="D56" s="79" t="s">
        <v>64</v>
      </c>
      <c r="E56" s="79">
        <v>0</v>
      </c>
      <c r="F56" s="79"/>
      <c r="G56" s="79"/>
      <c r="H56" s="79" t="s">
        <v>204</v>
      </c>
    </row>
    <row r="57" spans="1:8" s="81" customFormat="1" x14ac:dyDescent="0.25">
      <c r="A57" s="79">
        <v>739</v>
      </c>
      <c r="B57" s="477"/>
      <c r="C57" s="79" t="s">
        <v>63</v>
      </c>
      <c r="D57" s="79" t="s">
        <v>65</v>
      </c>
      <c r="E57" s="79">
        <v>0</v>
      </c>
      <c r="F57" s="79"/>
      <c r="G57" s="79"/>
      <c r="H57" s="79"/>
    </row>
    <row r="58" spans="1:8" s="81" customFormat="1" x14ac:dyDescent="0.25">
      <c r="A58" s="79">
        <v>740</v>
      </c>
      <c r="B58" s="461"/>
      <c r="C58" s="79" t="s">
        <v>64</v>
      </c>
      <c r="D58" s="79" t="s">
        <v>66</v>
      </c>
      <c r="E58" s="79">
        <v>1</v>
      </c>
      <c r="F58" s="79"/>
      <c r="G58" s="79"/>
      <c r="H58" s="79"/>
    </row>
    <row r="59" spans="1:8" s="81" customFormat="1" ht="15.75" thickBot="1" x14ac:dyDescent="0.3">
      <c r="D59" s="82">
        <f>5/9</f>
        <v>0.55555555555555558</v>
      </c>
    </row>
    <row r="61" spans="1:8" x14ac:dyDescent="0.25">
      <c r="A61" s="97" t="s">
        <v>14</v>
      </c>
      <c r="B61" s="97" t="s">
        <v>87</v>
      </c>
      <c r="C61" s="97" t="s">
        <v>88</v>
      </c>
      <c r="D61" s="97" t="s">
        <v>89</v>
      </c>
      <c r="E61" s="97" t="s">
        <v>90</v>
      </c>
      <c r="F61" s="97"/>
      <c r="G61" s="97"/>
      <c r="H61" s="97"/>
    </row>
    <row r="62" spans="1:8" x14ac:dyDescent="0.25">
      <c r="A62" s="97">
        <v>741</v>
      </c>
      <c r="B62" s="476"/>
      <c r="C62" s="97" t="s">
        <v>64</v>
      </c>
      <c r="D62" s="97" t="s">
        <v>64</v>
      </c>
      <c r="E62" s="97">
        <v>1</v>
      </c>
      <c r="F62" s="97"/>
      <c r="G62" s="97"/>
      <c r="H62" s="97"/>
    </row>
    <row r="63" spans="1:8" x14ac:dyDescent="0.25">
      <c r="A63" s="97">
        <v>742</v>
      </c>
      <c r="B63" s="477"/>
      <c r="C63" s="97" t="s">
        <v>63</v>
      </c>
      <c r="D63" s="97" t="s">
        <v>66</v>
      </c>
      <c r="E63" s="97">
        <v>0</v>
      </c>
      <c r="F63" s="97"/>
      <c r="G63" s="97"/>
      <c r="H63" s="97"/>
    </row>
    <row r="64" spans="1:8" x14ac:dyDescent="0.25">
      <c r="A64" s="97">
        <v>743</v>
      </c>
      <c r="B64" s="477"/>
      <c r="C64" s="97" t="s">
        <v>66</v>
      </c>
      <c r="D64" s="97" t="s">
        <v>66</v>
      </c>
      <c r="E64" s="97">
        <v>1</v>
      </c>
      <c r="F64" s="97"/>
      <c r="G64" s="97"/>
      <c r="H64" s="97"/>
    </row>
    <row r="65" spans="1:8" x14ac:dyDescent="0.25">
      <c r="A65" s="97">
        <v>744</v>
      </c>
      <c r="B65" s="477"/>
      <c r="C65" s="97" t="s">
        <v>80</v>
      </c>
      <c r="D65" s="97" t="s">
        <v>80</v>
      </c>
      <c r="E65" s="97">
        <v>1</v>
      </c>
      <c r="F65" s="97"/>
      <c r="G65" s="97"/>
      <c r="H65" s="97"/>
    </row>
    <row r="66" spans="1:8" x14ac:dyDescent="0.25">
      <c r="A66" s="97">
        <v>745</v>
      </c>
      <c r="B66" s="477"/>
      <c r="C66" s="97" t="s">
        <v>66</v>
      </c>
      <c r="D66" s="97" t="s">
        <v>66</v>
      </c>
      <c r="E66" s="97">
        <v>1</v>
      </c>
      <c r="F66" s="97"/>
      <c r="G66" s="97"/>
      <c r="H66" s="97"/>
    </row>
    <row r="67" spans="1:8" x14ac:dyDescent="0.25">
      <c r="A67" s="97">
        <v>746</v>
      </c>
      <c r="B67" s="477"/>
      <c r="C67" s="97" t="s">
        <v>80</v>
      </c>
      <c r="D67" s="97" t="s">
        <v>80</v>
      </c>
      <c r="E67" s="97">
        <v>1</v>
      </c>
      <c r="F67" s="97"/>
      <c r="G67" s="97"/>
      <c r="H67" s="97"/>
    </row>
    <row r="68" spans="1:8" x14ac:dyDescent="0.25">
      <c r="A68" s="97">
        <v>747</v>
      </c>
      <c r="B68" s="477"/>
      <c r="C68" s="97" t="s">
        <v>65</v>
      </c>
      <c r="D68" s="97" t="s">
        <v>65</v>
      </c>
      <c r="E68" s="97">
        <v>1</v>
      </c>
      <c r="F68" s="97"/>
      <c r="G68" s="97"/>
      <c r="H68" s="97"/>
    </row>
    <row r="69" spans="1:8" x14ac:dyDescent="0.25">
      <c r="A69" s="97">
        <v>748</v>
      </c>
      <c r="B69" s="477"/>
      <c r="C69" s="97" t="s">
        <v>65</v>
      </c>
      <c r="D69" s="97" t="s">
        <v>65</v>
      </c>
      <c r="E69" s="97">
        <v>1</v>
      </c>
      <c r="F69" s="97"/>
      <c r="G69" s="97"/>
      <c r="H69" s="97"/>
    </row>
    <row r="70" spans="1:8" x14ac:dyDescent="0.25">
      <c r="A70" s="97">
        <v>749</v>
      </c>
      <c r="B70" s="461"/>
      <c r="C70" s="97" t="s">
        <v>80</v>
      </c>
      <c r="D70" s="97" t="s">
        <v>80</v>
      </c>
      <c r="E70" s="97">
        <v>1</v>
      </c>
      <c r="F70" s="97"/>
      <c r="G70" s="97"/>
      <c r="H70" s="97"/>
    </row>
    <row r="71" spans="1:8" ht="15.75" thickBot="1" x14ac:dyDescent="0.3">
      <c r="A71" s="81"/>
      <c r="B71" s="81"/>
      <c r="C71" s="81"/>
      <c r="D71" s="82">
        <f>8/9</f>
        <v>0.88888888888888884</v>
      </c>
      <c r="E71" s="81"/>
      <c r="F71" s="81"/>
      <c r="G71" s="81"/>
      <c r="H71" s="81"/>
    </row>
    <row r="72" spans="1:8" x14ac:dyDescent="0.25">
      <c r="A72" s="462" t="s">
        <v>245</v>
      </c>
      <c r="B72" s="463"/>
      <c r="C72" s="463"/>
      <c r="D72" s="463"/>
      <c r="E72" s="463"/>
      <c r="F72" s="463"/>
      <c r="G72" s="463"/>
      <c r="H72" s="464"/>
    </row>
    <row r="73" spans="1:8" x14ac:dyDescent="0.25">
      <c r="A73" s="465"/>
      <c r="B73" s="466"/>
      <c r="C73" s="466"/>
      <c r="D73" s="466"/>
      <c r="E73" s="466"/>
      <c r="F73" s="466"/>
      <c r="G73" s="466"/>
      <c r="H73" s="467"/>
    </row>
    <row r="74" spans="1:8" ht="15.75" thickBot="1" x14ac:dyDescent="0.3">
      <c r="A74" s="468"/>
      <c r="B74" s="469"/>
      <c r="C74" s="469"/>
      <c r="D74" s="469"/>
      <c r="E74" s="469"/>
      <c r="F74" s="469"/>
      <c r="G74" s="469"/>
      <c r="H74" s="470"/>
    </row>
    <row r="75" spans="1:8" x14ac:dyDescent="0.25">
      <c r="A75" s="122" t="s">
        <v>14</v>
      </c>
      <c r="B75" s="122" t="s">
        <v>87</v>
      </c>
      <c r="C75" s="122" t="s">
        <v>88</v>
      </c>
      <c r="D75" s="122" t="s">
        <v>89</v>
      </c>
      <c r="E75" s="122" t="s">
        <v>90</v>
      </c>
      <c r="F75" s="122"/>
      <c r="G75" s="122"/>
      <c r="H75" s="122"/>
    </row>
    <row r="76" spans="1:8" x14ac:dyDescent="0.25">
      <c r="A76" s="380">
        <v>102</v>
      </c>
      <c r="B76" s="460" t="s">
        <v>230</v>
      </c>
      <c r="C76" s="380" t="s">
        <v>225</v>
      </c>
      <c r="D76" s="380" t="s">
        <v>225</v>
      </c>
      <c r="E76" s="380">
        <v>1</v>
      </c>
      <c r="F76" s="380"/>
      <c r="G76" s="380"/>
      <c r="H76" s="380"/>
    </row>
    <row r="77" spans="1:8" x14ac:dyDescent="0.25">
      <c r="A77" s="380">
        <v>103</v>
      </c>
      <c r="B77" s="460"/>
      <c r="C77" s="380" t="s">
        <v>231</v>
      </c>
      <c r="D77" s="380" t="s">
        <v>231</v>
      </c>
      <c r="E77" s="380">
        <v>1</v>
      </c>
      <c r="F77" s="380"/>
      <c r="G77" s="380"/>
      <c r="H77" s="380"/>
    </row>
    <row r="78" spans="1:8" x14ac:dyDescent="0.25">
      <c r="A78" s="380">
        <v>104</v>
      </c>
      <c r="B78" s="460"/>
      <c r="C78" s="380" t="s">
        <v>231</v>
      </c>
      <c r="D78" s="380" t="s">
        <v>231</v>
      </c>
      <c r="E78" s="380">
        <v>1</v>
      </c>
      <c r="F78" s="380"/>
      <c r="G78" s="380"/>
      <c r="H78" s="380"/>
    </row>
    <row r="79" spans="1:8" x14ac:dyDescent="0.25">
      <c r="A79" s="380">
        <v>105</v>
      </c>
      <c r="B79" s="460"/>
      <c r="C79" s="380" t="s">
        <v>226</v>
      </c>
      <c r="D79" s="380" t="s">
        <v>226</v>
      </c>
      <c r="E79" s="380">
        <v>1</v>
      </c>
      <c r="F79" s="380"/>
      <c r="G79" s="380"/>
      <c r="H79" s="380"/>
    </row>
    <row r="80" spans="1:8" x14ac:dyDescent="0.25">
      <c r="A80" s="380">
        <v>106</v>
      </c>
      <c r="B80" s="460"/>
      <c r="C80" s="380" t="s">
        <v>225</v>
      </c>
      <c r="D80" s="380" t="s">
        <v>225</v>
      </c>
      <c r="E80" s="380">
        <v>1</v>
      </c>
      <c r="F80" s="380"/>
      <c r="G80" s="380"/>
      <c r="H80" s="380"/>
    </row>
    <row r="81" spans="1:8" x14ac:dyDescent="0.25">
      <c r="A81" s="380">
        <v>107</v>
      </c>
      <c r="B81" s="460"/>
      <c r="C81" s="380" t="s">
        <v>228</v>
      </c>
      <c r="D81" s="380" t="s">
        <v>228</v>
      </c>
      <c r="E81" s="380">
        <v>1</v>
      </c>
      <c r="F81" s="380"/>
      <c r="G81" s="380"/>
      <c r="H81" s="380"/>
    </row>
    <row r="82" spans="1:8" x14ac:dyDescent="0.25">
      <c r="A82" s="380">
        <v>108</v>
      </c>
      <c r="B82" s="460"/>
      <c r="C82" s="380" t="s">
        <v>231</v>
      </c>
      <c r="D82" s="380" t="s">
        <v>231</v>
      </c>
      <c r="E82" s="380">
        <v>1</v>
      </c>
      <c r="F82" s="380"/>
      <c r="G82" s="380"/>
      <c r="H82" s="380"/>
    </row>
    <row r="83" spans="1:8" x14ac:dyDescent="0.25">
      <c r="A83" s="380">
        <v>109</v>
      </c>
      <c r="B83" s="460"/>
      <c r="C83" s="380" t="s">
        <v>231</v>
      </c>
      <c r="D83" s="380" t="s">
        <v>231</v>
      </c>
      <c r="E83" s="380">
        <v>1</v>
      </c>
      <c r="F83" s="380"/>
      <c r="G83" s="380"/>
      <c r="H83" s="380"/>
    </row>
    <row r="84" spans="1:8" x14ac:dyDescent="0.25">
      <c r="A84" s="380">
        <v>110</v>
      </c>
      <c r="B84" s="460"/>
      <c r="C84" s="380" t="s">
        <v>227</v>
      </c>
      <c r="D84" s="380" t="s">
        <v>226</v>
      </c>
      <c r="E84" s="380">
        <v>0</v>
      </c>
      <c r="F84" s="380" t="s">
        <v>232</v>
      </c>
      <c r="G84" s="380"/>
      <c r="H84" s="380" t="s">
        <v>233</v>
      </c>
    </row>
    <row r="85" spans="1:8" x14ac:dyDescent="0.25">
      <c r="A85" s="380"/>
      <c r="B85" s="380"/>
      <c r="C85" s="380"/>
      <c r="D85" s="389">
        <f>8/90</f>
        <v>8.8888888888888892E-2</v>
      </c>
      <c r="E85" s="380"/>
      <c r="F85" s="380"/>
      <c r="G85" s="380"/>
      <c r="H85" s="380"/>
    </row>
    <row r="86" spans="1:8" x14ac:dyDescent="0.25">
      <c r="A86" s="380" t="s">
        <v>14</v>
      </c>
      <c r="B86" s="380" t="s">
        <v>87</v>
      </c>
      <c r="C86" s="380" t="s">
        <v>88</v>
      </c>
      <c r="D86" s="380" t="s">
        <v>89</v>
      </c>
      <c r="E86" s="380" t="s">
        <v>90</v>
      </c>
      <c r="F86" s="380"/>
      <c r="G86" s="380"/>
      <c r="H86" s="380"/>
    </row>
    <row r="87" spans="1:8" x14ac:dyDescent="0.25">
      <c r="A87" s="380">
        <v>111</v>
      </c>
      <c r="B87" s="460" t="s">
        <v>260</v>
      </c>
      <c r="C87" s="380" t="s">
        <v>225</v>
      </c>
      <c r="D87" s="380" t="s">
        <v>225</v>
      </c>
      <c r="E87" s="380">
        <v>1</v>
      </c>
      <c r="F87" s="380"/>
      <c r="G87" s="380"/>
      <c r="H87" s="380"/>
    </row>
    <row r="88" spans="1:8" x14ac:dyDescent="0.25">
      <c r="A88" s="380">
        <v>112</v>
      </c>
      <c r="B88" s="460"/>
      <c r="C88" s="380" t="s">
        <v>228</v>
      </c>
      <c r="D88" s="380" t="s">
        <v>228</v>
      </c>
      <c r="E88" s="380">
        <v>1</v>
      </c>
      <c r="F88" s="380"/>
      <c r="G88" s="380"/>
      <c r="H88" s="380"/>
    </row>
    <row r="89" spans="1:8" x14ac:dyDescent="0.25">
      <c r="A89" s="380">
        <v>113</v>
      </c>
      <c r="B89" s="460"/>
      <c r="C89" s="380" t="s">
        <v>227</v>
      </c>
      <c r="D89" s="380" t="s">
        <v>227</v>
      </c>
      <c r="E89" s="380">
        <v>1</v>
      </c>
      <c r="F89" s="380"/>
      <c r="G89" s="380"/>
      <c r="H89" s="380"/>
    </row>
    <row r="90" spans="1:8" x14ac:dyDescent="0.25">
      <c r="A90" s="380">
        <v>114</v>
      </c>
      <c r="B90" s="460"/>
      <c r="C90" s="380" t="s">
        <v>226</v>
      </c>
      <c r="D90" s="380" t="s">
        <v>226</v>
      </c>
      <c r="E90" s="380">
        <v>1</v>
      </c>
      <c r="F90" s="380"/>
      <c r="G90" s="380"/>
      <c r="H90" s="380"/>
    </row>
    <row r="91" spans="1:8" x14ac:dyDescent="0.25">
      <c r="A91" s="380">
        <v>115</v>
      </c>
      <c r="B91" s="460"/>
      <c r="C91" s="380" t="s">
        <v>225</v>
      </c>
      <c r="D91" s="380" t="s">
        <v>225</v>
      </c>
      <c r="E91" s="380">
        <v>1</v>
      </c>
      <c r="F91" s="380"/>
      <c r="G91" s="380"/>
      <c r="H91" s="380"/>
    </row>
    <row r="92" spans="1:8" x14ac:dyDescent="0.25">
      <c r="A92" s="380">
        <v>116</v>
      </c>
      <c r="B92" s="460"/>
      <c r="C92" s="380" t="s">
        <v>226</v>
      </c>
      <c r="D92" s="380" t="s">
        <v>226</v>
      </c>
      <c r="E92" s="380">
        <v>1</v>
      </c>
      <c r="F92" s="380"/>
      <c r="G92" s="380"/>
      <c r="H92" s="380"/>
    </row>
    <row r="93" spans="1:8" x14ac:dyDescent="0.25">
      <c r="A93" s="380">
        <v>117</v>
      </c>
      <c r="B93" s="460"/>
      <c r="C93" s="380" t="s">
        <v>231</v>
      </c>
      <c r="D93" s="380" t="s">
        <v>231</v>
      </c>
      <c r="E93" s="380">
        <v>1</v>
      </c>
      <c r="F93" s="380"/>
      <c r="G93" s="380"/>
      <c r="H93" s="380"/>
    </row>
    <row r="94" spans="1:8" x14ac:dyDescent="0.25">
      <c r="A94" s="380">
        <v>118</v>
      </c>
      <c r="B94" s="460"/>
      <c r="C94" s="380" t="s">
        <v>226</v>
      </c>
      <c r="D94" s="380" t="s">
        <v>226</v>
      </c>
      <c r="E94" s="380">
        <v>1</v>
      </c>
      <c r="F94" s="380"/>
      <c r="G94" s="380"/>
      <c r="H94" s="380"/>
    </row>
    <row r="95" spans="1:8" x14ac:dyDescent="0.25">
      <c r="A95" s="380">
        <v>119</v>
      </c>
      <c r="B95" s="460"/>
      <c r="C95" s="380" t="s">
        <v>228</v>
      </c>
      <c r="D95" s="380" t="s">
        <v>228</v>
      </c>
      <c r="E95" s="380">
        <v>1</v>
      </c>
      <c r="F95" s="380"/>
      <c r="G95" s="380"/>
      <c r="H95" s="380"/>
    </row>
    <row r="96" spans="1:8" x14ac:dyDescent="0.25">
      <c r="A96" s="380"/>
      <c r="B96" s="380"/>
      <c r="C96" s="380"/>
      <c r="D96" s="389">
        <v>1</v>
      </c>
      <c r="E96" s="380"/>
      <c r="F96" s="380"/>
      <c r="G96" s="380"/>
      <c r="H96" s="380"/>
    </row>
    <row r="97" spans="1:8" s="81" customFormat="1" x14ac:dyDescent="0.25">
      <c r="A97" s="380" t="s">
        <v>14</v>
      </c>
      <c r="B97" s="380" t="s">
        <v>87</v>
      </c>
      <c r="C97" s="380" t="s">
        <v>88</v>
      </c>
      <c r="D97" s="380" t="s">
        <v>89</v>
      </c>
      <c r="E97" s="380" t="s">
        <v>90</v>
      </c>
      <c r="F97" s="380"/>
      <c r="G97" s="380"/>
      <c r="H97" s="380"/>
    </row>
    <row r="98" spans="1:8" s="81" customFormat="1" x14ac:dyDescent="0.25">
      <c r="A98" s="380">
        <v>120</v>
      </c>
      <c r="B98" s="460" t="s">
        <v>265</v>
      </c>
      <c r="C98" s="380" t="s">
        <v>226</v>
      </c>
      <c r="D98" s="380" t="s">
        <v>226</v>
      </c>
      <c r="E98" s="380">
        <v>1</v>
      </c>
      <c r="F98" s="380"/>
      <c r="G98" s="380"/>
      <c r="H98" s="380"/>
    </row>
    <row r="99" spans="1:8" s="81" customFormat="1" x14ac:dyDescent="0.25">
      <c r="A99" s="380">
        <v>121</v>
      </c>
      <c r="B99" s="460"/>
      <c r="C99" s="380" t="s">
        <v>225</v>
      </c>
      <c r="D99" s="380" t="s">
        <v>225</v>
      </c>
      <c r="E99" s="380">
        <v>1</v>
      </c>
      <c r="F99" s="380"/>
      <c r="G99" s="380"/>
      <c r="H99" s="380"/>
    </row>
    <row r="100" spans="1:8" s="81" customFormat="1" x14ac:dyDescent="0.25">
      <c r="A100" s="380">
        <v>122</v>
      </c>
      <c r="B100" s="460"/>
      <c r="C100" s="380" t="s">
        <v>227</v>
      </c>
      <c r="D100" s="380" t="s">
        <v>227</v>
      </c>
      <c r="E100" s="380">
        <v>1</v>
      </c>
      <c r="F100" s="380"/>
      <c r="G100" s="380"/>
      <c r="H100" s="380"/>
    </row>
    <row r="101" spans="1:8" s="81" customFormat="1" x14ac:dyDescent="0.25">
      <c r="A101" s="380">
        <v>123</v>
      </c>
      <c r="B101" s="460"/>
      <c r="C101" s="380" t="s">
        <v>225</v>
      </c>
      <c r="D101" s="380" t="s">
        <v>225</v>
      </c>
      <c r="E101" s="380">
        <v>1</v>
      </c>
      <c r="F101" s="380"/>
      <c r="G101" s="380"/>
      <c r="H101" s="380"/>
    </row>
    <row r="102" spans="1:8" s="81" customFormat="1" x14ac:dyDescent="0.25">
      <c r="A102" s="380">
        <v>124</v>
      </c>
      <c r="B102" s="460"/>
      <c r="C102" s="380" t="s">
        <v>231</v>
      </c>
      <c r="D102" s="380" t="s">
        <v>231</v>
      </c>
      <c r="E102" s="380">
        <v>1</v>
      </c>
      <c r="F102" s="380"/>
      <c r="G102" s="380"/>
      <c r="H102" s="380"/>
    </row>
    <row r="103" spans="1:8" s="81" customFormat="1" x14ac:dyDescent="0.25">
      <c r="A103" s="380">
        <v>125</v>
      </c>
      <c r="B103" s="460"/>
      <c r="C103" s="380" t="s">
        <v>226</v>
      </c>
      <c r="D103" s="380" t="s">
        <v>226</v>
      </c>
      <c r="E103" s="380">
        <v>1</v>
      </c>
      <c r="F103" s="380"/>
      <c r="G103" s="380"/>
      <c r="H103" s="380"/>
    </row>
    <row r="104" spans="1:8" s="81" customFormat="1" x14ac:dyDescent="0.25">
      <c r="A104" s="380">
        <v>126</v>
      </c>
      <c r="B104" s="460"/>
      <c r="C104" s="380" t="s">
        <v>226</v>
      </c>
      <c r="D104" s="380" t="s">
        <v>226</v>
      </c>
      <c r="E104" s="380">
        <v>1</v>
      </c>
      <c r="F104" s="380"/>
      <c r="G104" s="380"/>
      <c r="H104" s="380"/>
    </row>
    <row r="105" spans="1:8" s="81" customFormat="1" x14ac:dyDescent="0.25">
      <c r="A105" s="380">
        <v>127</v>
      </c>
      <c r="B105" s="460"/>
      <c r="C105" s="380" t="s">
        <v>228</v>
      </c>
      <c r="D105" s="380" t="s">
        <v>228</v>
      </c>
      <c r="E105" s="380">
        <v>1</v>
      </c>
      <c r="F105" s="380"/>
      <c r="G105" s="380"/>
      <c r="H105" s="380"/>
    </row>
    <row r="106" spans="1:8" s="81" customFormat="1" x14ac:dyDescent="0.25">
      <c r="A106" s="380">
        <v>128</v>
      </c>
      <c r="B106" s="460"/>
      <c r="C106" s="380" t="s">
        <v>231</v>
      </c>
      <c r="D106" s="380" t="s">
        <v>231</v>
      </c>
      <c r="E106" s="380">
        <v>1</v>
      </c>
      <c r="F106" s="380"/>
      <c r="G106" s="380"/>
      <c r="H106" s="380"/>
    </row>
    <row r="107" spans="1:8" s="81" customFormat="1" x14ac:dyDescent="0.25">
      <c r="A107" s="380"/>
      <c r="B107" s="380"/>
      <c r="C107" s="380"/>
      <c r="D107" s="389">
        <f>9/9</f>
        <v>1</v>
      </c>
      <c r="E107" s="380"/>
      <c r="F107" s="380"/>
      <c r="G107" s="380"/>
      <c r="H107" s="380"/>
    </row>
    <row r="108" spans="1:8" s="81" customFormat="1" x14ac:dyDescent="0.25">
      <c r="A108" s="380" t="s">
        <v>14</v>
      </c>
      <c r="B108" s="380" t="s">
        <v>87</v>
      </c>
      <c r="C108" s="380" t="s">
        <v>88</v>
      </c>
      <c r="D108" s="380" t="s">
        <v>89</v>
      </c>
      <c r="E108" s="380" t="s">
        <v>90</v>
      </c>
      <c r="F108" s="380"/>
      <c r="G108" s="380"/>
      <c r="H108" s="380"/>
    </row>
    <row r="109" spans="1:8" s="81" customFormat="1" x14ac:dyDescent="0.25">
      <c r="A109" s="380">
        <v>129</v>
      </c>
      <c r="B109" s="460" t="s">
        <v>278</v>
      </c>
      <c r="C109" s="380" t="s">
        <v>231</v>
      </c>
      <c r="D109" s="380" t="s">
        <v>231</v>
      </c>
      <c r="E109" s="380">
        <v>1</v>
      </c>
      <c r="F109" s="380"/>
      <c r="G109" s="380"/>
      <c r="H109" s="380"/>
    </row>
    <row r="110" spans="1:8" s="81" customFormat="1" x14ac:dyDescent="0.25">
      <c r="A110" s="380">
        <v>130</v>
      </c>
      <c r="B110" s="460"/>
      <c r="C110" s="380" t="s">
        <v>226</v>
      </c>
      <c r="D110" s="380" t="s">
        <v>226</v>
      </c>
      <c r="E110" s="380">
        <v>1</v>
      </c>
      <c r="F110" s="380"/>
      <c r="G110" s="380"/>
      <c r="H110" s="380"/>
    </row>
    <row r="111" spans="1:8" s="81" customFormat="1" x14ac:dyDescent="0.25">
      <c r="A111" s="380">
        <v>131</v>
      </c>
      <c r="B111" s="460"/>
      <c r="C111" s="380" t="s">
        <v>231</v>
      </c>
      <c r="D111" s="380" t="s">
        <v>231</v>
      </c>
      <c r="E111" s="380">
        <v>1</v>
      </c>
      <c r="F111" s="380"/>
      <c r="G111" s="380"/>
      <c r="H111" s="380"/>
    </row>
    <row r="112" spans="1:8" s="81" customFormat="1" x14ac:dyDescent="0.25">
      <c r="A112" s="380">
        <v>132</v>
      </c>
      <c r="B112" s="460"/>
      <c r="C112" s="380" t="s">
        <v>226</v>
      </c>
      <c r="D112" s="380" t="s">
        <v>226</v>
      </c>
      <c r="E112" s="380">
        <v>1</v>
      </c>
      <c r="F112" s="380"/>
      <c r="G112" s="380"/>
      <c r="H112" s="380"/>
    </row>
    <row r="113" spans="1:8" s="81" customFormat="1" x14ac:dyDescent="0.25">
      <c r="A113" s="380">
        <v>133</v>
      </c>
      <c r="B113" s="460"/>
      <c r="C113" s="380" t="s">
        <v>226</v>
      </c>
      <c r="D113" s="380" t="s">
        <v>226</v>
      </c>
      <c r="E113" s="380">
        <v>1</v>
      </c>
      <c r="F113" s="380"/>
      <c r="G113" s="380"/>
      <c r="H113" s="380"/>
    </row>
    <row r="114" spans="1:8" s="81" customFormat="1" x14ac:dyDescent="0.25">
      <c r="A114" s="380">
        <v>134</v>
      </c>
      <c r="B114" s="460"/>
      <c r="C114" s="380" t="s">
        <v>225</v>
      </c>
      <c r="D114" s="380" t="s">
        <v>225</v>
      </c>
      <c r="E114" s="380">
        <v>1</v>
      </c>
      <c r="F114" s="380"/>
      <c r="G114" s="380"/>
      <c r="H114" s="380"/>
    </row>
    <row r="115" spans="1:8" s="81" customFormat="1" x14ac:dyDescent="0.25">
      <c r="A115" s="380">
        <v>135</v>
      </c>
      <c r="B115" s="460"/>
      <c r="C115" s="380" t="s">
        <v>225</v>
      </c>
      <c r="D115" s="380" t="s">
        <v>225</v>
      </c>
      <c r="E115" s="380">
        <v>1</v>
      </c>
      <c r="F115" s="380"/>
      <c r="G115" s="380"/>
      <c r="H115" s="380"/>
    </row>
    <row r="116" spans="1:8" s="81" customFormat="1" x14ac:dyDescent="0.25">
      <c r="A116" s="380">
        <v>136</v>
      </c>
      <c r="B116" s="460"/>
      <c r="C116" s="380" t="s">
        <v>225</v>
      </c>
      <c r="D116" s="380" t="s">
        <v>228</v>
      </c>
      <c r="E116" s="380">
        <v>0</v>
      </c>
      <c r="F116" s="380" t="s">
        <v>232</v>
      </c>
      <c r="G116" s="380"/>
      <c r="H116" s="380" t="s">
        <v>279</v>
      </c>
    </row>
    <row r="117" spans="1:8" s="81" customFormat="1" x14ac:dyDescent="0.25">
      <c r="A117" s="380">
        <v>137</v>
      </c>
      <c r="B117" s="460"/>
      <c r="C117" s="380" t="s">
        <v>226</v>
      </c>
      <c r="D117" s="380" t="s">
        <v>226</v>
      </c>
      <c r="E117" s="380">
        <v>1</v>
      </c>
      <c r="F117" s="380"/>
      <c r="G117" s="380"/>
      <c r="H117" s="380"/>
    </row>
    <row r="118" spans="1:8" s="81" customFormat="1" x14ac:dyDescent="0.25">
      <c r="A118" s="380"/>
      <c r="B118" s="380"/>
      <c r="C118" s="380"/>
      <c r="D118" s="389">
        <f>8/9</f>
        <v>0.88888888888888884</v>
      </c>
      <c r="E118" s="380"/>
      <c r="F118" s="380"/>
      <c r="G118" s="380"/>
      <c r="H118" s="380"/>
    </row>
    <row r="119" spans="1:8" s="81" customFormat="1" x14ac:dyDescent="0.25">
      <c r="A119" s="380" t="s">
        <v>14</v>
      </c>
      <c r="B119" s="380" t="s">
        <v>87</v>
      </c>
      <c r="C119" s="380" t="s">
        <v>88</v>
      </c>
      <c r="D119" s="380" t="s">
        <v>89</v>
      </c>
      <c r="E119" s="380" t="s">
        <v>90</v>
      </c>
      <c r="F119" s="380"/>
      <c r="G119" s="380"/>
      <c r="H119" s="380"/>
    </row>
    <row r="120" spans="1:8" s="81" customFormat="1" x14ac:dyDescent="0.25">
      <c r="A120" s="380">
        <v>138</v>
      </c>
      <c r="B120" s="460" t="s">
        <v>296</v>
      </c>
      <c r="C120" s="380" t="s">
        <v>226</v>
      </c>
      <c r="D120" s="380" t="s">
        <v>226</v>
      </c>
      <c r="E120" s="380">
        <v>1</v>
      </c>
      <c r="F120" s="380"/>
      <c r="G120" s="380"/>
      <c r="H120" s="380"/>
    </row>
    <row r="121" spans="1:8" s="81" customFormat="1" x14ac:dyDescent="0.25">
      <c r="A121" s="380">
        <v>139</v>
      </c>
      <c r="B121" s="460"/>
      <c r="C121" s="380" t="s">
        <v>231</v>
      </c>
      <c r="D121" s="380" t="s">
        <v>231</v>
      </c>
      <c r="E121" s="380">
        <v>1</v>
      </c>
      <c r="F121" s="380"/>
      <c r="G121" s="380"/>
      <c r="H121" s="380"/>
    </row>
    <row r="122" spans="1:8" s="81" customFormat="1" x14ac:dyDescent="0.25">
      <c r="A122" s="380">
        <v>140</v>
      </c>
      <c r="B122" s="460"/>
      <c r="C122" s="380" t="s">
        <v>225</v>
      </c>
      <c r="D122" s="380" t="s">
        <v>225</v>
      </c>
      <c r="E122" s="380">
        <v>1</v>
      </c>
      <c r="F122" s="380"/>
      <c r="G122" s="380"/>
      <c r="H122" s="380"/>
    </row>
    <row r="123" spans="1:8" s="81" customFormat="1" x14ac:dyDescent="0.25">
      <c r="A123" s="380">
        <v>141</v>
      </c>
      <c r="B123" s="460"/>
      <c r="C123" s="380" t="s">
        <v>231</v>
      </c>
      <c r="D123" s="380" t="s">
        <v>231</v>
      </c>
      <c r="E123" s="380">
        <v>1</v>
      </c>
      <c r="F123" s="380"/>
      <c r="G123" s="380"/>
      <c r="H123" s="380"/>
    </row>
    <row r="124" spans="1:8" s="81" customFormat="1" x14ac:dyDescent="0.25">
      <c r="A124" s="380">
        <v>142</v>
      </c>
      <c r="B124" s="460"/>
      <c r="C124" s="380" t="s">
        <v>225</v>
      </c>
      <c r="D124" s="380" t="s">
        <v>225</v>
      </c>
      <c r="E124" s="380">
        <v>1</v>
      </c>
      <c r="F124" s="380"/>
      <c r="G124" s="380"/>
      <c r="H124" s="380"/>
    </row>
    <row r="125" spans="1:8" s="81" customFormat="1" x14ac:dyDescent="0.25">
      <c r="A125" s="380">
        <v>143</v>
      </c>
      <c r="B125" s="460"/>
      <c r="C125" s="380" t="s">
        <v>227</v>
      </c>
      <c r="D125" s="380" t="s">
        <v>227</v>
      </c>
      <c r="E125" s="380">
        <v>1</v>
      </c>
      <c r="F125" s="380"/>
      <c r="G125" s="380"/>
      <c r="H125" s="380"/>
    </row>
    <row r="126" spans="1:8" s="81" customFormat="1" x14ac:dyDescent="0.25">
      <c r="A126" s="380">
        <v>144</v>
      </c>
      <c r="B126" s="460"/>
      <c r="C126" s="380" t="s">
        <v>228</v>
      </c>
      <c r="D126" s="380" t="s">
        <v>228</v>
      </c>
      <c r="E126" s="380">
        <v>1</v>
      </c>
      <c r="F126" s="380"/>
      <c r="G126" s="380"/>
      <c r="H126" s="380"/>
    </row>
    <row r="127" spans="1:8" s="81" customFormat="1" x14ac:dyDescent="0.25">
      <c r="A127" s="380">
        <v>145</v>
      </c>
      <c r="B127" s="460"/>
      <c r="C127" s="380" t="s">
        <v>227</v>
      </c>
      <c r="D127" s="380" t="s">
        <v>227</v>
      </c>
      <c r="E127" s="380">
        <v>1</v>
      </c>
      <c r="F127" s="380"/>
      <c r="G127" s="380"/>
      <c r="H127" s="380"/>
    </row>
    <row r="128" spans="1:8" s="81" customFormat="1" x14ac:dyDescent="0.25">
      <c r="A128" s="380">
        <v>146</v>
      </c>
      <c r="B128" s="460"/>
      <c r="C128" s="380" t="s">
        <v>225</v>
      </c>
      <c r="D128" s="380" t="s">
        <v>225</v>
      </c>
      <c r="E128" s="380">
        <v>1</v>
      </c>
      <c r="F128" s="380"/>
      <c r="G128" s="380"/>
      <c r="H128" s="380"/>
    </row>
    <row r="129" spans="1:8" s="81" customFormat="1" x14ac:dyDescent="0.25">
      <c r="A129" s="380"/>
      <c r="B129" s="380"/>
      <c r="C129" s="380"/>
      <c r="D129" s="389">
        <f>9/9</f>
        <v>1</v>
      </c>
      <c r="E129" s="380"/>
      <c r="F129" s="380"/>
      <c r="G129" s="380"/>
      <c r="H129" s="380"/>
    </row>
    <row r="130" spans="1:8" s="81" customFormat="1" x14ac:dyDescent="0.25">
      <c r="A130" s="380" t="s">
        <v>14</v>
      </c>
      <c r="B130" s="380" t="s">
        <v>87</v>
      </c>
      <c r="C130" s="380" t="s">
        <v>88</v>
      </c>
      <c r="D130" s="380" t="s">
        <v>89</v>
      </c>
      <c r="E130" s="380" t="s">
        <v>90</v>
      </c>
      <c r="F130" s="380"/>
      <c r="G130" s="380"/>
      <c r="H130" s="380"/>
    </row>
    <row r="131" spans="1:8" s="81" customFormat="1" x14ac:dyDescent="0.25">
      <c r="A131" s="380">
        <v>147</v>
      </c>
      <c r="B131" s="460" t="s">
        <v>278</v>
      </c>
      <c r="C131" s="380" t="s">
        <v>225</v>
      </c>
      <c r="D131" s="380" t="s">
        <v>225</v>
      </c>
      <c r="E131" s="380">
        <v>1</v>
      </c>
      <c r="F131" s="380"/>
      <c r="G131" s="380"/>
      <c r="H131" s="380"/>
    </row>
    <row r="132" spans="1:8" s="81" customFormat="1" x14ac:dyDescent="0.25">
      <c r="A132" s="380">
        <v>148</v>
      </c>
      <c r="B132" s="460"/>
      <c r="C132" s="380" t="s">
        <v>231</v>
      </c>
      <c r="D132" s="380" t="s">
        <v>231</v>
      </c>
      <c r="E132" s="380">
        <v>1</v>
      </c>
      <c r="F132" s="380"/>
      <c r="G132" s="380"/>
      <c r="H132" s="380"/>
    </row>
    <row r="133" spans="1:8" s="81" customFormat="1" x14ac:dyDescent="0.25">
      <c r="A133" s="380">
        <v>149</v>
      </c>
      <c r="B133" s="460"/>
      <c r="C133" s="380" t="s">
        <v>225</v>
      </c>
      <c r="D133" s="380" t="s">
        <v>225</v>
      </c>
      <c r="E133" s="380">
        <v>1</v>
      </c>
      <c r="F133" s="380"/>
      <c r="G133" s="380"/>
      <c r="H133" s="380"/>
    </row>
    <row r="134" spans="1:8" s="81" customFormat="1" x14ac:dyDescent="0.25">
      <c r="A134" s="380">
        <v>150</v>
      </c>
      <c r="B134" s="460"/>
      <c r="C134" s="380" t="s">
        <v>231</v>
      </c>
      <c r="D134" s="380" t="s">
        <v>231</v>
      </c>
      <c r="E134" s="380">
        <v>1</v>
      </c>
      <c r="F134" s="380"/>
      <c r="G134" s="380"/>
      <c r="H134" s="380"/>
    </row>
    <row r="135" spans="1:8" s="81" customFormat="1" x14ac:dyDescent="0.25">
      <c r="A135" s="380">
        <v>151</v>
      </c>
      <c r="B135" s="460"/>
      <c r="C135" s="380" t="s">
        <v>225</v>
      </c>
      <c r="D135" s="380" t="s">
        <v>225</v>
      </c>
      <c r="E135" s="380">
        <v>1</v>
      </c>
      <c r="F135" s="380"/>
      <c r="G135" s="380"/>
      <c r="H135" s="380"/>
    </row>
    <row r="136" spans="1:8" s="81" customFormat="1" x14ac:dyDescent="0.25">
      <c r="A136" s="380">
        <v>152</v>
      </c>
      <c r="B136" s="460"/>
      <c r="C136" s="380" t="s">
        <v>225</v>
      </c>
      <c r="D136" s="380" t="s">
        <v>225</v>
      </c>
      <c r="E136" s="380">
        <v>1</v>
      </c>
      <c r="F136" s="380"/>
      <c r="G136" s="380"/>
      <c r="H136" s="380"/>
    </row>
    <row r="137" spans="1:8" s="81" customFormat="1" x14ac:dyDescent="0.25">
      <c r="A137" s="380">
        <v>153</v>
      </c>
      <c r="B137" s="460"/>
      <c r="C137" s="380" t="s">
        <v>226</v>
      </c>
      <c r="D137" s="380" t="s">
        <v>226</v>
      </c>
      <c r="E137" s="380">
        <v>1</v>
      </c>
      <c r="F137" s="380"/>
      <c r="G137" s="380"/>
      <c r="H137" s="380"/>
    </row>
    <row r="138" spans="1:8" s="81" customFormat="1" x14ac:dyDescent="0.25">
      <c r="A138" s="380">
        <v>154</v>
      </c>
      <c r="B138" s="460"/>
      <c r="C138" s="380" t="s">
        <v>226</v>
      </c>
      <c r="D138" s="380" t="s">
        <v>226</v>
      </c>
      <c r="E138" s="380">
        <v>1</v>
      </c>
      <c r="F138" s="380"/>
      <c r="G138" s="380"/>
      <c r="H138" s="380"/>
    </row>
    <row r="139" spans="1:8" s="81" customFormat="1" x14ac:dyDescent="0.25">
      <c r="A139" s="380">
        <v>155</v>
      </c>
      <c r="B139" s="460"/>
      <c r="C139" s="380" t="s">
        <v>226</v>
      </c>
      <c r="D139" s="380" t="s">
        <v>226</v>
      </c>
      <c r="E139" s="380">
        <v>1</v>
      </c>
      <c r="F139" s="380"/>
      <c r="G139" s="380"/>
      <c r="H139" s="380"/>
    </row>
    <row r="140" spans="1:8" s="81" customFormat="1" x14ac:dyDescent="0.25">
      <c r="A140" s="380"/>
      <c r="B140" s="380"/>
      <c r="C140" s="380"/>
      <c r="D140" s="389">
        <f>9/9</f>
        <v>1</v>
      </c>
      <c r="E140" s="380"/>
      <c r="F140" s="380"/>
      <c r="G140" s="380"/>
      <c r="H140" s="380"/>
    </row>
    <row r="141" spans="1:8" s="81" customFormat="1" x14ac:dyDescent="0.25">
      <c r="A141" s="380" t="s">
        <v>14</v>
      </c>
      <c r="B141" s="380" t="s">
        <v>87</v>
      </c>
      <c r="C141" s="380" t="s">
        <v>88</v>
      </c>
      <c r="D141" s="380" t="s">
        <v>89</v>
      </c>
      <c r="E141" s="380" t="s">
        <v>90</v>
      </c>
      <c r="F141" s="380"/>
      <c r="G141" s="380"/>
      <c r="H141" s="380"/>
    </row>
    <row r="142" spans="1:8" s="81" customFormat="1" x14ac:dyDescent="0.25">
      <c r="A142" s="380">
        <v>156</v>
      </c>
      <c r="B142" s="460" t="s">
        <v>318</v>
      </c>
      <c r="C142" s="380" t="s">
        <v>226</v>
      </c>
      <c r="D142" s="380" t="s">
        <v>226</v>
      </c>
      <c r="E142" s="380">
        <v>1</v>
      </c>
      <c r="F142" s="380"/>
      <c r="G142" s="380"/>
      <c r="H142" s="380"/>
    </row>
    <row r="143" spans="1:8" s="81" customFormat="1" x14ac:dyDescent="0.25">
      <c r="A143" s="380">
        <v>157</v>
      </c>
      <c r="B143" s="460"/>
      <c r="C143" s="380" t="s">
        <v>228</v>
      </c>
      <c r="D143" s="380" t="s">
        <v>228</v>
      </c>
      <c r="E143" s="380">
        <v>1</v>
      </c>
      <c r="F143" s="380"/>
      <c r="G143" s="380"/>
      <c r="H143" s="380"/>
    </row>
    <row r="144" spans="1:8" s="81" customFormat="1" x14ac:dyDescent="0.25">
      <c r="A144" s="380">
        <v>158</v>
      </c>
      <c r="B144" s="460"/>
      <c r="C144" s="380" t="s">
        <v>228</v>
      </c>
      <c r="D144" s="380" t="s">
        <v>228</v>
      </c>
      <c r="E144" s="380">
        <v>1</v>
      </c>
      <c r="F144" s="380"/>
      <c r="G144" s="380"/>
      <c r="H144" s="380"/>
    </row>
    <row r="145" spans="1:8" s="81" customFormat="1" x14ac:dyDescent="0.25">
      <c r="A145" s="380">
        <v>159</v>
      </c>
      <c r="B145" s="460"/>
      <c r="C145" s="380" t="s">
        <v>225</v>
      </c>
      <c r="D145" s="380" t="s">
        <v>225</v>
      </c>
      <c r="E145" s="380">
        <v>1</v>
      </c>
      <c r="F145" s="380"/>
      <c r="G145" s="380"/>
      <c r="H145" s="380"/>
    </row>
    <row r="146" spans="1:8" s="81" customFormat="1" x14ac:dyDescent="0.25">
      <c r="A146" s="380">
        <v>160</v>
      </c>
      <c r="B146" s="460"/>
      <c r="C146" s="380" t="s">
        <v>228</v>
      </c>
      <c r="D146" s="380" t="s">
        <v>228</v>
      </c>
      <c r="E146" s="380">
        <v>1</v>
      </c>
      <c r="F146" s="380"/>
      <c r="G146" s="380"/>
      <c r="H146" s="380"/>
    </row>
    <row r="147" spans="1:8" s="81" customFormat="1" x14ac:dyDescent="0.25">
      <c r="A147" s="380">
        <v>161</v>
      </c>
      <c r="B147" s="460"/>
      <c r="C147" s="380" t="s">
        <v>225</v>
      </c>
      <c r="D147" s="380" t="s">
        <v>225</v>
      </c>
      <c r="E147" s="380">
        <v>1</v>
      </c>
      <c r="F147" s="380"/>
      <c r="G147" s="380"/>
      <c r="H147" s="380"/>
    </row>
    <row r="148" spans="1:8" s="81" customFormat="1" x14ac:dyDescent="0.25">
      <c r="A148" s="380">
        <v>162</v>
      </c>
      <c r="B148" s="460"/>
      <c r="C148" s="380" t="s">
        <v>226</v>
      </c>
      <c r="D148" s="380" t="s">
        <v>226</v>
      </c>
      <c r="E148" s="380">
        <v>1</v>
      </c>
      <c r="F148" s="380"/>
      <c r="G148" s="380"/>
      <c r="H148" s="380"/>
    </row>
    <row r="149" spans="1:8" s="81" customFormat="1" x14ac:dyDescent="0.25">
      <c r="A149" s="380">
        <v>163</v>
      </c>
      <c r="B149" s="460"/>
      <c r="C149" s="380" t="s">
        <v>225</v>
      </c>
      <c r="D149" s="380" t="s">
        <v>225</v>
      </c>
      <c r="E149" s="380">
        <v>1</v>
      </c>
      <c r="F149" s="380"/>
      <c r="G149" s="380"/>
      <c r="H149" s="380"/>
    </row>
    <row r="150" spans="1:8" s="81" customFormat="1" x14ac:dyDescent="0.25">
      <c r="A150" s="380">
        <v>164</v>
      </c>
      <c r="B150" s="460"/>
      <c r="C150" s="380" t="s">
        <v>231</v>
      </c>
      <c r="D150" s="380" t="s">
        <v>225</v>
      </c>
      <c r="E150" s="380">
        <v>0</v>
      </c>
      <c r="F150" s="380" t="s">
        <v>232</v>
      </c>
      <c r="G150" s="380"/>
      <c r="H150" s="380" t="s">
        <v>319</v>
      </c>
    </row>
    <row r="151" spans="1:8" s="81" customFormat="1" x14ac:dyDescent="0.25">
      <c r="A151" s="380"/>
      <c r="B151" s="380"/>
      <c r="C151" s="380"/>
      <c r="D151" s="389">
        <f>8/9</f>
        <v>0.88888888888888884</v>
      </c>
      <c r="E151" s="380"/>
      <c r="F151" s="380"/>
      <c r="G151" s="380"/>
      <c r="H151" s="380"/>
    </row>
    <row r="152" spans="1:8" s="81" customFormat="1" x14ac:dyDescent="0.25">
      <c r="A152" s="380" t="s">
        <v>14</v>
      </c>
      <c r="B152" s="380" t="s">
        <v>87</v>
      </c>
      <c r="C152" s="380" t="s">
        <v>88</v>
      </c>
      <c r="D152" s="380" t="s">
        <v>89</v>
      </c>
      <c r="E152" s="380" t="s">
        <v>90</v>
      </c>
      <c r="F152" s="380"/>
      <c r="G152" s="380"/>
      <c r="H152" s="380"/>
    </row>
    <row r="153" spans="1:8" s="81" customFormat="1" x14ac:dyDescent="0.25">
      <c r="A153" s="380">
        <v>165</v>
      </c>
      <c r="B153" s="460" t="s">
        <v>133</v>
      </c>
      <c r="C153" s="380" t="s">
        <v>80</v>
      </c>
      <c r="D153" s="380" t="s">
        <v>66</v>
      </c>
      <c r="E153" s="380">
        <v>0</v>
      </c>
      <c r="F153" s="380" t="s">
        <v>232</v>
      </c>
      <c r="G153" s="380"/>
      <c r="H153" s="380"/>
    </row>
    <row r="154" spans="1:8" s="81" customFormat="1" x14ac:dyDescent="0.25">
      <c r="A154" s="380">
        <v>166</v>
      </c>
      <c r="B154" s="460"/>
      <c r="C154" s="380" t="s">
        <v>66</v>
      </c>
      <c r="D154" s="380" t="s">
        <v>66</v>
      </c>
      <c r="E154" s="380">
        <v>1</v>
      </c>
      <c r="F154" s="380"/>
      <c r="G154" s="380"/>
      <c r="H154" s="380"/>
    </row>
    <row r="155" spans="1:8" s="81" customFormat="1" x14ac:dyDescent="0.25">
      <c r="A155" s="380">
        <v>167</v>
      </c>
      <c r="B155" s="460"/>
      <c r="C155" s="380" t="s">
        <v>65</v>
      </c>
      <c r="D155" s="380" t="s">
        <v>65</v>
      </c>
      <c r="E155" s="380">
        <v>1</v>
      </c>
      <c r="F155" s="380"/>
      <c r="G155" s="380"/>
      <c r="H155" s="380"/>
    </row>
    <row r="156" spans="1:8" s="81" customFormat="1" x14ac:dyDescent="0.25">
      <c r="A156" s="57">
        <v>168</v>
      </c>
      <c r="B156" s="460"/>
      <c r="C156" s="57" t="s">
        <v>64</v>
      </c>
      <c r="D156" s="57" t="s">
        <v>66</v>
      </c>
      <c r="E156" s="57">
        <v>0</v>
      </c>
      <c r="F156" s="57" t="s">
        <v>232</v>
      </c>
      <c r="G156" s="57"/>
      <c r="H156" s="57" t="s">
        <v>339</v>
      </c>
    </row>
    <row r="157" spans="1:8" s="81" customFormat="1" x14ac:dyDescent="0.25">
      <c r="A157" s="380">
        <v>169</v>
      </c>
      <c r="B157" s="460"/>
      <c r="C157" s="380" t="s">
        <v>80</v>
      </c>
      <c r="D157" s="380" t="s">
        <v>80</v>
      </c>
      <c r="E157" s="380">
        <v>1</v>
      </c>
      <c r="F157" s="380"/>
      <c r="G157" s="380"/>
      <c r="H157" s="380"/>
    </row>
    <row r="158" spans="1:8" s="81" customFormat="1" x14ac:dyDescent="0.25">
      <c r="A158" s="380">
        <v>170</v>
      </c>
      <c r="B158" s="460"/>
      <c r="C158" s="380" t="s">
        <v>64</v>
      </c>
      <c r="D158" s="380" t="s">
        <v>80</v>
      </c>
      <c r="E158" s="380">
        <v>0</v>
      </c>
      <c r="F158" s="380" t="s">
        <v>161</v>
      </c>
      <c r="G158" s="380"/>
      <c r="H158" s="380" t="s">
        <v>219</v>
      </c>
    </row>
    <row r="159" spans="1:8" s="81" customFormat="1" x14ac:dyDescent="0.25">
      <c r="A159" s="380">
        <v>171</v>
      </c>
      <c r="B159" s="460"/>
      <c r="C159" s="380" t="s">
        <v>80</v>
      </c>
      <c r="D159" s="380" t="s">
        <v>80</v>
      </c>
      <c r="E159" s="380">
        <v>1</v>
      </c>
      <c r="F159" s="380"/>
      <c r="G159" s="380"/>
      <c r="H159" s="380"/>
    </row>
    <row r="160" spans="1:8" s="81" customFormat="1" x14ac:dyDescent="0.25">
      <c r="A160" s="380">
        <v>172</v>
      </c>
      <c r="B160" s="460"/>
      <c r="C160" s="380" t="s">
        <v>80</v>
      </c>
      <c r="D160" s="380" t="s">
        <v>80</v>
      </c>
      <c r="E160" s="380">
        <v>1</v>
      </c>
      <c r="F160" s="380"/>
      <c r="G160" s="380"/>
      <c r="H160" s="380"/>
    </row>
    <row r="161" spans="1:8" s="81" customFormat="1" x14ac:dyDescent="0.25">
      <c r="A161" s="380">
        <v>173</v>
      </c>
      <c r="B161" s="460"/>
      <c r="C161" s="380" t="s">
        <v>66</v>
      </c>
      <c r="D161" s="380" t="s">
        <v>66</v>
      </c>
      <c r="E161" s="380">
        <v>1</v>
      </c>
      <c r="F161" s="380"/>
      <c r="G161" s="380"/>
      <c r="H161" s="380"/>
    </row>
    <row r="162" spans="1:8" s="81" customFormat="1" x14ac:dyDescent="0.25">
      <c r="A162" s="380"/>
      <c r="B162" s="380"/>
      <c r="C162" s="380"/>
      <c r="D162" s="389">
        <f>6/9</f>
        <v>0.66666666666666663</v>
      </c>
      <c r="E162" s="380"/>
      <c r="F162" s="380"/>
      <c r="G162" s="380"/>
      <c r="H162" s="380"/>
    </row>
    <row r="163" spans="1:8" s="81" customFormat="1" x14ac:dyDescent="0.25">
      <c r="A163" s="380" t="s">
        <v>14</v>
      </c>
      <c r="B163" s="380" t="s">
        <v>87</v>
      </c>
      <c r="C163" s="380" t="s">
        <v>88</v>
      </c>
      <c r="D163" s="380" t="s">
        <v>89</v>
      </c>
      <c r="E163" s="380" t="s">
        <v>90</v>
      </c>
      <c r="F163" s="380"/>
      <c r="G163" s="380"/>
      <c r="H163" s="380"/>
    </row>
    <row r="164" spans="1:8" s="81" customFormat="1" x14ac:dyDescent="0.25">
      <c r="A164" s="380">
        <v>174</v>
      </c>
      <c r="B164" s="460" t="s">
        <v>351</v>
      </c>
      <c r="C164" s="380" t="s">
        <v>63</v>
      </c>
      <c r="D164" s="380" t="s">
        <v>63</v>
      </c>
      <c r="E164" s="380">
        <f>IF(D164=C164,1,0)</f>
        <v>1</v>
      </c>
      <c r="F164" s="380"/>
      <c r="G164" s="380"/>
      <c r="H164" s="380"/>
    </row>
    <row r="165" spans="1:8" s="81" customFormat="1" x14ac:dyDescent="0.25">
      <c r="A165" s="380">
        <v>175</v>
      </c>
      <c r="B165" s="460"/>
      <c r="C165" s="380" t="s">
        <v>66</v>
      </c>
      <c r="D165" s="380" t="s">
        <v>66</v>
      </c>
      <c r="E165" s="380">
        <f t="shared" ref="E165:E172" si="0">IF(D165=C165,1,0)</f>
        <v>1</v>
      </c>
      <c r="F165" s="380"/>
      <c r="G165" s="380"/>
      <c r="H165" s="380"/>
    </row>
    <row r="166" spans="1:8" s="126" customFormat="1" x14ac:dyDescent="0.25">
      <c r="A166" s="380">
        <v>176</v>
      </c>
      <c r="B166" s="460"/>
      <c r="C166" s="381" t="s">
        <v>66</v>
      </c>
      <c r="D166" s="381" t="s">
        <v>66</v>
      </c>
      <c r="E166" s="380">
        <f t="shared" si="0"/>
        <v>1</v>
      </c>
      <c r="F166" s="381"/>
      <c r="G166" s="381"/>
      <c r="H166" s="381"/>
    </row>
    <row r="167" spans="1:8" s="126" customFormat="1" x14ac:dyDescent="0.25">
      <c r="A167" s="380">
        <v>177</v>
      </c>
      <c r="B167" s="460"/>
      <c r="C167" s="381" t="s">
        <v>80</v>
      </c>
      <c r="D167" s="381" t="s">
        <v>80</v>
      </c>
      <c r="E167" s="380">
        <f t="shared" si="0"/>
        <v>1</v>
      </c>
      <c r="F167" s="381"/>
      <c r="G167" s="381"/>
      <c r="H167" s="381"/>
    </row>
    <row r="168" spans="1:8" s="81" customFormat="1" x14ac:dyDescent="0.25">
      <c r="A168" s="380">
        <v>178</v>
      </c>
      <c r="B168" s="460"/>
      <c r="C168" s="380" t="s">
        <v>66</v>
      </c>
      <c r="D168" s="380" t="s">
        <v>66</v>
      </c>
      <c r="E168" s="380">
        <f t="shared" si="0"/>
        <v>1</v>
      </c>
      <c r="F168" s="380"/>
      <c r="G168" s="380"/>
      <c r="H168" s="380"/>
    </row>
    <row r="169" spans="1:8" s="81" customFormat="1" x14ac:dyDescent="0.25">
      <c r="A169" s="380">
        <v>179</v>
      </c>
      <c r="B169" s="460"/>
      <c r="C169" s="380" t="s">
        <v>66</v>
      </c>
      <c r="D169" s="380" t="s">
        <v>66</v>
      </c>
      <c r="E169" s="380">
        <f t="shared" si="0"/>
        <v>1</v>
      </c>
      <c r="F169" s="380"/>
      <c r="G169" s="380"/>
      <c r="H169" s="380"/>
    </row>
    <row r="170" spans="1:8" s="81" customFormat="1" x14ac:dyDescent="0.25">
      <c r="A170" s="380">
        <v>180</v>
      </c>
      <c r="B170" s="460"/>
      <c r="C170" s="380" t="s">
        <v>66</v>
      </c>
      <c r="D170" s="380" t="s">
        <v>66</v>
      </c>
      <c r="E170" s="380">
        <f t="shared" si="0"/>
        <v>1</v>
      </c>
      <c r="F170" s="380"/>
      <c r="G170" s="380"/>
      <c r="H170" s="380"/>
    </row>
    <row r="171" spans="1:8" s="81" customFormat="1" x14ac:dyDescent="0.25">
      <c r="A171" s="380">
        <v>181</v>
      </c>
      <c r="B171" s="460"/>
      <c r="C171" s="380" t="s">
        <v>80</v>
      </c>
      <c r="D171" s="380" t="s">
        <v>80</v>
      </c>
      <c r="E171" s="380">
        <f t="shared" si="0"/>
        <v>1</v>
      </c>
      <c r="F171" s="380"/>
      <c r="G171" s="380"/>
      <c r="H171" s="380"/>
    </row>
    <row r="172" spans="1:8" s="81" customFormat="1" x14ac:dyDescent="0.25">
      <c r="A172" s="380">
        <v>182</v>
      </c>
      <c r="B172" s="460"/>
      <c r="C172" s="380" t="s">
        <v>63</v>
      </c>
      <c r="D172" s="380" t="s">
        <v>63</v>
      </c>
      <c r="E172" s="380">
        <f t="shared" si="0"/>
        <v>1</v>
      </c>
      <c r="F172" s="380"/>
      <c r="G172" s="380"/>
      <c r="H172" s="380"/>
    </row>
    <row r="173" spans="1:8" s="81" customFormat="1" x14ac:dyDescent="0.25">
      <c r="A173" s="380"/>
      <c r="B173" s="380"/>
      <c r="C173" s="380"/>
      <c r="D173" s="389">
        <f>9/9</f>
        <v>1</v>
      </c>
      <c r="E173" s="380"/>
      <c r="F173" s="380"/>
      <c r="G173" s="380"/>
      <c r="H173" s="380"/>
    </row>
    <row r="174" spans="1:8" s="81" customFormat="1" x14ac:dyDescent="0.25">
      <c r="A174" s="380" t="s">
        <v>14</v>
      </c>
      <c r="B174" s="380" t="s">
        <v>87</v>
      </c>
      <c r="C174" s="380" t="s">
        <v>88</v>
      </c>
      <c r="D174" s="380" t="s">
        <v>89</v>
      </c>
      <c r="E174" s="380" t="s">
        <v>90</v>
      </c>
      <c r="F174" s="380"/>
      <c r="G174" s="380"/>
      <c r="H174" s="380"/>
    </row>
    <row r="175" spans="1:8" s="81" customFormat="1" x14ac:dyDescent="0.25">
      <c r="A175" s="380">
        <v>183</v>
      </c>
      <c r="B175" s="460" t="s">
        <v>112</v>
      </c>
      <c r="C175" s="380" t="s">
        <v>64</v>
      </c>
      <c r="D175" s="380" t="s">
        <v>80</v>
      </c>
      <c r="E175" s="380">
        <f>IF(D175=C175,1,0)</f>
        <v>0</v>
      </c>
      <c r="F175" s="380" t="s">
        <v>232</v>
      </c>
      <c r="G175" s="380"/>
      <c r="H175" s="380" t="s">
        <v>352</v>
      </c>
    </row>
    <row r="176" spans="1:8" s="81" customFormat="1" x14ac:dyDescent="0.25">
      <c r="A176" s="380">
        <v>184</v>
      </c>
      <c r="B176" s="460"/>
      <c r="C176" s="380" t="s">
        <v>63</v>
      </c>
      <c r="D176" s="380" t="s">
        <v>64</v>
      </c>
      <c r="E176" s="380">
        <f t="shared" ref="E176:E183" si="1">IF(D176=C176,1,0)</f>
        <v>0</v>
      </c>
      <c r="F176" s="380" t="s">
        <v>232</v>
      </c>
      <c r="G176" s="380"/>
      <c r="H176" s="380" t="s">
        <v>352</v>
      </c>
    </row>
    <row r="177" spans="1:8" s="126" customFormat="1" x14ac:dyDescent="0.25">
      <c r="A177" s="380">
        <v>185</v>
      </c>
      <c r="B177" s="460"/>
      <c r="C177" s="381" t="s">
        <v>66</v>
      </c>
      <c r="D177" s="381" t="s">
        <v>66</v>
      </c>
      <c r="E177" s="380">
        <f t="shared" si="1"/>
        <v>1</v>
      </c>
      <c r="F177" s="381"/>
      <c r="G177" s="381"/>
      <c r="H177" s="381"/>
    </row>
    <row r="178" spans="1:8" s="126" customFormat="1" x14ac:dyDescent="0.25">
      <c r="A178" s="380">
        <v>186</v>
      </c>
      <c r="B178" s="460"/>
      <c r="C178" s="381" t="s">
        <v>64</v>
      </c>
      <c r="D178" s="381" t="s">
        <v>64</v>
      </c>
      <c r="E178" s="380">
        <f t="shared" si="1"/>
        <v>1</v>
      </c>
      <c r="F178" s="381"/>
      <c r="G178" s="381"/>
      <c r="H178" s="381"/>
    </row>
    <row r="179" spans="1:8" s="81" customFormat="1" x14ac:dyDescent="0.25">
      <c r="A179" s="380">
        <v>187</v>
      </c>
      <c r="B179" s="460"/>
      <c r="C179" s="380" t="s">
        <v>80</v>
      </c>
      <c r="D179" s="380" t="s">
        <v>66</v>
      </c>
      <c r="E179" s="380">
        <f t="shared" si="1"/>
        <v>0</v>
      </c>
      <c r="F179" s="380" t="s">
        <v>161</v>
      </c>
      <c r="G179" s="380"/>
      <c r="H179" s="380" t="s">
        <v>352</v>
      </c>
    </row>
    <row r="180" spans="1:8" s="81" customFormat="1" x14ac:dyDescent="0.25">
      <c r="A180" s="380">
        <v>188</v>
      </c>
      <c r="B180" s="460"/>
      <c r="C180" s="380" t="s">
        <v>65</v>
      </c>
      <c r="D180" s="380" t="s">
        <v>63</v>
      </c>
      <c r="E180" s="380">
        <f t="shared" si="1"/>
        <v>0</v>
      </c>
      <c r="F180" s="380" t="s">
        <v>161</v>
      </c>
      <c r="G180" s="380"/>
      <c r="H180" s="380" t="s">
        <v>352</v>
      </c>
    </row>
    <row r="181" spans="1:8" s="81" customFormat="1" x14ac:dyDescent="0.25">
      <c r="A181" s="380">
        <v>189</v>
      </c>
      <c r="B181" s="460"/>
      <c r="C181" s="380" t="s">
        <v>65</v>
      </c>
      <c r="D181" s="380" t="s">
        <v>66</v>
      </c>
      <c r="E181" s="380">
        <f t="shared" si="1"/>
        <v>0</v>
      </c>
      <c r="F181" s="380" t="s">
        <v>161</v>
      </c>
      <c r="G181" s="380"/>
      <c r="H181" s="380" t="s">
        <v>140</v>
      </c>
    </row>
    <row r="182" spans="1:8" s="81" customFormat="1" x14ac:dyDescent="0.25">
      <c r="A182" s="380">
        <v>190</v>
      </c>
      <c r="B182" s="460"/>
      <c r="C182" s="380" t="s">
        <v>80</v>
      </c>
      <c r="D182" s="380" t="s">
        <v>80</v>
      </c>
      <c r="E182" s="380">
        <f t="shared" si="1"/>
        <v>1</v>
      </c>
      <c r="F182" s="380"/>
      <c r="G182" s="380"/>
      <c r="H182" s="380"/>
    </row>
    <row r="183" spans="1:8" s="81" customFormat="1" x14ac:dyDescent="0.25">
      <c r="A183" s="380">
        <v>191</v>
      </c>
      <c r="B183" s="460"/>
      <c r="C183" s="380" t="s">
        <v>64</v>
      </c>
      <c r="D183" s="380" t="s">
        <v>64</v>
      </c>
      <c r="E183" s="380">
        <f t="shared" si="1"/>
        <v>1</v>
      </c>
      <c r="F183" s="380"/>
      <c r="G183" s="380"/>
      <c r="H183" s="380"/>
    </row>
    <row r="184" spans="1:8" s="81" customFormat="1" x14ac:dyDescent="0.25">
      <c r="A184" s="380"/>
      <c r="B184" s="380"/>
      <c r="C184" s="380"/>
      <c r="D184" s="389">
        <f>4/9</f>
        <v>0.44444444444444442</v>
      </c>
      <c r="E184" s="380"/>
      <c r="F184" s="380"/>
      <c r="G184" s="380"/>
      <c r="H184" s="380"/>
    </row>
    <row r="185" spans="1:8" s="81" customFormat="1" x14ac:dyDescent="0.25">
      <c r="A185" s="380" t="s">
        <v>14</v>
      </c>
      <c r="B185" s="380" t="s">
        <v>87</v>
      </c>
      <c r="C185" s="380" t="s">
        <v>88</v>
      </c>
      <c r="D185" s="380" t="s">
        <v>89</v>
      </c>
      <c r="E185" s="380" t="s">
        <v>90</v>
      </c>
      <c r="F185" s="380"/>
      <c r="G185" s="380"/>
      <c r="H185" s="380"/>
    </row>
    <row r="186" spans="1:8" s="81" customFormat="1" x14ac:dyDescent="0.25">
      <c r="A186" s="380">
        <v>190</v>
      </c>
      <c r="B186" s="460" t="s">
        <v>328</v>
      </c>
      <c r="C186" s="380" t="s">
        <v>228</v>
      </c>
      <c r="D186" s="380" t="s">
        <v>228</v>
      </c>
      <c r="E186" s="380">
        <v>1</v>
      </c>
      <c r="F186" s="380"/>
      <c r="G186" s="380"/>
      <c r="H186" s="380"/>
    </row>
    <row r="187" spans="1:8" s="81" customFormat="1" x14ac:dyDescent="0.25">
      <c r="A187" s="380">
        <v>191</v>
      </c>
      <c r="B187" s="460"/>
      <c r="C187" s="380" t="s">
        <v>226</v>
      </c>
      <c r="D187" s="380" t="s">
        <v>226</v>
      </c>
      <c r="E187" s="380">
        <v>1</v>
      </c>
      <c r="F187" s="380"/>
      <c r="G187" s="380"/>
      <c r="H187" s="380"/>
    </row>
    <row r="188" spans="1:8" s="81" customFormat="1" x14ac:dyDescent="0.25">
      <c r="A188" s="380">
        <v>192</v>
      </c>
      <c r="B188" s="460"/>
      <c r="C188" s="380" t="s">
        <v>228</v>
      </c>
      <c r="D188" s="380" t="s">
        <v>228</v>
      </c>
      <c r="E188" s="380">
        <v>1</v>
      </c>
      <c r="F188" s="380"/>
      <c r="G188" s="380"/>
      <c r="H188" s="380"/>
    </row>
    <row r="189" spans="1:8" s="81" customFormat="1" x14ac:dyDescent="0.25">
      <c r="A189" s="380">
        <v>193</v>
      </c>
      <c r="B189" s="460"/>
      <c r="C189" s="380" t="s">
        <v>225</v>
      </c>
      <c r="D189" s="380" t="s">
        <v>225</v>
      </c>
      <c r="E189" s="380">
        <v>1</v>
      </c>
      <c r="F189" s="380"/>
      <c r="G189" s="380"/>
      <c r="H189" s="380"/>
    </row>
    <row r="190" spans="1:8" s="81" customFormat="1" x14ac:dyDescent="0.25">
      <c r="A190" s="380">
        <v>194</v>
      </c>
      <c r="B190" s="460"/>
      <c r="C190" s="380" t="s">
        <v>225</v>
      </c>
      <c r="D190" s="380" t="s">
        <v>225</v>
      </c>
      <c r="E190" s="380">
        <v>1</v>
      </c>
      <c r="F190" s="380"/>
      <c r="G190" s="380"/>
      <c r="H190" s="380"/>
    </row>
    <row r="191" spans="1:8" s="81" customFormat="1" x14ac:dyDescent="0.25">
      <c r="A191" s="380">
        <v>195</v>
      </c>
      <c r="B191" s="460"/>
      <c r="C191" s="380" t="s">
        <v>227</v>
      </c>
      <c r="D191" s="380" t="s">
        <v>227</v>
      </c>
      <c r="E191" s="380">
        <v>1</v>
      </c>
      <c r="F191" s="380"/>
      <c r="G191" s="380"/>
      <c r="H191" s="380"/>
    </row>
    <row r="192" spans="1:8" s="81" customFormat="1" x14ac:dyDescent="0.25">
      <c r="A192" s="380">
        <v>196</v>
      </c>
      <c r="B192" s="460"/>
      <c r="C192" s="380" t="s">
        <v>226</v>
      </c>
      <c r="D192" s="380" t="s">
        <v>225</v>
      </c>
      <c r="E192" s="380">
        <v>0</v>
      </c>
      <c r="F192" s="380" t="s">
        <v>232</v>
      </c>
      <c r="G192" s="380"/>
      <c r="H192" s="380"/>
    </row>
    <row r="193" spans="1:8" s="81" customFormat="1" x14ac:dyDescent="0.25">
      <c r="A193" s="380">
        <v>197</v>
      </c>
      <c r="B193" s="460"/>
      <c r="C193" s="380" t="s">
        <v>225</v>
      </c>
      <c r="D193" s="380" t="s">
        <v>225</v>
      </c>
      <c r="E193" s="380">
        <v>1</v>
      </c>
      <c r="F193" s="380"/>
      <c r="G193" s="380"/>
      <c r="H193" s="380"/>
    </row>
    <row r="194" spans="1:8" s="81" customFormat="1" x14ac:dyDescent="0.25">
      <c r="A194" s="380">
        <v>198</v>
      </c>
      <c r="B194" s="460"/>
      <c r="C194" s="380" t="s">
        <v>226</v>
      </c>
      <c r="D194" s="380" t="s">
        <v>225</v>
      </c>
      <c r="E194" s="380">
        <v>0</v>
      </c>
      <c r="F194" s="380" t="s">
        <v>232</v>
      </c>
      <c r="G194" s="380"/>
      <c r="H194" s="380"/>
    </row>
    <row r="195" spans="1:8" s="81" customFormat="1" x14ac:dyDescent="0.25">
      <c r="A195" s="380">
        <v>199</v>
      </c>
      <c r="B195" s="460"/>
      <c r="C195" s="380" t="s">
        <v>231</v>
      </c>
      <c r="D195" s="380" t="s">
        <v>231</v>
      </c>
      <c r="E195" s="380">
        <v>1</v>
      </c>
      <c r="F195" s="380"/>
      <c r="G195" s="380"/>
      <c r="H195" s="380"/>
    </row>
    <row r="196" spans="1:8" x14ac:dyDescent="0.25">
      <c r="A196" s="380"/>
      <c r="B196" s="380"/>
      <c r="C196" s="380"/>
      <c r="D196" s="389">
        <f>8/10</f>
        <v>0.8</v>
      </c>
      <c r="E196" s="380"/>
      <c r="F196" s="380"/>
      <c r="G196" s="380"/>
      <c r="H196" s="380"/>
    </row>
    <row r="197" spans="1:8" x14ac:dyDescent="0.25">
      <c r="A197" s="485" t="s">
        <v>330</v>
      </c>
      <c r="B197" s="485"/>
      <c r="C197" s="485"/>
      <c r="D197" s="485"/>
      <c r="E197" s="485"/>
      <c r="F197" s="485"/>
      <c r="G197" s="485"/>
      <c r="H197" s="485"/>
    </row>
    <row r="198" spans="1:8" x14ac:dyDescent="0.25">
      <c r="A198" s="485"/>
      <c r="B198" s="485"/>
      <c r="C198" s="485"/>
      <c r="D198" s="485"/>
      <c r="E198" s="485"/>
      <c r="F198" s="485"/>
      <c r="G198" s="485"/>
      <c r="H198" s="485"/>
    </row>
    <row r="199" spans="1:8" x14ac:dyDescent="0.25">
      <c r="A199" s="485"/>
      <c r="B199" s="485"/>
      <c r="C199" s="485"/>
      <c r="D199" s="485"/>
      <c r="E199" s="485"/>
      <c r="F199" s="485"/>
      <c r="G199" s="485"/>
      <c r="H199" s="485"/>
    </row>
    <row r="200" spans="1:8" x14ac:dyDescent="0.25">
      <c r="A200" s="380">
        <v>1</v>
      </c>
      <c r="B200" s="380"/>
      <c r="C200" s="380" t="s">
        <v>66</v>
      </c>
      <c r="D200" s="380" t="str">
        <f>C200</f>
        <v>b</v>
      </c>
      <c r="E200" s="380">
        <f t="shared" ref="E200:E263" si="2">IF(D200=C200,1,0)</f>
        <v>1</v>
      </c>
      <c r="F200" s="380"/>
      <c r="G200" s="380"/>
      <c r="H200" s="380"/>
    </row>
    <row r="201" spans="1:8" x14ac:dyDescent="0.25">
      <c r="A201" s="380">
        <v>2</v>
      </c>
      <c r="B201" s="380"/>
      <c r="C201" s="380" t="s">
        <v>66</v>
      </c>
      <c r="D201" s="380" t="str">
        <f t="shared" ref="D201:D280" si="3">C201</f>
        <v>b</v>
      </c>
      <c r="E201" s="380">
        <f t="shared" si="2"/>
        <v>1</v>
      </c>
      <c r="F201" s="380"/>
      <c r="G201" s="380"/>
      <c r="H201" s="380"/>
    </row>
    <row r="202" spans="1:8" x14ac:dyDescent="0.25">
      <c r="A202" s="380">
        <v>3</v>
      </c>
      <c r="B202" s="380"/>
      <c r="C202" s="380" t="s">
        <v>63</v>
      </c>
      <c r="D202" s="380" t="str">
        <f t="shared" si="3"/>
        <v>e</v>
      </c>
      <c r="E202" s="380">
        <f t="shared" si="2"/>
        <v>1</v>
      </c>
      <c r="F202" s="380"/>
      <c r="G202" s="380"/>
      <c r="H202" s="380"/>
    </row>
    <row r="203" spans="1:8" x14ac:dyDescent="0.25">
      <c r="A203" s="380">
        <v>4</v>
      </c>
      <c r="B203" s="380"/>
      <c r="C203" s="380" t="s">
        <v>64</v>
      </c>
      <c r="D203" s="380" t="str">
        <f t="shared" si="3"/>
        <v>a</v>
      </c>
      <c r="E203" s="380">
        <f t="shared" si="2"/>
        <v>1</v>
      </c>
      <c r="F203" s="380"/>
      <c r="G203" s="380"/>
      <c r="H203" s="380"/>
    </row>
    <row r="204" spans="1:8" x14ac:dyDescent="0.25">
      <c r="A204" s="380">
        <v>5</v>
      </c>
      <c r="B204" s="380"/>
      <c r="C204" s="380" t="s">
        <v>65</v>
      </c>
      <c r="D204" s="380" t="str">
        <f t="shared" si="3"/>
        <v>c</v>
      </c>
      <c r="E204" s="380">
        <f t="shared" si="2"/>
        <v>1</v>
      </c>
      <c r="F204" s="380"/>
      <c r="G204" s="380"/>
      <c r="H204" s="380"/>
    </row>
    <row r="205" spans="1:8" x14ac:dyDescent="0.25">
      <c r="A205" s="380">
        <v>6</v>
      </c>
      <c r="B205" s="380"/>
      <c r="C205" s="380" t="s">
        <v>66</v>
      </c>
      <c r="D205" s="380" t="str">
        <f t="shared" si="3"/>
        <v>b</v>
      </c>
      <c r="E205" s="380">
        <f t="shared" si="2"/>
        <v>1</v>
      </c>
      <c r="F205" s="380"/>
      <c r="G205" s="380"/>
      <c r="H205" s="380"/>
    </row>
    <row r="206" spans="1:8" x14ac:dyDescent="0.25">
      <c r="A206" s="380">
        <v>7</v>
      </c>
      <c r="B206" s="380"/>
      <c r="C206" s="380" t="s">
        <v>80</v>
      </c>
      <c r="D206" s="380" t="str">
        <f t="shared" si="3"/>
        <v>d</v>
      </c>
      <c r="E206" s="380">
        <f t="shared" si="2"/>
        <v>1</v>
      </c>
      <c r="F206" s="380"/>
      <c r="G206" s="380"/>
      <c r="H206" s="380"/>
    </row>
    <row r="207" spans="1:8" x14ac:dyDescent="0.25">
      <c r="A207" s="380">
        <v>8</v>
      </c>
      <c r="B207" s="380"/>
      <c r="C207" s="380" t="s">
        <v>64</v>
      </c>
      <c r="D207" s="380" t="str">
        <f t="shared" si="3"/>
        <v>a</v>
      </c>
      <c r="E207" s="380">
        <f t="shared" si="2"/>
        <v>1</v>
      </c>
      <c r="F207" s="380"/>
      <c r="G207" s="380"/>
      <c r="H207" s="380"/>
    </row>
    <row r="208" spans="1:8" x14ac:dyDescent="0.25">
      <c r="A208" s="380">
        <v>9</v>
      </c>
      <c r="B208" s="380"/>
      <c r="C208" s="380" t="s">
        <v>64</v>
      </c>
      <c r="D208" s="380" t="str">
        <f t="shared" si="3"/>
        <v>a</v>
      </c>
      <c r="E208" s="380">
        <f t="shared" si="2"/>
        <v>1</v>
      </c>
      <c r="F208" s="380"/>
      <c r="G208" s="380"/>
      <c r="H208" s="380"/>
    </row>
    <row r="209" spans="1:8" x14ac:dyDescent="0.25">
      <c r="A209" s="380">
        <v>10</v>
      </c>
      <c r="B209" s="380"/>
      <c r="C209" s="380" t="s">
        <v>80</v>
      </c>
      <c r="D209" s="380" t="s">
        <v>66</v>
      </c>
      <c r="E209" s="380">
        <f t="shared" si="2"/>
        <v>0</v>
      </c>
      <c r="F209" s="380" t="s">
        <v>232</v>
      </c>
      <c r="G209" s="380"/>
      <c r="H209" s="380" t="s">
        <v>379</v>
      </c>
    </row>
    <row r="210" spans="1:8" x14ac:dyDescent="0.25">
      <c r="A210" s="380">
        <v>11</v>
      </c>
      <c r="B210" s="380"/>
      <c r="C210" s="380" t="s">
        <v>66</v>
      </c>
      <c r="D210" s="380" t="str">
        <f t="shared" si="3"/>
        <v>b</v>
      </c>
      <c r="E210" s="380">
        <f t="shared" si="2"/>
        <v>1</v>
      </c>
      <c r="F210" s="380"/>
      <c r="G210" s="380"/>
      <c r="H210" s="380"/>
    </row>
    <row r="211" spans="1:8" x14ac:dyDescent="0.25">
      <c r="A211" s="380">
        <v>12</v>
      </c>
      <c r="B211" s="380"/>
      <c r="C211" s="380" t="s">
        <v>65</v>
      </c>
      <c r="D211" s="380" t="str">
        <f t="shared" si="3"/>
        <v>c</v>
      </c>
      <c r="E211" s="380">
        <f t="shared" si="2"/>
        <v>1</v>
      </c>
      <c r="F211" s="380"/>
      <c r="G211" s="380"/>
      <c r="H211" s="380"/>
    </row>
    <row r="212" spans="1:8" x14ac:dyDescent="0.25">
      <c r="A212" s="380">
        <v>13</v>
      </c>
      <c r="B212" s="380"/>
      <c r="C212" s="380" t="s">
        <v>65</v>
      </c>
      <c r="D212" s="380" t="str">
        <f t="shared" si="3"/>
        <v>c</v>
      </c>
      <c r="E212" s="380">
        <f t="shared" si="2"/>
        <v>1</v>
      </c>
      <c r="F212" s="380"/>
      <c r="G212" s="380"/>
      <c r="H212" s="380"/>
    </row>
    <row r="213" spans="1:8" x14ac:dyDescent="0.25">
      <c r="A213" s="380">
        <v>14</v>
      </c>
      <c r="B213" s="380"/>
      <c r="C213" s="380" t="s">
        <v>66</v>
      </c>
      <c r="D213" s="380" t="str">
        <f t="shared" si="3"/>
        <v>b</v>
      </c>
      <c r="E213" s="380">
        <f t="shared" si="2"/>
        <v>1</v>
      </c>
      <c r="F213" s="380"/>
      <c r="G213" s="380"/>
      <c r="H213" s="380"/>
    </row>
    <row r="214" spans="1:8" x14ac:dyDescent="0.25">
      <c r="A214" s="380">
        <v>15</v>
      </c>
      <c r="B214" s="380"/>
      <c r="C214" s="380" t="s">
        <v>80</v>
      </c>
      <c r="D214" s="380" t="str">
        <f t="shared" si="3"/>
        <v>d</v>
      </c>
      <c r="E214" s="380">
        <f t="shared" si="2"/>
        <v>1</v>
      </c>
      <c r="F214" s="380"/>
      <c r="G214" s="380"/>
      <c r="H214" s="380"/>
    </row>
    <row r="215" spans="1:8" x14ac:dyDescent="0.25">
      <c r="A215" s="380">
        <v>16</v>
      </c>
      <c r="B215" s="380"/>
      <c r="C215" s="380" t="s">
        <v>64</v>
      </c>
      <c r="D215" s="380" t="str">
        <f t="shared" si="3"/>
        <v>a</v>
      </c>
      <c r="E215" s="380">
        <f t="shared" si="2"/>
        <v>1</v>
      </c>
      <c r="F215" s="380"/>
      <c r="G215" s="380"/>
      <c r="H215" s="380"/>
    </row>
    <row r="216" spans="1:8" x14ac:dyDescent="0.25">
      <c r="A216" s="380">
        <v>17</v>
      </c>
      <c r="B216" s="380"/>
      <c r="C216" s="380" t="s">
        <v>65</v>
      </c>
      <c r="D216" s="380" t="str">
        <f t="shared" si="3"/>
        <v>c</v>
      </c>
      <c r="E216" s="380">
        <f t="shared" si="2"/>
        <v>1</v>
      </c>
      <c r="F216" s="380"/>
      <c r="G216" s="380"/>
      <c r="H216" s="380"/>
    </row>
    <row r="217" spans="1:8" x14ac:dyDescent="0.25">
      <c r="A217" s="380">
        <v>18</v>
      </c>
      <c r="B217" s="380"/>
      <c r="C217" s="380" t="s">
        <v>64</v>
      </c>
      <c r="D217" s="380" t="str">
        <f t="shared" si="3"/>
        <v>a</v>
      </c>
      <c r="E217" s="380">
        <f t="shared" si="2"/>
        <v>1</v>
      </c>
      <c r="F217" s="380"/>
      <c r="G217" s="380"/>
      <c r="H217" s="380"/>
    </row>
    <row r="218" spans="1:8" x14ac:dyDescent="0.25">
      <c r="A218" s="380">
        <v>19</v>
      </c>
      <c r="B218" s="380"/>
      <c r="C218" s="380" t="s">
        <v>65</v>
      </c>
      <c r="D218" s="380" t="str">
        <f t="shared" si="3"/>
        <v>c</v>
      </c>
      <c r="E218" s="380">
        <f t="shared" si="2"/>
        <v>1</v>
      </c>
      <c r="F218" s="380"/>
      <c r="G218" s="380"/>
      <c r="H218" s="380"/>
    </row>
    <row r="219" spans="1:8" x14ac:dyDescent="0.25">
      <c r="A219" s="380">
        <v>20</v>
      </c>
      <c r="B219" s="380"/>
      <c r="C219" s="380" t="s">
        <v>63</v>
      </c>
      <c r="D219" s="380" t="str">
        <f t="shared" si="3"/>
        <v>e</v>
      </c>
      <c r="E219" s="380">
        <f t="shared" si="2"/>
        <v>1</v>
      </c>
      <c r="F219" s="380"/>
      <c r="G219" s="380"/>
      <c r="H219" s="380"/>
    </row>
    <row r="220" spans="1:8" x14ac:dyDescent="0.25">
      <c r="A220" s="380">
        <v>21</v>
      </c>
      <c r="B220" s="380"/>
      <c r="C220" s="380" t="s">
        <v>64</v>
      </c>
      <c r="D220" s="380" t="str">
        <f t="shared" si="3"/>
        <v>a</v>
      </c>
      <c r="E220" s="380">
        <f t="shared" si="2"/>
        <v>1</v>
      </c>
      <c r="F220" s="380"/>
      <c r="G220" s="380"/>
      <c r="H220" s="380"/>
    </row>
    <row r="221" spans="1:8" x14ac:dyDescent="0.25">
      <c r="A221" s="380">
        <v>22</v>
      </c>
      <c r="B221" s="380"/>
      <c r="C221" s="380" t="s">
        <v>64</v>
      </c>
      <c r="D221" s="380" t="str">
        <f t="shared" si="3"/>
        <v>a</v>
      </c>
      <c r="E221" s="380">
        <f t="shared" si="2"/>
        <v>1</v>
      </c>
      <c r="F221" s="380"/>
      <c r="G221" s="380"/>
      <c r="H221" s="380"/>
    </row>
    <row r="222" spans="1:8" x14ac:dyDescent="0.25">
      <c r="A222" s="380">
        <v>23</v>
      </c>
      <c r="B222" s="380"/>
      <c r="C222" s="380" t="s">
        <v>64</v>
      </c>
      <c r="D222" s="380" t="s">
        <v>65</v>
      </c>
      <c r="E222" s="380">
        <f t="shared" si="2"/>
        <v>0</v>
      </c>
      <c r="F222" s="380" t="s">
        <v>232</v>
      </c>
      <c r="G222" s="380"/>
      <c r="H222" s="380" t="s">
        <v>379</v>
      </c>
    </row>
    <row r="223" spans="1:8" x14ac:dyDescent="0.25">
      <c r="A223" s="380">
        <v>24</v>
      </c>
      <c r="B223" s="380"/>
      <c r="C223" s="380" t="s">
        <v>65</v>
      </c>
      <c r="D223" s="380" t="str">
        <f t="shared" si="3"/>
        <v>c</v>
      </c>
      <c r="E223" s="380">
        <f t="shared" si="2"/>
        <v>1</v>
      </c>
      <c r="F223" s="380"/>
      <c r="G223" s="380"/>
      <c r="H223" s="380"/>
    </row>
    <row r="224" spans="1:8" x14ac:dyDescent="0.25">
      <c r="A224" s="380">
        <v>25</v>
      </c>
      <c r="B224" s="380"/>
      <c r="C224" s="380" t="s">
        <v>66</v>
      </c>
      <c r="D224" s="380" t="str">
        <f t="shared" si="3"/>
        <v>b</v>
      </c>
      <c r="E224" s="380">
        <f t="shared" si="2"/>
        <v>1</v>
      </c>
      <c r="F224" s="380"/>
      <c r="G224" s="380"/>
      <c r="H224" s="380"/>
    </row>
    <row r="225" spans="1:8" x14ac:dyDescent="0.25">
      <c r="A225" s="380">
        <v>26</v>
      </c>
      <c r="B225" s="380"/>
      <c r="C225" s="380" t="s">
        <v>66</v>
      </c>
      <c r="D225" s="380" t="str">
        <f t="shared" si="3"/>
        <v>b</v>
      </c>
      <c r="E225" s="380">
        <f t="shared" si="2"/>
        <v>1</v>
      </c>
      <c r="F225" s="380"/>
      <c r="G225" s="380"/>
      <c r="H225" s="380"/>
    </row>
    <row r="226" spans="1:8" x14ac:dyDescent="0.25">
      <c r="A226" s="380">
        <v>27</v>
      </c>
      <c r="B226" s="380"/>
      <c r="C226" s="380" t="s">
        <v>63</v>
      </c>
      <c r="D226" s="380" t="str">
        <f t="shared" si="3"/>
        <v>e</v>
      </c>
      <c r="E226" s="380">
        <f t="shared" si="2"/>
        <v>1</v>
      </c>
      <c r="F226" s="380"/>
      <c r="G226" s="380"/>
      <c r="H226" s="380"/>
    </row>
    <row r="227" spans="1:8" x14ac:dyDescent="0.25">
      <c r="A227" s="380">
        <v>28</v>
      </c>
      <c r="B227" s="380"/>
      <c r="C227" s="380" t="s">
        <v>66</v>
      </c>
      <c r="D227" s="380" t="str">
        <f t="shared" si="3"/>
        <v>b</v>
      </c>
      <c r="E227" s="380">
        <f t="shared" si="2"/>
        <v>1</v>
      </c>
      <c r="F227" s="380"/>
      <c r="G227" s="380"/>
      <c r="H227" s="380"/>
    </row>
    <row r="228" spans="1:8" x14ac:dyDescent="0.25">
      <c r="A228" s="380">
        <v>29</v>
      </c>
      <c r="B228" s="380"/>
      <c r="C228" s="380" t="s">
        <v>65</v>
      </c>
      <c r="D228" s="380" t="str">
        <f t="shared" si="3"/>
        <v>c</v>
      </c>
      <c r="E228" s="380">
        <f t="shared" si="2"/>
        <v>1</v>
      </c>
      <c r="F228" s="380"/>
      <c r="G228" s="380"/>
      <c r="H228" s="380"/>
    </row>
    <row r="229" spans="1:8" x14ac:dyDescent="0.25">
      <c r="A229" s="380">
        <v>30</v>
      </c>
      <c r="B229" s="380"/>
      <c r="C229" s="380" t="s">
        <v>80</v>
      </c>
      <c r="D229" s="380" t="str">
        <f t="shared" si="3"/>
        <v>d</v>
      </c>
      <c r="E229" s="380">
        <f t="shared" si="2"/>
        <v>1</v>
      </c>
      <c r="F229" s="380"/>
      <c r="G229" s="380"/>
      <c r="H229" s="380"/>
    </row>
    <row r="230" spans="1:8" x14ac:dyDescent="0.25">
      <c r="A230" s="380">
        <v>31</v>
      </c>
      <c r="B230" s="380"/>
      <c r="C230" s="380" t="s">
        <v>63</v>
      </c>
      <c r="D230" s="380" t="str">
        <f t="shared" si="3"/>
        <v>e</v>
      </c>
      <c r="E230" s="380">
        <f t="shared" si="2"/>
        <v>1</v>
      </c>
      <c r="F230" s="380"/>
      <c r="G230" s="380"/>
      <c r="H230" s="380"/>
    </row>
    <row r="231" spans="1:8" x14ac:dyDescent="0.25">
      <c r="A231" s="380">
        <v>32</v>
      </c>
      <c r="B231" s="380"/>
      <c r="C231" s="380" t="s">
        <v>65</v>
      </c>
      <c r="D231" s="380" t="str">
        <f t="shared" si="3"/>
        <v>c</v>
      </c>
      <c r="E231" s="380">
        <f t="shared" si="2"/>
        <v>1</v>
      </c>
      <c r="F231" s="380"/>
      <c r="G231" s="380"/>
      <c r="H231" s="380"/>
    </row>
    <row r="232" spans="1:8" x14ac:dyDescent="0.25">
      <c r="A232" s="380">
        <v>33</v>
      </c>
      <c r="B232" s="380"/>
      <c r="C232" s="380" t="s">
        <v>64</v>
      </c>
      <c r="D232" s="380" t="str">
        <f t="shared" si="3"/>
        <v>a</v>
      </c>
      <c r="E232" s="380">
        <f t="shared" si="2"/>
        <v>1</v>
      </c>
      <c r="F232" s="380"/>
      <c r="G232" s="380"/>
      <c r="H232" s="380"/>
    </row>
    <row r="233" spans="1:8" x14ac:dyDescent="0.25">
      <c r="A233" s="380">
        <v>34</v>
      </c>
      <c r="B233" s="380"/>
      <c r="C233" s="380" t="s">
        <v>65</v>
      </c>
      <c r="D233" s="380" t="str">
        <f t="shared" si="3"/>
        <v>c</v>
      </c>
      <c r="E233" s="380">
        <f t="shared" si="2"/>
        <v>1</v>
      </c>
      <c r="F233" s="380"/>
      <c r="G233" s="380"/>
      <c r="H233" s="380"/>
    </row>
    <row r="234" spans="1:8" x14ac:dyDescent="0.25">
      <c r="A234" s="380">
        <v>35</v>
      </c>
      <c r="B234" s="380"/>
      <c r="C234" s="380" t="s">
        <v>65</v>
      </c>
      <c r="D234" s="380" t="s">
        <v>64</v>
      </c>
      <c r="E234" s="380">
        <f t="shared" si="2"/>
        <v>0</v>
      </c>
      <c r="F234" s="380" t="s">
        <v>161</v>
      </c>
      <c r="G234" s="380"/>
      <c r="H234" s="380" t="s">
        <v>403</v>
      </c>
    </row>
    <row r="235" spans="1:8" x14ac:dyDescent="0.25">
      <c r="A235" s="380">
        <v>36</v>
      </c>
      <c r="B235" s="380"/>
      <c r="C235" s="380" t="s">
        <v>80</v>
      </c>
      <c r="D235" s="380" t="str">
        <f t="shared" si="3"/>
        <v>d</v>
      </c>
      <c r="E235" s="380">
        <f t="shared" si="2"/>
        <v>1</v>
      </c>
      <c r="F235" s="380"/>
      <c r="G235" s="380"/>
      <c r="H235" s="380"/>
    </row>
    <row r="236" spans="1:8" x14ac:dyDescent="0.25">
      <c r="A236" s="380">
        <v>37</v>
      </c>
      <c r="B236" s="380"/>
      <c r="C236" s="380" t="s">
        <v>64</v>
      </c>
      <c r="D236" s="380" t="str">
        <f t="shared" si="3"/>
        <v>a</v>
      </c>
      <c r="E236" s="380">
        <f t="shared" si="2"/>
        <v>1</v>
      </c>
      <c r="F236" s="380"/>
      <c r="G236" s="380"/>
      <c r="H236" s="380"/>
    </row>
    <row r="237" spans="1:8" x14ac:dyDescent="0.25">
      <c r="A237" s="380">
        <v>38</v>
      </c>
      <c r="B237" s="380"/>
      <c r="C237" s="380" t="s">
        <v>66</v>
      </c>
      <c r="D237" s="380" t="str">
        <f t="shared" si="3"/>
        <v>b</v>
      </c>
      <c r="E237" s="380">
        <f t="shared" si="2"/>
        <v>1</v>
      </c>
      <c r="F237" s="380"/>
      <c r="G237" s="380"/>
      <c r="H237" s="380"/>
    </row>
    <row r="238" spans="1:8" x14ac:dyDescent="0.25">
      <c r="A238" s="380">
        <v>39</v>
      </c>
      <c r="B238" s="380"/>
      <c r="C238" s="380" t="s">
        <v>63</v>
      </c>
      <c r="D238" s="380" t="s">
        <v>66</v>
      </c>
      <c r="E238" s="380">
        <f t="shared" si="2"/>
        <v>0</v>
      </c>
      <c r="F238" s="380"/>
      <c r="G238" s="380"/>
      <c r="H238" s="380" t="s">
        <v>410</v>
      </c>
    </row>
    <row r="239" spans="1:8" x14ac:dyDescent="0.25">
      <c r="A239" s="380">
        <v>40</v>
      </c>
      <c r="B239" s="380"/>
      <c r="C239" s="380" t="s">
        <v>63</v>
      </c>
      <c r="D239" s="380" t="str">
        <f t="shared" si="3"/>
        <v>e</v>
      </c>
      <c r="E239" s="380">
        <f t="shared" si="2"/>
        <v>1</v>
      </c>
      <c r="F239" s="380"/>
      <c r="G239" s="380"/>
      <c r="H239" s="380"/>
    </row>
    <row r="240" spans="1:8" x14ac:dyDescent="0.25">
      <c r="A240" s="380">
        <v>41</v>
      </c>
      <c r="B240" s="380"/>
      <c r="C240" s="380" t="s">
        <v>65</v>
      </c>
      <c r="D240" s="380" t="str">
        <f t="shared" si="3"/>
        <v>c</v>
      </c>
      <c r="E240" s="380">
        <f t="shared" si="2"/>
        <v>1</v>
      </c>
      <c r="F240" s="380"/>
      <c r="G240" s="380"/>
      <c r="H240" s="380"/>
    </row>
    <row r="241" spans="1:8" x14ac:dyDescent="0.25">
      <c r="A241" s="380">
        <v>42</v>
      </c>
      <c r="B241" s="380"/>
      <c r="C241" s="380" t="s">
        <v>63</v>
      </c>
      <c r="D241" s="380" t="str">
        <f t="shared" si="3"/>
        <v>e</v>
      </c>
      <c r="E241" s="380">
        <f t="shared" si="2"/>
        <v>1</v>
      </c>
      <c r="F241" s="380"/>
      <c r="G241" s="380"/>
      <c r="H241" s="380"/>
    </row>
    <row r="242" spans="1:8" x14ac:dyDescent="0.25">
      <c r="A242" s="380">
        <v>43</v>
      </c>
      <c r="B242" s="380"/>
      <c r="C242" s="380" t="s">
        <v>64</v>
      </c>
      <c r="D242" s="380" t="s">
        <v>63</v>
      </c>
      <c r="E242" s="380">
        <f t="shared" si="2"/>
        <v>0</v>
      </c>
      <c r="F242" s="380"/>
      <c r="G242" s="380"/>
      <c r="H242" s="380" t="s">
        <v>410</v>
      </c>
    </row>
    <row r="243" spans="1:8" x14ac:dyDescent="0.25">
      <c r="A243" s="380">
        <v>44</v>
      </c>
      <c r="B243" s="380"/>
      <c r="C243" s="380" t="s">
        <v>63</v>
      </c>
      <c r="D243" s="380" t="str">
        <f t="shared" si="3"/>
        <v>e</v>
      </c>
      <c r="E243" s="380">
        <f t="shared" si="2"/>
        <v>1</v>
      </c>
      <c r="F243" s="380"/>
      <c r="G243" s="380"/>
      <c r="H243" s="380"/>
    </row>
    <row r="244" spans="1:8" x14ac:dyDescent="0.25">
      <c r="A244" s="380">
        <v>45</v>
      </c>
      <c r="B244" s="380"/>
      <c r="C244" s="380" t="s">
        <v>65</v>
      </c>
      <c r="D244" s="380" t="str">
        <f t="shared" si="3"/>
        <v>c</v>
      </c>
      <c r="E244" s="380">
        <f t="shared" si="2"/>
        <v>1</v>
      </c>
      <c r="F244" s="380"/>
      <c r="G244" s="380"/>
      <c r="H244" s="380"/>
    </row>
    <row r="245" spans="1:8" x14ac:dyDescent="0.25">
      <c r="A245" s="380">
        <v>46</v>
      </c>
      <c r="B245" s="380"/>
      <c r="C245" s="380" t="s">
        <v>80</v>
      </c>
      <c r="D245" s="380" t="str">
        <f t="shared" si="3"/>
        <v>d</v>
      </c>
      <c r="E245" s="380">
        <f t="shared" si="2"/>
        <v>1</v>
      </c>
      <c r="F245" s="380"/>
      <c r="G245" s="380"/>
      <c r="H245" s="380"/>
    </row>
    <row r="246" spans="1:8" x14ac:dyDescent="0.25">
      <c r="A246" s="380">
        <v>47</v>
      </c>
      <c r="B246" s="380"/>
      <c r="C246" s="380" t="s">
        <v>63</v>
      </c>
      <c r="D246" s="380" t="str">
        <f t="shared" si="3"/>
        <v>e</v>
      </c>
      <c r="E246" s="380">
        <f t="shared" si="2"/>
        <v>1</v>
      </c>
      <c r="F246" s="380"/>
      <c r="G246" s="380"/>
      <c r="H246" s="380"/>
    </row>
    <row r="247" spans="1:8" x14ac:dyDescent="0.25">
      <c r="A247" s="380">
        <v>48</v>
      </c>
      <c r="B247" s="380"/>
      <c r="C247" s="380" t="s">
        <v>65</v>
      </c>
      <c r="D247" s="380" t="str">
        <f t="shared" si="3"/>
        <v>c</v>
      </c>
      <c r="E247" s="380">
        <f t="shared" si="2"/>
        <v>1</v>
      </c>
      <c r="F247" s="380"/>
      <c r="G247" s="380"/>
      <c r="H247" s="380"/>
    </row>
    <row r="248" spans="1:8" x14ac:dyDescent="0.25">
      <c r="A248" s="380">
        <v>49</v>
      </c>
      <c r="B248" s="380"/>
      <c r="C248" s="380" t="s">
        <v>64</v>
      </c>
      <c r="D248" s="380"/>
      <c r="E248" s="380">
        <f t="shared" si="2"/>
        <v>0</v>
      </c>
      <c r="F248" s="380"/>
      <c r="G248" s="380"/>
      <c r="H248" s="380" t="s">
        <v>140</v>
      </c>
    </row>
    <row r="249" spans="1:8" x14ac:dyDescent="0.25">
      <c r="A249" s="380">
        <v>50</v>
      </c>
      <c r="B249" s="380"/>
      <c r="C249" s="380" t="s">
        <v>80</v>
      </c>
      <c r="D249" s="380" t="str">
        <f t="shared" si="3"/>
        <v>d</v>
      </c>
      <c r="E249" s="380">
        <f t="shared" si="2"/>
        <v>1</v>
      </c>
      <c r="F249" s="380"/>
      <c r="G249" s="380"/>
      <c r="H249" s="380"/>
    </row>
    <row r="250" spans="1:8" x14ac:dyDescent="0.25">
      <c r="A250" s="380">
        <v>51</v>
      </c>
      <c r="B250" s="380"/>
      <c r="C250" s="380" t="s">
        <v>80</v>
      </c>
      <c r="D250" s="380" t="str">
        <f t="shared" si="3"/>
        <v>d</v>
      </c>
      <c r="E250" s="380">
        <f t="shared" si="2"/>
        <v>1</v>
      </c>
      <c r="F250" s="380"/>
      <c r="G250" s="380"/>
      <c r="H250" s="380"/>
    </row>
    <row r="251" spans="1:8" x14ac:dyDescent="0.25">
      <c r="A251" s="380">
        <v>52</v>
      </c>
      <c r="B251" s="380"/>
      <c r="C251" s="380" t="s">
        <v>65</v>
      </c>
      <c r="D251" s="380" t="str">
        <f t="shared" si="3"/>
        <v>c</v>
      </c>
      <c r="E251" s="380">
        <f t="shared" si="2"/>
        <v>1</v>
      </c>
      <c r="F251" s="380"/>
      <c r="G251" s="380"/>
      <c r="H251" s="380"/>
    </row>
    <row r="252" spans="1:8" x14ac:dyDescent="0.25">
      <c r="A252" s="380">
        <v>53</v>
      </c>
      <c r="B252" s="380"/>
      <c r="C252" s="380" t="s">
        <v>64</v>
      </c>
      <c r="D252" s="380" t="str">
        <f t="shared" si="3"/>
        <v>a</v>
      </c>
      <c r="E252" s="380">
        <f t="shared" si="2"/>
        <v>1</v>
      </c>
      <c r="F252" s="380"/>
      <c r="G252" s="380"/>
      <c r="H252" s="380"/>
    </row>
    <row r="253" spans="1:8" x14ac:dyDescent="0.25">
      <c r="A253" s="380">
        <v>54</v>
      </c>
      <c r="B253" s="380"/>
      <c r="C253" s="380" t="s">
        <v>63</v>
      </c>
      <c r="D253" s="380" t="str">
        <f t="shared" si="3"/>
        <v>e</v>
      </c>
      <c r="E253" s="380">
        <f t="shared" si="2"/>
        <v>1</v>
      </c>
      <c r="F253" s="380"/>
      <c r="G253" s="380"/>
      <c r="H253" s="380"/>
    </row>
    <row r="254" spans="1:8" x14ac:dyDescent="0.25">
      <c r="A254" s="380">
        <v>55</v>
      </c>
      <c r="B254" s="380"/>
      <c r="C254" s="380" t="s">
        <v>66</v>
      </c>
      <c r="D254" s="380" t="str">
        <f t="shared" si="3"/>
        <v>b</v>
      </c>
      <c r="E254" s="380">
        <f t="shared" si="2"/>
        <v>1</v>
      </c>
      <c r="F254" s="380"/>
      <c r="G254" s="380"/>
      <c r="H254" s="380"/>
    </row>
    <row r="255" spans="1:8" x14ac:dyDescent="0.25">
      <c r="A255" s="380">
        <v>56</v>
      </c>
      <c r="B255" s="380"/>
      <c r="C255" s="380" t="s">
        <v>63</v>
      </c>
      <c r="D255" s="380" t="str">
        <f t="shared" si="3"/>
        <v>e</v>
      </c>
      <c r="E255" s="380">
        <f t="shared" si="2"/>
        <v>1</v>
      </c>
      <c r="F255" s="380"/>
      <c r="G255" s="380"/>
      <c r="H255" s="380"/>
    </row>
    <row r="256" spans="1:8" x14ac:dyDescent="0.25">
      <c r="A256" s="380">
        <v>57</v>
      </c>
      <c r="B256" s="380"/>
      <c r="C256" s="380" t="s">
        <v>63</v>
      </c>
      <c r="D256" s="380" t="str">
        <f t="shared" si="3"/>
        <v>e</v>
      </c>
      <c r="E256" s="380">
        <f t="shared" si="2"/>
        <v>1</v>
      </c>
      <c r="F256" s="380"/>
      <c r="G256" s="380"/>
      <c r="H256" s="380"/>
    </row>
    <row r="257" spans="1:8" x14ac:dyDescent="0.25">
      <c r="A257" s="380">
        <v>58</v>
      </c>
      <c r="B257" s="380"/>
      <c r="C257" s="380" t="s">
        <v>80</v>
      </c>
      <c r="D257" s="380" t="str">
        <f t="shared" si="3"/>
        <v>d</v>
      </c>
      <c r="E257" s="380">
        <f t="shared" si="2"/>
        <v>1</v>
      </c>
      <c r="F257" s="380"/>
      <c r="G257" s="380"/>
      <c r="H257" s="380"/>
    </row>
    <row r="258" spans="1:8" x14ac:dyDescent="0.25">
      <c r="A258" s="380">
        <v>59</v>
      </c>
      <c r="B258" s="380"/>
      <c r="C258" s="380" t="s">
        <v>66</v>
      </c>
      <c r="D258" s="380" t="str">
        <f t="shared" si="3"/>
        <v>b</v>
      </c>
      <c r="E258" s="380">
        <f t="shared" si="2"/>
        <v>1</v>
      </c>
      <c r="F258" s="380"/>
      <c r="G258" s="380"/>
      <c r="H258" s="380"/>
    </row>
    <row r="259" spans="1:8" x14ac:dyDescent="0.25">
      <c r="A259" s="380">
        <v>60</v>
      </c>
      <c r="B259" s="380"/>
      <c r="C259" s="380" t="s">
        <v>64</v>
      </c>
      <c r="D259" s="380" t="str">
        <f t="shared" si="3"/>
        <v>a</v>
      </c>
      <c r="E259" s="380">
        <f t="shared" si="2"/>
        <v>1</v>
      </c>
      <c r="F259" s="380"/>
      <c r="G259" s="380"/>
      <c r="H259" s="380"/>
    </row>
    <row r="260" spans="1:8" x14ac:dyDescent="0.25">
      <c r="A260" s="380">
        <v>61</v>
      </c>
      <c r="B260" s="380"/>
      <c r="C260" s="380" t="s">
        <v>65</v>
      </c>
      <c r="D260" s="380" t="str">
        <f t="shared" si="3"/>
        <v>c</v>
      </c>
      <c r="E260" s="380">
        <f t="shared" si="2"/>
        <v>1</v>
      </c>
      <c r="F260" s="380"/>
      <c r="G260" s="380"/>
      <c r="H260" s="380"/>
    </row>
    <row r="261" spans="1:8" x14ac:dyDescent="0.25">
      <c r="A261" s="380">
        <v>62</v>
      </c>
      <c r="B261" s="380"/>
      <c r="C261" s="380" t="s">
        <v>80</v>
      </c>
      <c r="D261" s="380" t="str">
        <f t="shared" si="3"/>
        <v>d</v>
      </c>
      <c r="E261" s="380">
        <f t="shared" si="2"/>
        <v>1</v>
      </c>
      <c r="F261" s="380"/>
      <c r="G261" s="380"/>
      <c r="H261" s="380"/>
    </row>
    <row r="262" spans="1:8" x14ac:dyDescent="0.25">
      <c r="A262" s="380">
        <v>63</v>
      </c>
      <c r="B262" s="380"/>
      <c r="C262" s="380" t="s">
        <v>63</v>
      </c>
      <c r="D262" s="380" t="str">
        <f t="shared" si="3"/>
        <v>e</v>
      </c>
      <c r="E262" s="380">
        <f t="shared" si="2"/>
        <v>1</v>
      </c>
      <c r="F262" s="380"/>
      <c r="G262" s="380"/>
      <c r="H262" s="380"/>
    </row>
    <row r="263" spans="1:8" x14ac:dyDescent="0.25">
      <c r="A263" s="380">
        <v>64</v>
      </c>
      <c r="B263" s="380"/>
      <c r="C263" s="380" t="s">
        <v>64</v>
      </c>
      <c r="D263" s="380" t="str">
        <f t="shared" si="3"/>
        <v>a</v>
      </c>
      <c r="E263" s="380">
        <f t="shared" si="2"/>
        <v>1</v>
      </c>
      <c r="F263" s="380"/>
      <c r="G263" s="380"/>
      <c r="H263" s="380"/>
    </row>
    <row r="264" spans="1:8" x14ac:dyDescent="0.25">
      <c r="A264" s="380">
        <v>65</v>
      </c>
      <c r="B264" s="380"/>
      <c r="C264" s="380" t="s">
        <v>66</v>
      </c>
      <c r="D264" s="380" t="str">
        <f t="shared" si="3"/>
        <v>b</v>
      </c>
      <c r="E264" s="380">
        <f t="shared" ref="E264:E280" si="4">IF(D264=C264,1,0)</f>
        <v>1</v>
      </c>
      <c r="F264" s="380"/>
      <c r="G264" s="380"/>
      <c r="H264" s="380"/>
    </row>
    <row r="265" spans="1:8" x14ac:dyDescent="0.25">
      <c r="A265" s="380">
        <v>66</v>
      </c>
      <c r="B265" s="380"/>
      <c r="C265" s="380" t="s">
        <v>65</v>
      </c>
      <c r="D265" s="380" t="str">
        <f t="shared" si="3"/>
        <v>c</v>
      </c>
      <c r="E265" s="380">
        <f t="shared" si="4"/>
        <v>1</v>
      </c>
      <c r="F265" s="380"/>
      <c r="G265" s="380"/>
      <c r="H265" s="380"/>
    </row>
    <row r="266" spans="1:8" x14ac:dyDescent="0.25">
      <c r="A266" s="380">
        <v>67</v>
      </c>
      <c r="B266" s="380"/>
      <c r="C266" s="380" t="s">
        <v>66</v>
      </c>
      <c r="D266" s="380" t="str">
        <f t="shared" si="3"/>
        <v>b</v>
      </c>
      <c r="E266" s="380">
        <f t="shared" si="4"/>
        <v>1</v>
      </c>
      <c r="F266" s="380"/>
      <c r="G266" s="380"/>
      <c r="H266" s="380"/>
    </row>
    <row r="267" spans="1:8" x14ac:dyDescent="0.25">
      <c r="A267" s="380">
        <v>68</v>
      </c>
      <c r="B267" s="380"/>
      <c r="C267" s="380" t="s">
        <v>80</v>
      </c>
      <c r="D267" s="380" t="str">
        <f t="shared" si="3"/>
        <v>d</v>
      </c>
      <c r="E267" s="380">
        <f t="shared" si="4"/>
        <v>1</v>
      </c>
      <c r="F267" s="380"/>
      <c r="G267" s="380"/>
      <c r="H267" s="380"/>
    </row>
    <row r="268" spans="1:8" x14ac:dyDescent="0.25">
      <c r="A268" s="380">
        <v>69</v>
      </c>
      <c r="B268" s="380"/>
      <c r="C268" s="380" t="s">
        <v>65</v>
      </c>
      <c r="D268" s="380" t="str">
        <f t="shared" si="3"/>
        <v>c</v>
      </c>
      <c r="E268" s="380">
        <f t="shared" si="4"/>
        <v>1</v>
      </c>
      <c r="F268" s="380"/>
      <c r="G268" s="380"/>
      <c r="H268" s="380"/>
    </row>
    <row r="269" spans="1:8" x14ac:dyDescent="0.25">
      <c r="A269" s="380">
        <v>70</v>
      </c>
      <c r="B269" s="380"/>
      <c r="C269" s="380" t="s">
        <v>66</v>
      </c>
      <c r="D269" s="380" t="str">
        <f t="shared" si="3"/>
        <v>b</v>
      </c>
      <c r="E269" s="380">
        <f t="shared" si="4"/>
        <v>1</v>
      </c>
      <c r="F269" s="380"/>
      <c r="G269" s="380"/>
      <c r="H269" s="380"/>
    </row>
    <row r="270" spans="1:8" x14ac:dyDescent="0.25">
      <c r="A270" s="380">
        <v>71</v>
      </c>
      <c r="B270" s="380"/>
      <c r="C270" s="380" t="s">
        <v>80</v>
      </c>
      <c r="D270" s="380" t="str">
        <f t="shared" si="3"/>
        <v>d</v>
      </c>
      <c r="E270" s="380">
        <f t="shared" si="4"/>
        <v>1</v>
      </c>
      <c r="F270" s="380"/>
      <c r="G270" s="380"/>
      <c r="H270" s="380"/>
    </row>
    <row r="271" spans="1:8" x14ac:dyDescent="0.25">
      <c r="A271" s="380">
        <v>72</v>
      </c>
      <c r="B271" s="380"/>
      <c r="C271" s="380" t="s">
        <v>66</v>
      </c>
      <c r="D271" s="380" t="str">
        <f t="shared" si="3"/>
        <v>b</v>
      </c>
      <c r="E271" s="380">
        <f t="shared" si="4"/>
        <v>1</v>
      </c>
      <c r="F271" s="380"/>
      <c r="G271" s="380"/>
      <c r="H271" s="380"/>
    </row>
    <row r="272" spans="1:8" x14ac:dyDescent="0.25">
      <c r="A272" s="380">
        <v>73</v>
      </c>
      <c r="B272" s="380"/>
      <c r="C272" s="380" t="s">
        <v>64</v>
      </c>
      <c r="D272" s="380" t="str">
        <f t="shared" si="3"/>
        <v>a</v>
      </c>
      <c r="E272" s="380">
        <f t="shared" si="4"/>
        <v>1</v>
      </c>
      <c r="F272" s="380"/>
      <c r="G272" s="380"/>
      <c r="H272" s="380"/>
    </row>
    <row r="273" spans="1:8" x14ac:dyDescent="0.25">
      <c r="A273" s="380">
        <v>74</v>
      </c>
      <c r="B273" s="380"/>
      <c r="C273" s="380" t="s">
        <v>65</v>
      </c>
      <c r="D273" s="380" t="str">
        <f t="shared" si="3"/>
        <v>c</v>
      </c>
      <c r="E273" s="380">
        <f t="shared" si="4"/>
        <v>1</v>
      </c>
      <c r="F273" s="380"/>
      <c r="G273" s="380"/>
      <c r="H273" s="380"/>
    </row>
    <row r="274" spans="1:8" x14ac:dyDescent="0.25">
      <c r="A274" s="380">
        <v>75</v>
      </c>
      <c r="B274" s="380"/>
      <c r="C274" s="380" t="s">
        <v>66</v>
      </c>
      <c r="D274" s="380" t="str">
        <f t="shared" si="3"/>
        <v>b</v>
      </c>
      <c r="E274" s="380">
        <f t="shared" si="4"/>
        <v>1</v>
      </c>
      <c r="F274" s="380"/>
      <c r="G274" s="380"/>
      <c r="H274" s="380"/>
    </row>
    <row r="275" spans="1:8" x14ac:dyDescent="0.25">
      <c r="A275" s="380">
        <v>76</v>
      </c>
      <c r="B275" s="380"/>
      <c r="C275" s="380" t="s">
        <v>80</v>
      </c>
      <c r="D275" s="380" t="str">
        <f t="shared" si="3"/>
        <v>d</v>
      </c>
      <c r="E275" s="380">
        <f t="shared" si="4"/>
        <v>1</v>
      </c>
      <c r="F275" s="380"/>
      <c r="G275" s="380"/>
      <c r="H275" s="380"/>
    </row>
    <row r="276" spans="1:8" x14ac:dyDescent="0.25">
      <c r="A276" s="380">
        <v>77</v>
      </c>
      <c r="B276" s="380"/>
      <c r="C276" s="380" t="s">
        <v>63</v>
      </c>
      <c r="D276" s="380" t="str">
        <f t="shared" si="3"/>
        <v>e</v>
      </c>
      <c r="E276" s="380">
        <f t="shared" si="4"/>
        <v>1</v>
      </c>
      <c r="F276" s="380"/>
      <c r="G276" s="380"/>
      <c r="H276" s="380"/>
    </row>
    <row r="277" spans="1:8" x14ac:dyDescent="0.25">
      <c r="A277" s="380">
        <v>78</v>
      </c>
      <c r="B277" s="380"/>
      <c r="C277" s="380" t="s">
        <v>65</v>
      </c>
      <c r="D277" s="380" t="str">
        <f t="shared" si="3"/>
        <v>c</v>
      </c>
      <c r="E277" s="380">
        <f t="shared" si="4"/>
        <v>1</v>
      </c>
      <c r="F277" s="380"/>
      <c r="G277" s="380"/>
      <c r="H277" s="380"/>
    </row>
    <row r="278" spans="1:8" x14ac:dyDescent="0.25">
      <c r="A278" s="380">
        <v>79</v>
      </c>
      <c r="B278" s="380"/>
      <c r="C278" s="380" t="s">
        <v>64</v>
      </c>
      <c r="D278" s="380" t="str">
        <f t="shared" si="3"/>
        <v>a</v>
      </c>
      <c r="E278" s="380">
        <f t="shared" si="4"/>
        <v>1</v>
      </c>
      <c r="F278" s="380"/>
      <c r="G278" s="380"/>
      <c r="H278" s="380"/>
    </row>
    <row r="279" spans="1:8" x14ac:dyDescent="0.25">
      <c r="A279" s="380">
        <v>80</v>
      </c>
      <c r="B279" s="380"/>
      <c r="C279" s="380" t="s">
        <v>64</v>
      </c>
      <c r="D279" s="380" t="str">
        <f t="shared" si="3"/>
        <v>a</v>
      </c>
      <c r="E279" s="380">
        <f t="shared" si="4"/>
        <v>1</v>
      </c>
      <c r="F279" s="380"/>
      <c r="G279" s="380"/>
      <c r="H279" s="380"/>
    </row>
    <row r="280" spans="1:8" x14ac:dyDescent="0.25">
      <c r="A280" s="380">
        <v>81</v>
      </c>
      <c r="B280" s="380"/>
      <c r="C280" s="380" t="s">
        <v>65</v>
      </c>
      <c r="D280" s="380" t="str">
        <f t="shared" si="3"/>
        <v>c</v>
      </c>
      <c r="E280" s="380">
        <f t="shared" si="4"/>
        <v>1</v>
      </c>
      <c r="F280" s="380"/>
      <c r="G280" s="380"/>
      <c r="H280" s="380"/>
    </row>
    <row r="281" spans="1:8" x14ac:dyDescent="0.25">
      <c r="A281" s="465" t="s">
        <v>441</v>
      </c>
      <c r="B281" s="466"/>
      <c r="C281" s="466"/>
      <c r="D281" s="466"/>
      <c r="E281" s="466"/>
      <c r="F281" s="466"/>
      <c r="G281" s="466"/>
      <c r="H281" s="467"/>
    </row>
    <row r="282" spans="1:8" x14ac:dyDescent="0.25">
      <c r="A282" s="465"/>
      <c r="B282" s="466"/>
      <c r="C282" s="466"/>
      <c r="D282" s="466"/>
      <c r="E282" s="466"/>
      <c r="F282" s="466"/>
      <c r="G282" s="466"/>
      <c r="H282" s="467"/>
    </row>
    <row r="283" spans="1:8" x14ac:dyDescent="0.25">
      <c r="A283" s="465"/>
      <c r="B283" s="466"/>
      <c r="C283" s="466"/>
      <c r="D283" s="466"/>
      <c r="E283" s="466"/>
      <c r="F283" s="466"/>
      <c r="G283" s="466"/>
      <c r="H283" s="467"/>
    </row>
    <row r="284" spans="1:8" x14ac:dyDescent="0.25">
      <c r="A284" s="380">
        <v>29</v>
      </c>
      <c r="B284" s="380"/>
      <c r="C284" s="380" t="s">
        <v>65</v>
      </c>
      <c r="D284" s="380" t="s">
        <v>80</v>
      </c>
      <c r="E284" s="380">
        <v>0</v>
      </c>
      <c r="F284" s="380"/>
      <c r="G284" s="380"/>
      <c r="H284" s="380"/>
    </row>
    <row r="285" spans="1:8" x14ac:dyDescent="0.25">
      <c r="A285" s="380">
        <v>32</v>
      </c>
      <c r="B285" s="380"/>
      <c r="C285" s="380" t="s">
        <v>66</v>
      </c>
      <c r="D285" s="380" t="s">
        <v>66</v>
      </c>
      <c r="E285" s="380"/>
      <c r="F285" s="380"/>
      <c r="G285" s="380"/>
      <c r="H285" s="380"/>
    </row>
    <row r="286" spans="1:8" x14ac:dyDescent="0.25">
      <c r="A286" s="380">
        <v>34</v>
      </c>
      <c r="B286" s="380"/>
      <c r="C286" s="380" t="s">
        <v>80</v>
      </c>
      <c r="D286" s="380" t="s">
        <v>80</v>
      </c>
      <c r="E286" s="380"/>
      <c r="F286" s="380"/>
      <c r="G286" s="380"/>
      <c r="H286" s="380"/>
    </row>
    <row r="287" spans="1:8" x14ac:dyDescent="0.25">
      <c r="A287" s="380">
        <v>36</v>
      </c>
      <c r="B287" s="380"/>
      <c r="C287" s="380" t="s">
        <v>64</v>
      </c>
      <c r="D287" s="380" t="s">
        <v>63</v>
      </c>
      <c r="E287" s="380"/>
      <c r="F287" s="380"/>
      <c r="G287" s="380"/>
      <c r="H287" s="380" t="s">
        <v>449</v>
      </c>
    </row>
    <row r="288" spans="1:8" x14ac:dyDescent="0.25">
      <c r="A288" s="380">
        <v>54</v>
      </c>
      <c r="B288" s="380"/>
      <c r="C288" s="380" t="s">
        <v>80</v>
      </c>
      <c r="D288" s="380" t="s">
        <v>65</v>
      </c>
      <c r="E288" s="380"/>
      <c r="F288" s="380"/>
      <c r="G288" s="380"/>
      <c r="H288" s="380" t="s">
        <v>452</v>
      </c>
    </row>
    <row r="289" spans="1:8" x14ac:dyDescent="0.25">
      <c r="A289" s="380">
        <v>85</v>
      </c>
      <c r="B289" s="380"/>
      <c r="C289" s="380" t="s">
        <v>63</v>
      </c>
      <c r="D289" s="380" t="s">
        <v>65</v>
      </c>
      <c r="E289" s="380"/>
      <c r="F289" s="380"/>
      <c r="G289" s="380"/>
      <c r="H289" s="380" t="s">
        <v>474</v>
      </c>
    </row>
    <row r="290" spans="1:8" x14ac:dyDescent="0.25">
      <c r="A290" s="380">
        <v>89</v>
      </c>
      <c r="B290" s="380"/>
      <c r="C290" s="380" t="s">
        <v>63</v>
      </c>
      <c r="D290" s="380" t="s">
        <v>64</v>
      </c>
      <c r="E290" s="380"/>
      <c r="F290" s="380"/>
      <c r="G290" s="380"/>
      <c r="H290" s="380" t="s">
        <v>475</v>
      </c>
    </row>
    <row r="291" spans="1:8" x14ac:dyDescent="0.25">
      <c r="A291" s="380">
        <v>91</v>
      </c>
      <c r="B291" s="380"/>
      <c r="C291" s="380"/>
      <c r="D291" s="380"/>
      <c r="E291" s="380"/>
      <c r="F291" s="380"/>
      <c r="G291" s="380"/>
      <c r="H291" s="380" t="s">
        <v>140</v>
      </c>
    </row>
    <row r="292" spans="1:8" x14ac:dyDescent="0.25">
      <c r="A292" s="380">
        <v>104</v>
      </c>
      <c r="B292" s="380"/>
      <c r="C292" s="380"/>
      <c r="D292" s="380"/>
      <c r="E292" s="380"/>
      <c r="F292" s="380"/>
      <c r="G292" s="380"/>
      <c r="H292" s="380" t="s">
        <v>140</v>
      </c>
    </row>
    <row r="293" spans="1:8" x14ac:dyDescent="0.25">
      <c r="A293" s="380">
        <v>118</v>
      </c>
      <c r="B293" s="380"/>
      <c r="C293" s="380"/>
      <c r="D293" s="380"/>
      <c r="E293" s="380"/>
      <c r="F293" s="380"/>
      <c r="G293" s="380"/>
      <c r="H293" s="380" t="s">
        <v>140</v>
      </c>
    </row>
    <row r="294" spans="1:8" x14ac:dyDescent="0.25">
      <c r="A294" s="380">
        <v>120</v>
      </c>
      <c r="B294" s="380"/>
      <c r="C294" s="380"/>
      <c r="D294" s="380"/>
      <c r="E294" s="380"/>
      <c r="F294" s="380"/>
      <c r="G294" s="380"/>
      <c r="H294" s="380" t="s">
        <v>140</v>
      </c>
    </row>
    <row r="295" spans="1:8" x14ac:dyDescent="0.25">
      <c r="A295" s="465" t="s">
        <v>517</v>
      </c>
      <c r="B295" s="466"/>
      <c r="C295" s="466"/>
      <c r="D295" s="466"/>
      <c r="E295" s="466"/>
      <c r="F295" s="466"/>
      <c r="G295" s="466"/>
      <c r="H295" s="467"/>
    </row>
    <row r="296" spans="1:8" x14ac:dyDescent="0.25">
      <c r="A296" s="465"/>
      <c r="B296" s="466"/>
      <c r="C296" s="466"/>
      <c r="D296" s="466"/>
      <c r="E296" s="466"/>
      <c r="F296" s="466"/>
      <c r="G296" s="466"/>
      <c r="H296" s="467"/>
    </row>
    <row r="297" spans="1:8" x14ac:dyDescent="0.25">
      <c r="A297" s="465"/>
      <c r="B297" s="466"/>
      <c r="C297" s="466"/>
      <c r="D297" s="466"/>
      <c r="E297" s="466"/>
      <c r="F297" s="466"/>
      <c r="G297" s="466"/>
      <c r="H297" s="467"/>
    </row>
    <row r="298" spans="1:8" x14ac:dyDescent="0.25">
      <c r="A298" s="380" t="s">
        <v>89</v>
      </c>
      <c r="B298" s="380">
        <v>735</v>
      </c>
      <c r="C298" s="380" t="s">
        <v>64</v>
      </c>
      <c r="D298" s="380" t="s">
        <v>66</v>
      </c>
      <c r="E298" s="380"/>
      <c r="F298" s="380" t="s">
        <v>161</v>
      </c>
      <c r="G298" s="380"/>
      <c r="H298" s="380" t="s">
        <v>509</v>
      </c>
    </row>
    <row r="299" spans="1:8" x14ac:dyDescent="0.25">
      <c r="A299" s="380" t="s">
        <v>89</v>
      </c>
      <c r="B299" s="380">
        <v>742</v>
      </c>
      <c r="C299" s="380" t="s">
        <v>80</v>
      </c>
      <c r="D299" s="380" t="s">
        <v>66</v>
      </c>
      <c r="E299" s="380"/>
      <c r="F299" s="380" t="s">
        <v>475</v>
      </c>
      <c r="G299" s="380"/>
      <c r="H299" s="380" t="s">
        <v>510</v>
      </c>
    </row>
    <row r="300" spans="1:8" x14ac:dyDescent="0.25">
      <c r="A300" s="380" t="s">
        <v>512</v>
      </c>
      <c r="B300" s="380">
        <v>168</v>
      </c>
      <c r="C300" s="380" t="s">
        <v>64</v>
      </c>
      <c r="D300" s="380" t="s">
        <v>66</v>
      </c>
      <c r="E300" s="380"/>
      <c r="F300" s="380"/>
      <c r="G300" s="380"/>
      <c r="H300" s="380" t="s">
        <v>513</v>
      </c>
    </row>
    <row r="301" spans="1:8" x14ac:dyDescent="0.25">
      <c r="A301" s="380" t="s">
        <v>514</v>
      </c>
      <c r="B301" s="380">
        <v>23</v>
      </c>
      <c r="C301" s="380" t="s">
        <v>65</v>
      </c>
      <c r="D301" s="380" t="s">
        <v>65</v>
      </c>
      <c r="E301" s="380"/>
      <c r="F301" s="380" t="s">
        <v>516</v>
      </c>
      <c r="G301" s="380"/>
      <c r="H301" s="380" t="s">
        <v>515</v>
      </c>
    </row>
    <row r="302" spans="1:8" x14ac:dyDescent="0.25">
      <c r="A302" s="15" t="s">
        <v>441</v>
      </c>
      <c r="B302" s="15">
        <v>104</v>
      </c>
      <c r="C302" s="15" t="s">
        <v>80</v>
      </c>
      <c r="D302" s="15" t="s">
        <v>80</v>
      </c>
      <c r="H302" s="15" t="s">
        <v>518</v>
      </c>
    </row>
  </sheetData>
  <mergeCells count="21">
    <mergeCell ref="B131:B139"/>
    <mergeCell ref="B109:B117"/>
    <mergeCell ref="B120:B128"/>
    <mergeCell ref="A295:H297"/>
    <mergeCell ref="A281:H283"/>
    <mergeCell ref="B98:B106"/>
    <mergeCell ref="A197:H199"/>
    <mergeCell ref="B2:B10"/>
    <mergeCell ref="B14:B22"/>
    <mergeCell ref="B50:B58"/>
    <mergeCell ref="A72:H74"/>
    <mergeCell ref="B76:B84"/>
    <mergeCell ref="B62:B70"/>
    <mergeCell ref="B26:B34"/>
    <mergeCell ref="B38:B46"/>
    <mergeCell ref="B87:B95"/>
    <mergeCell ref="B153:B161"/>
    <mergeCell ref="B164:B172"/>
    <mergeCell ref="B175:B183"/>
    <mergeCell ref="B186:B195"/>
    <mergeCell ref="B142:B150"/>
  </mergeCells>
  <conditionalFormatting sqref="E2:E6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E10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E1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E2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:E3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1:E34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E4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3:E46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0:E54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:E58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2:E66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7:E70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6:E80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1:E84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7:E91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2:E95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8:E10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3:E106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9:E11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4:E117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0:E124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5:E12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1:E13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6:E13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2:E146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7:E150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6:E190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1:E19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3:E15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8:E16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4:E17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5:E18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0:E21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9:E226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:E23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6:E24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5:E25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4:E27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3:E28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F1:G71 F75:G196 F200:G280 F284:G294 F298:G1048576" xr:uid="{C9C77E0F-65AC-41B3-8076-3D6F770F19C3}">
      <formula1>$J$1:$J$6</formula1>
    </dataValidation>
  </dataValidations>
  <pageMargins left="0.7" right="0.7" top="0.75" bottom="0.75" header="0.3" footer="0.3"/>
  <pageSetup orientation="portrait" r:id="rId1"/>
  <headerFooter>
    <oddFooter>&amp;C&amp;1#&amp;"Calibri"&amp;10&amp;K000000Schlumberger-Private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F7D93-7C1F-4615-89C8-A14735639332}">
  <dimension ref="A1:M84"/>
  <sheetViews>
    <sheetView zoomScale="70" zoomScaleNormal="70" workbookViewId="0">
      <selection activeCell="B88" sqref="B88:C89"/>
    </sheetView>
  </sheetViews>
  <sheetFormatPr defaultRowHeight="15" x14ac:dyDescent="0.25"/>
  <cols>
    <col min="1" max="1" width="6.7109375" style="15" customWidth="1"/>
    <col min="2" max="2" width="13.85546875" style="15" bestFit="1" customWidth="1"/>
    <col min="3" max="4" width="9.140625" style="15"/>
    <col min="5" max="5" width="96.5703125" style="15" bestFit="1" customWidth="1"/>
    <col min="6" max="6" width="43.85546875" style="286" customWidth="1"/>
    <col min="7" max="8" width="9.140625" style="15"/>
    <col min="9" max="9" width="9" style="81" customWidth="1"/>
    <col min="10" max="11" width="9.140625" style="15"/>
    <col min="12" max="12" width="93.28515625" style="15" bestFit="1" customWidth="1"/>
    <col min="13" max="13" width="49.7109375" style="286" bestFit="1" customWidth="1"/>
    <col min="14" max="16384" width="9.140625" style="15"/>
  </cols>
  <sheetData>
    <row r="1" spans="1:13" ht="23.25" customHeight="1" x14ac:dyDescent="0.25">
      <c r="A1" s="492" t="s">
        <v>242</v>
      </c>
      <c r="B1" s="493"/>
      <c r="C1" s="493"/>
      <c r="D1" s="493"/>
      <c r="E1" s="494"/>
      <c r="F1" s="510" t="s">
        <v>425</v>
      </c>
      <c r="H1" s="486" t="s">
        <v>241</v>
      </c>
      <c r="I1" s="487"/>
      <c r="J1" s="487"/>
      <c r="K1" s="487"/>
      <c r="L1" s="488"/>
      <c r="M1" s="510" t="s">
        <v>425</v>
      </c>
    </row>
    <row r="2" spans="1:13" ht="24" customHeight="1" thickBot="1" x14ac:dyDescent="0.3">
      <c r="A2" s="495"/>
      <c r="B2" s="496"/>
      <c r="C2" s="496"/>
      <c r="D2" s="496"/>
      <c r="E2" s="497"/>
      <c r="F2" s="511"/>
      <c r="H2" s="498"/>
      <c r="I2" s="499"/>
      <c r="J2" s="499"/>
      <c r="K2" s="499"/>
      <c r="L2" s="500"/>
      <c r="M2" s="511"/>
    </row>
    <row r="3" spans="1:13" x14ac:dyDescent="0.25">
      <c r="A3" s="300" t="s">
        <v>14</v>
      </c>
      <c r="B3" s="56" t="s">
        <v>87</v>
      </c>
      <c r="C3" s="56" t="s">
        <v>88</v>
      </c>
      <c r="D3" s="56" t="s">
        <v>89</v>
      </c>
      <c r="E3" s="56" t="s">
        <v>106</v>
      </c>
      <c r="F3" s="299"/>
      <c r="H3" s="127" t="s">
        <v>14</v>
      </c>
      <c r="I3" s="128" t="s">
        <v>87</v>
      </c>
      <c r="J3" s="128" t="s">
        <v>88</v>
      </c>
      <c r="K3" s="128" t="s">
        <v>89</v>
      </c>
      <c r="L3" s="129" t="s">
        <v>106</v>
      </c>
      <c r="M3" s="299"/>
    </row>
    <row r="4" spans="1:13" x14ac:dyDescent="0.25">
      <c r="A4" s="289">
        <v>144</v>
      </c>
      <c r="B4" s="284" t="s">
        <v>112</v>
      </c>
      <c r="C4" s="290" t="s">
        <v>65</v>
      </c>
      <c r="D4" s="290" t="s">
        <v>64</v>
      </c>
      <c r="E4" s="290" t="s">
        <v>110</v>
      </c>
      <c r="F4" s="39"/>
      <c r="H4" s="130">
        <v>338</v>
      </c>
      <c r="I4" s="194" t="s">
        <v>113</v>
      </c>
      <c r="J4" s="120" t="s">
        <v>65</v>
      </c>
      <c r="K4" s="120" t="s">
        <v>63</v>
      </c>
      <c r="L4" s="131" t="s">
        <v>114</v>
      </c>
      <c r="M4" s="39"/>
    </row>
    <row r="5" spans="1:13" x14ac:dyDescent="0.25">
      <c r="A5" s="289">
        <v>146</v>
      </c>
      <c r="B5" s="284" t="s">
        <v>113</v>
      </c>
      <c r="C5" s="290" t="s">
        <v>66</v>
      </c>
      <c r="D5" s="290" t="s">
        <v>63</v>
      </c>
      <c r="E5" s="290" t="s">
        <v>110</v>
      </c>
      <c r="F5" s="39"/>
      <c r="H5" s="130">
        <v>339</v>
      </c>
      <c r="I5" s="194" t="s">
        <v>113</v>
      </c>
      <c r="J5" s="120" t="s">
        <v>63</v>
      </c>
      <c r="K5" s="120" t="s">
        <v>66</v>
      </c>
      <c r="L5" s="131" t="s">
        <v>114</v>
      </c>
      <c r="M5" s="39"/>
    </row>
    <row r="6" spans="1:13" x14ac:dyDescent="0.25">
      <c r="A6" s="163">
        <v>157</v>
      </c>
      <c r="B6" s="164" t="s">
        <v>113</v>
      </c>
      <c r="C6" s="165" t="s">
        <v>66</v>
      </c>
      <c r="D6" s="165" t="s">
        <v>64</v>
      </c>
      <c r="E6" s="165" t="s">
        <v>111</v>
      </c>
      <c r="F6" s="298"/>
      <c r="H6" s="130">
        <v>350</v>
      </c>
      <c r="I6" s="194" t="s">
        <v>113</v>
      </c>
      <c r="J6" s="120" t="s">
        <v>66</v>
      </c>
      <c r="K6" s="120" t="s">
        <v>65</v>
      </c>
      <c r="L6" s="131" t="s">
        <v>240</v>
      </c>
      <c r="M6" s="298"/>
    </row>
    <row r="7" spans="1:13" x14ac:dyDescent="0.25">
      <c r="A7" s="289">
        <v>163</v>
      </c>
      <c r="B7" s="290" t="s">
        <v>128</v>
      </c>
      <c r="C7" s="290" t="s">
        <v>64</v>
      </c>
      <c r="D7" s="290" t="s">
        <v>80</v>
      </c>
      <c r="E7" s="290" t="s">
        <v>129</v>
      </c>
      <c r="F7" s="39"/>
      <c r="H7" s="130">
        <v>352</v>
      </c>
      <c r="I7" s="194" t="s">
        <v>130</v>
      </c>
      <c r="J7" s="120" t="s">
        <v>66</v>
      </c>
      <c r="K7" s="120" t="s">
        <v>65</v>
      </c>
      <c r="L7" s="131" t="s">
        <v>240</v>
      </c>
    </row>
    <row r="8" spans="1:13" x14ac:dyDescent="0.25">
      <c r="A8" s="289">
        <v>190</v>
      </c>
      <c r="B8" s="290" t="s">
        <v>113</v>
      </c>
      <c r="C8" s="290" t="s">
        <v>66</v>
      </c>
      <c r="D8" s="290" t="s">
        <v>64</v>
      </c>
      <c r="E8" s="290" t="s">
        <v>110</v>
      </c>
      <c r="F8" s="39"/>
      <c r="H8" s="130">
        <v>365</v>
      </c>
      <c r="I8" s="194" t="s">
        <v>130</v>
      </c>
      <c r="J8" s="120" t="s">
        <v>65</v>
      </c>
      <c r="K8" s="120" t="s">
        <v>63</v>
      </c>
      <c r="L8" s="131" t="s">
        <v>131</v>
      </c>
    </row>
    <row r="9" spans="1:13" x14ac:dyDescent="0.25">
      <c r="A9" s="289">
        <v>210</v>
      </c>
      <c r="B9" s="164" t="s">
        <v>134</v>
      </c>
      <c r="C9" s="290" t="s">
        <v>63</v>
      </c>
      <c r="D9" s="290" t="s">
        <v>80</v>
      </c>
      <c r="E9" s="165" t="s">
        <v>423</v>
      </c>
      <c r="F9" s="166" t="s">
        <v>423</v>
      </c>
      <c r="H9" s="130">
        <v>366</v>
      </c>
      <c r="I9" s="501" t="s">
        <v>148</v>
      </c>
      <c r="J9" s="120" t="s">
        <v>65</v>
      </c>
      <c r="K9" s="120" t="s">
        <v>80</v>
      </c>
      <c r="L9" s="131" t="s">
        <v>240</v>
      </c>
    </row>
    <row r="10" spans="1:13" x14ac:dyDescent="0.25">
      <c r="A10" s="289">
        <v>211</v>
      </c>
      <c r="B10" s="164">
        <v>6</v>
      </c>
      <c r="C10" s="288" t="s">
        <v>80</v>
      </c>
      <c r="D10" s="290" t="s">
        <v>80</v>
      </c>
      <c r="E10" s="290" t="s">
        <v>163</v>
      </c>
      <c r="F10" s="39"/>
      <c r="H10" s="130">
        <v>368</v>
      </c>
      <c r="I10" s="501"/>
      <c r="J10" s="120" t="s">
        <v>65</v>
      </c>
      <c r="K10" s="120" t="s">
        <v>64</v>
      </c>
      <c r="L10" s="131" t="s">
        <v>145</v>
      </c>
    </row>
    <row r="11" spans="1:13" x14ac:dyDescent="0.25">
      <c r="A11" s="289">
        <v>214</v>
      </c>
      <c r="B11" s="164">
        <v>3.24</v>
      </c>
      <c r="C11" s="290" t="s">
        <v>63</v>
      </c>
      <c r="D11" s="290" t="s">
        <v>80</v>
      </c>
      <c r="E11" s="290" t="s">
        <v>164</v>
      </c>
      <c r="F11" s="39"/>
      <c r="H11" s="130">
        <v>369</v>
      </c>
      <c r="I11" s="501"/>
      <c r="J11" s="120" t="s">
        <v>64</v>
      </c>
      <c r="K11" s="120" t="s">
        <v>80</v>
      </c>
      <c r="L11" s="131" t="s">
        <v>146</v>
      </c>
    </row>
    <row r="12" spans="1:13" x14ac:dyDescent="0.25">
      <c r="A12" s="289">
        <v>215</v>
      </c>
      <c r="B12" s="164">
        <v>3.24</v>
      </c>
      <c r="C12" s="288" t="s">
        <v>80</v>
      </c>
      <c r="D12" s="290" t="s">
        <v>63</v>
      </c>
      <c r="E12" s="290" t="s">
        <v>165</v>
      </c>
      <c r="F12" s="39"/>
      <c r="H12" s="130">
        <v>374</v>
      </c>
      <c r="I12" s="501"/>
      <c r="J12" s="120" t="s">
        <v>65</v>
      </c>
      <c r="K12" s="120" t="s">
        <v>80</v>
      </c>
      <c r="L12" s="131" t="s">
        <v>147</v>
      </c>
    </row>
    <row r="13" spans="1:13" ht="21" x14ac:dyDescent="0.35">
      <c r="A13" s="289">
        <v>228</v>
      </c>
      <c r="B13" s="290">
        <v>1.9</v>
      </c>
      <c r="C13" s="290" t="s">
        <v>63</v>
      </c>
      <c r="D13" s="290" t="s">
        <v>80</v>
      </c>
      <c r="E13" s="165" t="s">
        <v>424</v>
      </c>
      <c r="F13" s="166" t="s">
        <v>424</v>
      </c>
      <c r="H13" s="132">
        <v>377</v>
      </c>
      <c r="I13" s="505" t="s">
        <v>176</v>
      </c>
      <c r="J13" s="101" t="s">
        <v>65</v>
      </c>
      <c r="K13" s="101" t="s">
        <v>64</v>
      </c>
      <c r="L13" s="133" t="s">
        <v>172</v>
      </c>
      <c r="M13" s="314" t="s">
        <v>172</v>
      </c>
    </row>
    <row r="14" spans="1:13" ht="15.75" thickBot="1" x14ac:dyDescent="0.3">
      <c r="A14" s="123">
        <v>229</v>
      </c>
      <c r="B14" s="40">
        <v>1.9</v>
      </c>
      <c r="C14" s="40" t="s">
        <v>65</v>
      </c>
      <c r="D14" s="40" t="s">
        <v>80</v>
      </c>
      <c r="E14" s="40" t="s">
        <v>110</v>
      </c>
      <c r="F14" s="44"/>
      <c r="H14" s="132">
        <v>380</v>
      </c>
      <c r="I14" s="506"/>
      <c r="J14" s="101" t="s">
        <v>63</v>
      </c>
      <c r="K14" s="101" t="s">
        <v>80</v>
      </c>
      <c r="L14" s="133" t="s">
        <v>173</v>
      </c>
    </row>
    <row r="15" spans="1:13" x14ac:dyDescent="0.25">
      <c r="C15" s="87"/>
      <c r="H15" s="132">
        <v>383</v>
      </c>
      <c r="I15" s="506"/>
      <c r="J15" s="101" t="s">
        <v>63</v>
      </c>
      <c r="K15" s="101" t="s">
        <v>80</v>
      </c>
      <c r="L15" s="131" t="s">
        <v>240</v>
      </c>
    </row>
    <row r="16" spans="1:13" x14ac:dyDescent="0.25">
      <c r="A16" s="253"/>
      <c r="B16" s="253"/>
      <c r="C16" s="87"/>
      <c r="D16" s="253"/>
      <c r="E16" s="253"/>
      <c r="H16" s="132">
        <v>385</v>
      </c>
      <c r="I16" s="506"/>
      <c r="J16" s="101" t="s">
        <v>63</v>
      </c>
      <c r="K16" s="101" t="s">
        <v>65</v>
      </c>
      <c r="L16" s="133" t="s">
        <v>174</v>
      </c>
    </row>
    <row r="17" spans="1:13" x14ac:dyDescent="0.25">
      <c r="A17" s="253"/>
      <c r="B17" s="253"/>
      <c r="C17" s="87"/>
      <c r="D17" s="253"/>
      <c r="E17" s="253"/>
      <c r="H17" s="132">
        <v>388</v>
      </c>
      <c r="I17" s="507"/>
      <c r="J17" s="101" t="s">
        <v>63</v>
      </c>
      <c r="K17" s="101" t="s">
        <v>65</v>
      </c>
      <c r="L17" s="133" t="s">
        <v>175</v>
      </c>
    </row>
    <row r="18" spans="1:13" x14ac:dyDescent="0.25">
      <c r="A18" s="253"/>
      <c r="B18" s="253"/>
      <c r="C18" s="87"/>
      <c r="D18" s="253"/>
      <c r="E18" s="253"/>
      <c r="H18" s="134">
        <v>399</v>
      </c>
      <c r="I18" s="508" t="s">
        <v>166</v>
      </c>
      <c r="J18" s="92" t="s">
        <v>64</v>
      </c>
      <c r="K18" s="92" t="s">
        <v>80</v>
      </c>
      <c r="L18" s="135" t="s">
        <v>177</v>
      </c>
    </row>
    <row r="19" spans="1:13" x14ac:dyDescent="0.25">
      <c r="A19" s="253"/>
      <c r="B19" s="253"/>
      <c r="C19" s="87"/>
      <c r="D19" s="253"/>
      <c r="E19" s="253"/>
      <c r="H19" s="134">
        <v>400</v>
      </c>
      <c r="I19" s="509"/>
      <c r="J19" s="92" t="s">
        <v>66</v>
      </c>
      <c r="K19" s="92" t="s">
        <v>64</v>
      </c>
      <c r="L19" s="135" t="s">
        <v>178</v>
      </c>
    </row>
    <row r="20" spans="1:13" x14ac:dyDescent="0.25">
      <c r="A20" s="253"/>
      <c r="B20" s="253"/>
      <c r="C20" s="87"/>
      <c r="D20" s="253"/>
      <c r="E20" s="253"/>
      <c r="H20" s="130">
        <v>418</v>
      </c>
      <c r="I20" s="505" t="s">
        <v>166</v>
      </c>
      <c r="J20" s="102" t="s">
        <v>63</v>
      </c>
      <c r="K20" s="102" t="s">
        <v>65</v>
      </c>
      <c r="L20" s="133" t="s">
        <v>205</v>
      </c>
    </row>
    <row r="21" spans="1:13" x14ac:dyDescent="0.25">
      <c r="A21" s="253"/>
      <c r="B21" s="253"/>
      <c r="C21" s="87"/>
      <c r="D21" s="253"/>
      <c r="E21" s="253"/>
      <c r="H21" s="130">
        <v>423</v>
      </c>
      <c r="I21" s="506"/>
      <c r="J21" s="102" t="s">
        <v>63</v>
      </c>
      <c r="K21" s="102" t="s">
        <v>64</v>
      </c>
      <c r="L21" s="133" t="s">
        <v>206</v>
      </c>
    </row>
    <row r="22" spans="1:13" x14ac:dyDescent="0.25">
      <c r="A22" s="253"/>
      <c r="B22" s="253"/>
      <c r="C22" s="87"/>
      <c r="D22" s="253"/>
      <c r="E22" s="253"/>
      <c r="H22" s="130">
        <v>424</v>
      </c>
      <c r="I22" s="506"/>
      <c r="J22" s="102" t="s">
        <v>66</v>
      </c>
      <c r="K22" s="102" t="s">
        <v>80</v>
      </c>
      <c r="L22" s="133" t="s">
        <v>110</v>
      </c>
    </row>
    <row r="23" spans="1:13" x14ac:dyDescent="0.25">
      <c r="A23" s="253"/>
      <c r="B23" s="253"/>
      <c r="C23" s="87"/>
      <c r="D23" s="253"/>
      <c r="E23" s="253"/>
      <c r="H23" s="130">
        <v>426</v>
      </c>
      <c r="I23" s="507"/>
      <c r="J23" s="102" t="s">
        <v>63</v>
      </c>
      <c r="K23" s="102" t="s">
        <v>64</v>
      </c>
      <c r="L23" s="133" t="s">
        <v>110</v>
      </c>
    </row>
    <row r="24" spans="1:13" x14ac:dyDescent="0.25">
      <c r="A24" s="253"/>
      <c r="B24" s="253"/>
      <c r="C24" s="87"/>
      <c r="D24" s="253"/>
      <c r="E24" s="253"/>
      <c r="H24" s="136">
        <v>431</v>
      </c>
      <c r="I24" s="193" t="s">
        <v>166</v>
      </c>
      <c r="J24" s="102" t="s">
        <v>65</v>
      </c>
      <c r="K24" s="102" t="s">
        <v>66</v>
      </c>
      <c r="L24" s="131" t="s">
        <v>207</v>
      </c>
    </row>
    <row r="25" spans="1:13" x14ac:dyDescent="0.25">
      <c r="A25" s="253"/>
      <c r="B25" s="253"/>
      <c r="C25" s="87"/>
      <c r="D25" s="253"/>
      <c r="E25" s="253"/>
      <c r="H25" s="121">
        <v>438</v>
      </c>
      <c r="I25" s="471" t="s">
        <v>213</v>
      </c>
      <c r="J25" s="122" t="s">
        <v>65</v>
      </c>
      <c r="K25" s="122" t="s">
        <v>64</v>
      </c>
      <c r="L25" s="39" t="s">
        <v>214</v>
      </c>
    </row>
    <row r="26" spans="1:13" x14ac:dyDescent="0.25">
      <c r="A26" s="253"/>
      <c r="B26" s="253"/>
      <c r="C26" s="87"/>
      <c r="D26" s="253"/>
      <c r="E26" s="253"/>
      <c r="H26" s="121">
        <v>440</v>
      </c>
      <c r="I26" s="472"/>
      <c r="J26" s="122" t="s">
        <v>63</v>
      </c>
      <c r="K26" s="122" t="s">
        <v>64</v>
      </c>
      <c r="L26" s="39" t="s">
        <v>215</v>
      </c>
    </row>
    <row r="27" spans="1:13" ht="15.75" thickBot="1" x14ac:dyDescent="0.3">
      <c r="A27" s="253"/>
      <c r="B27" s="253"/>
      <c r="C27" s="87"/>
      <c r="D27" s="253"/>
      <c r="E27" s="253"/>
      <c r="H27" s="123">
        <v>447</v>
      </c>
      <c r="I27" s="504"/>
      <c r="J27" s="40" t="s">
        <v>65</v>
      </c>
      <c r="K27" s="40" t="s">
        <v>64</v>
      </c>
      <c r="L27" s="44" t="s">
        <v>216</v>
      </c>
    </row>
    <row r="28" spans="1:13" x14ac:dyDescent="0.25">
      <c r="A28" s="253"/>
      <c r="B28" s="253"/>
      <c r="C28" s="87"/>
      <c r="D28" s="253"/>
      <c r="E28" s="253"/>
      <c r="H28" s="81"/>
      <c r="I28" s="47"/>
    </row>
    <row r="29" spans="1:13" ht="15.75" thickBot="1" x14ac:dyDescent="0.3">
      <c r="A29" s="89"/>
      <c r="B29" s="89"/>
      <c r="C29" s="90"/>
      <c r="D29" s="90"/>
      <c r="E29" s="91"/>
      <c r="F29" s="292"/>
      <c r="H29" s="81"/>
      <c r="I29" s="47"/>
      <c r="M29" s="292"/>
    </row>
    <row r="30" spans="1:13" x14ac:dyDescent="0.25">
      <c r="A30" s="486" t="s">
        <v>243</v>
      </c>
      <c r="B30" s="487"/>
      <c r="C30" s="487"/>
      <c r="D30" s="487"/>
      <c r="E30" s="488"/>
      <c r="F30" s="512" t="s">
        <v>425</v>
      </c>
      <c r="H30" s="486" t="s">
        <v>244</v>
      </c>
      <c r="I30" s="487"/>
      <c r="J30" s="487"/>
      <c r="K30" s="487"/>
      <c r="L30" s="488"/>
      <c r="M30" s="512" t="s">
        <v>425</v>
      </c>
    </row>
    <row r="31" spans="1:13" ht="15.75" thickBot="1" x14ac:dyDescent="0.3">
      <c r="A31" s="498"/>
      <c r="B31" s="499"/>
      <c r="C31" s="499"/>
      <c r="D31" s="499"/>
      <c r="E31" s="500"/>
      <c r="F31" s="513"/>
      <c r="H31" s="489"/>
      <c r="I31" s="490"/>
      <c r="J31" s="490"/>
      <c r="K31" s="490"/>
      <c r="L31" s="491"/>
      <c r="M31" s="513"/>
    </row>
    <row r="32" spans="1:13" ht="15.75" thickBot="1" x14ac:dyDescent="0.3">
      <c r="A32" s="137" t="s">
        <v>14</v>
      </c>
      <c r="B32" s="36" t="s">
        <v>87</v>
      </c>
      <c r="C32" s="36" t="s">
        <v>88</v>
      </c>
      <c r="D32" s="36" t="s">
        <v>89</v>
      </c>
      <c r="E32" s="301" t="s">
        <v>106</v>
      </c>
      <c r="F32" s="307"/>
      <c r="H32" s="226" t="s">
        <v>14</v>
      </c>
      <c r="I32" s="227" t="s">
        <v>87</v>
      </c>
      <c r="J32" s="227" t="s">
        <v>88</v>
      </c>
      <c r="K32" s="227" t="s">
        <v>89</v>
      </c>
      <c r="L32" s="228" t="s">
        <v>106</v>
      </c>
      <c r="M32" s="307"/>
    </row>
    <row r="33" spans="1:13" x14ac:dyDescent="0.25">
      <c r="A33" s="205">
        <v>2</v>
      </c>
      <c r="B33" s="208">
        <v>1</v>
      </c>
      <c r="C33" s="206" t="s">
        <v>225</v>
      </c>
      <c r="D33" s="206" t="s">
        <v>228</v>
      </c>
      <c r="E33" s="186" t="s">
        <v>110</v>
      </c>
      <c r="F33" s="308"/>
      <c r="H33" s="229">
        <v>177</v>
      </c>
      <c r="I33" s="503" t="s">
        <v>238</v>
      </c>
      <c r="J33" s="230" t="s">
        <v>226</v>
      </c>
      <c r="K33" s="230" t="s">
        <v>228</v>
      </c>
      <c r="L33" s="231" t="s">
        <v>239</v>
      </c>
      <c r="M33" s="308"/>
    </row>
    <row r="34" spans="1:13" x14ac:dyDescent="0.25">
      <c r="A34" s="163">
        <v>83</v>
      </c>
      <c r="B34" s="164">
        <v>4</v>
      </c>
      <c r="C34" s="165" t="s">
        <v>225</v>
      </c>
      <c r="D34" s="165" t="s">
        <v>227</v>
      </c>
      <c r="E34" s="302" t="s">
        <v>314</v>
      </c>
      <c r="F34" s="309"/>
      <c r="H34" s="222">
        <v>186</v>
      </c>
      <c r="I34" s="502"/>
      <c r="J34" s="223" t="s">
        <v>231</v>
      </c>
      <c r="K34" s="223" t="s">
        <v>228</v>
      </c>
      <c r="L34" s="224" t="s">
        <v>240</v>
      </c>
      <c r="M34" s="309"/>
    </row>
    <row r="35" spans="1:13" x14ac:dyDescent="0.25">
      <c r="A35" s="61">
        <v>93</v>
      </c>
      <c r="B35" s="209">
        <v>2</v>
      </c>
      <c r="C35" s="207" t="s">
        <v>227</v>
      </c>
      <c r="D35" s="207" t="s">
        <v>231</v>
      </c>
      <c r="E35" s="291" t="s">
        <v>219</v>
      </c>
      <c r="F35" s="310"/>
      <c r="H35" s="222">
        <v>187</v>
      </c>
      <c r="I35" s="502"/>
      <c r="J35" s="223" t="s">
        <v>228</v>
      </c>
      <c r="K35" s="223" t="s">
        <v>225</v>
      </c>
      <c r="L35" s="224" t="s">
        <v>240</v>
      </c>
      <c r="M35" s="310"/>
    </row>
    <row r="36" spans="1:13" x14ac:dyDescent="0.25">
      <c r="A36" s="61">
        <v>95</v>
      </c>
      <c r="B36" s="207">
        <v>2</v>
      </c>
      <c r="C36" s="207" t="s">
        <v>228</v>
      </c>
      <c r="D36" s="207" t="s">
        <v>231</v>
      </c>
      <c r="E36" s="186" t="s">
        <v>110</v>
      </c>
      <c r="F36" s="308"/>
      <c r="H36" s="222">
        <v>194</v>
      </c>
      <c r="I36" s="502" t="s">
        <v>258</v>
      </c>
      <c r="J36" s="223" t="s">
        <v>225</v>
      </c>
      <c r="K36" s="223" t="s">
        <v>227</v>
      </c>
      <c r="L36" s="224" t="s">
        <v>239</v>
      </c>
      <c r="M36" s="308"/>
    </row>
    <row r="37" spans="1:13" x14ac:dyDescent="0.25">
      <c r="A37" s="61">
        <v>106</v>
      </c>
      <c r="B37" s="207"/>
      <c r="C37" s="207"/>
      <c r="D37" s="207"/>
      <c r="E37" s="186" t="s">
        <v>110</v>
      </c>
      <c r="F37" s="308"/>
      <c r="H37" s="225">
        <v>197</v>
      </c>
      <c r="I37" s="502"/>
      <c r="J37" s="218" t="s">
        <v>225</v>
      </c>
      <c r="K37" s="218" t="s">
        <v>228</v>
      </c>
      <c r="L37" s="224" t="s">
        <v>259</v>
      </c>
      <c r="M37" s="308"/>
    </row>
    <row r="38" spans="1:13" x14ac:dyDescent="0.25">
      <c r="A38" s="61">
        <v>107</v>
      </c>
      <c r="B38" s="207"/>
      <c r="C38" s="207"/>
      <c r="D38" s="207"/>
      <c r="E38" s="186" t="s">
        <v>110</v>
      </c>
      <c r="F38" s="308"/>
      <c r="H38" s="167">
        <v>206</v>
      </c>
      <c r="I38" s="515" t="s">
        <v>238</v>
      </c>
      <c r="J38" s="235" t="s">
        <v>227</v>
      </c>
      <c r="K38" s="235" t="s">
        <v>228</v>
      </c>
      <c r="L38" s="224" t="s">
        <v>240</v>
      </c>
      <c r="M38" s="308"/>
    </row>
    <row r="39" spans="1:13" x14ac:dyDescent="0.25">
      <c r="A39" s="167">
        <v>114</v>
      </c>
      <c r="B39" s="212"/>
      <c r="C39" s="212"/>
      <c r="D39" s="212"/>
      <c r="E39" s="303" t="s">
        <v>110</v>
      </c>
      <c r="F39" s="309"/>
      <c r="H39" s="167">
        <v>207</v>
      </c>
      <c r="I39" s="515"/>
      <c r="J39" s="235" t="s">
        <v>227</v>
      </c>
      <c r="K39" s="235" t="s">
        <v>225</v>
      </c>
      <c r="L39" s="224" t="s">
        <v>259</v>
      </c>
      <c r="M39" s="309"/>
    </row>
    <row r="40" spans="1:13" x14ac:dyDescent="0.25">
      <c r="A40" s="167">
        <v>118</v>
      </c>
      <c r="B40" s="212"/>
      <c r="C40" s="212"/>
      <c r="D40" s="212"/>
      <c r="E40" s="303" t="s">
        <v>110</v>
      </c>
      <c r="F40" s="309"/>
      <c r="H40" s="167">
        <v>222</v>
      </c>
      <c r="I40" s="514" t="s">
        <v>273</v>
      </c>
      <c r="J40" s="218" t="s">
        <v>228</v>
      </c>
      <c r="K40" s="218" t="s">
        <v>225</v>
      </c>
      <c r="L40" s="213" t="s">
        <v>215</v>
      </c>
      <c r="M40" s="309"/>
    </row>
    <row r="41" spans="1:13" x14ac:dyDescent="0.25">
      <c r="A41" s="167">
        <v>120</v>
      </c>
      <c r="B41" s="212"/>
      <c r="C41" s="212"/>
      <c r="D41" s="212"/>
      <c r="E41" s="304" t="s">
        <v>329</v>
      </c>
      <c r="F41" s="311"/>
      <c r="H41" s="167">
        <v>226</v>
      </c>
      <c r="I41" s="514"/>
      <c r="J41" s="235" t="s">
        <v>231</v>
      </c>
      <c r="K41" s="218" t="s">
        <v>227</v>
      </c>
      <c r="L41" s="224" t="s">
        <v>259</v>
      </c>
      <c r="M41" s="311"/>
    </row>
    <row r="42" spans="1:13" x14ac:dyDescent="0.25">
      <c r="A42" s="167">
        <v>131</v>
      </c>
      <c r="B42" s="212"/>
      <c r="C42" s="212"/>
      <c r="D42" s="212"/>
      <c r="E42" s="304" t="s">
        <v>329</v>
      </c>
      <c r="F42" s="311"/>
      <c r="H42" s="225">
        <v>231</v>
      </c>
      <c r="I42" s="235" t="s">
        <v>273</v>
      </c>
      <c r="J42" s="235" t="s">
        <v>228</v>
      </c>
      <c r="K42" s="218" t="s">
        <v>228</v>
      </c>
      <c r="L42" s="213" t="s">
        <v>290</v>
      </c>
      <c r="M42" s="311"/>
    </row>
    <row r="43" spans="1:13" x14ac:dyDescent="0.25">
      <c r="A43" s="215">
        <v>141</v>
      </c>
      <c r="B43" s="216"/>
      <c r="C43" s="216"/>
      <c r="D43" s="216"/>
      <c r="E43" s="305" t="s">
        <v>353</v>
      </c>
      <c r="F43" s="311"/>
      <c r="H43" s="167">
        <v>265</v>
      </c>
      <c r="I43" s="514">
        <v>2</v>
      </c>
      <c r="J43" s="235"/>
      <c r="K43" s="235"/>
      <c r="L43" s="213" t="s">
        <v>325</v>
      </c>
      <c r="M43" s="311"/>
    </row>
    <row r="44" spans="1:13" x14ac:dyDescent="0.25">
      <c r="A44" s="167">
        <v>153</v>
      </c>
      <c r="B44" s="212"/>
      <c r="C44" s="212"/>
      <c r="D44" s="212"/>
      <c r="E44" s="304" t="s">
        <v>353</v>
      </c>
      <c r="F44" s="311"/>
      <c r="H44" s="167">
        <v>266</v>
      </c>
      <c r="I44" s="514"/>
      <c r="J44" s="235"/>
      <c r="K44" s="235"/>
      <c r="L44" s="213" t="s">
        <v>324</v>
      </c>
      <c r="M44" s="311"/>
    </row>
    <row r="45" spans="1:13" x14ac:dyDescent="0.25">
      <c r="A45" s="167">
        <v>156</v>
      </c>
      <c r="B45" s="218"/>
      <c r="C45" s="212" t="s">
        <v>64</v>
      </c>
      <c r="D45" s="212" t="s">
        <v>64</v>
      </c>
      <c r="E45" s="303" t="s">
        <v>366</v>
      </c>
      <c r="F45" s="309"/>
      <c r="H45" s="167">
        <v>293</v>
      </c>
      <c r="I45" s="235">
        <v>2</v>
      </c>
      <c r="J45" s="235"/>
      <c r="K45" s="235"/>
      <c r="L45" s="213" t="s">
        <v>240</v>
      </c>
      <c r="M45" s="309"/>
    </row>
    <row r="46" spans="1:13" x14ac:dyDescent="0.25">
      <c r="A46" s="167">
        <v>157</v>
      </c>
      <c r="B46" s="218"/>
      <c r="C46" s="212" t="s">
        <v>63</v>
      </c>
      <c r="D46" s="212" t="s">
        <v>80</v>
      </c>
      <c r="E46" s="304" t="s">
        <v>365</v>
      </c>
      <c r="F46" s="311"/>
      <c r="H46" s="167">
        <v>299</v>
      </c>
      <c r="I46" s="218"/>
      <c r="J46" s="235" t="s">
        <v>65</v>
      </c>
      <c r="K46" s="235" t="s">
        <v>80</v>
      </c>
      <c r="L46" s="214" t="s">
        <v>364</v>
      </c>
      <c r="M46" s="311"/>
    </row>
    <row r="47" spans="1:13" x14ac:dyDescent="0.25">
      <c r="A47" s="167">
        <v>163</v>
      </c>
      <c r="B47" s="218"/>
      <c r="C47" s="212" t="s">
        <v>66</v>
      </c>
      <c r="D47" s="212" t="s">
        <v>80</v>
      </c>
      <c r="E47" s="304" t="s">
        <v>368</v>
      </c>
      <c r="F47" s="312" t="s">
        <v>426</v>
      </c>
      <c r="G47" s="126"/>
      <c r="H47" s="167">
        <v>300</v>
      </c>
      <c r="I47" s="218"/>
      <c r="J47" s="235" t="s">
        <v>66</v>
      </c>
      <c r="K47" s="235" t="s">
        <v>63</v>
      </c>
      <c r="L47" s="214" t="s">
        <v>173</v>
      </c>
      <c r="M47" s="311"/>
    </row>
    <row r="48" spans="1:13" x14ac:dyDescent="0.25">
      <c r="A48" s="167">
        <v>164</v>
      </c>
      <c r="B48" s="218"/>
      <c r="C48" s="212" t="s">
        <v>65</v>
      </c>
      <c r="D48" s="212" t="s">
        <v>64</v>
      </c>
      <c r="E48" s="304" t="s">
        <v>367</v>
      </c>
      <c r="F48" s="311"/>
      <c r="G48" s="126"/>
      <c r="H48" s="167">
        <v>301</v>
      </c>
      <c r="I48" s="218"/>
      <c r="J48" s="235" t="s">
        <v>63</v>
      </c>
      <c r="K48" s="235" t="s">
        <v>63</v>
      </c>
      <c r="L48" s="214" t="s">
        <v>173</v>
      </c>
      <c r="M48" s="311"/>
    </row>
    <row r="49" spans="1:13" x14ac:dyDescent="0.25">
      <c r="A49" s="167">
        <v>168</v>
      </c>
      <c r="B49" s="218"/>
      <c r="C49" s="212" t="s">
        <v>66</v>
      </c>
      <c r="D49" s="212" t="s">
        <v>64</v>
      </c>
      <c r="E49" s="304" t="s">
        <v>369</v>
      </c>
      <c r="F49" s="311"/>
      <c r="G49" s="126"/>
      <c r="H49" s="215">
        <v>302</v>
      </c>
      <c r="I49" s="244"/>
      <c r="J49" s="216" t="s">
        <v>65</v>
      </c>
      <c r="K49" s="216" t="s">
        <v>63</v>
      </c>
      <c r="L49" s="217" t="s">
        <v>372</v>
      </c>
      <c r="M49" s="311"/>
    </row>
    <row r="50" spans="1:13" x14ac:dyDescent="0.25">
      <c r="A50" s="167">
        <v>169</v>
      </c>
      <c r="B50" s="218"/>
      <c r="C50" s="212" t="s">
        <v>65</v>
      </c>
      <c r="D50" s="212" t="s">
        <v>66</v>
      </c>
      <c r="E50" s="304" t="s">
        <v>370</v>
      </c>
      <c r="F50" s="311"/>
      <c r="G50" s="126"/>
      <c r="H50" s="61">
        <v>316</v>
      </c>
      <c r="I50" s="232"/>
      <c r="J50" s="232" t="s">
        <v>66</v>
      </c>
      <c r="K50" s="232" t="s">
        <v>65</v>
      </c>
      <c r="L50" s="39" t="s">
        <v>385</v>
      </c>
      <c r="M50" s="311"/>
    </row>
    <row r="51" spans="1:13" x14ac:dyDescent="0.25">
      <c r="A51" s="167">
        <v>170</v>
      </c>
      <c r="B51" s="218"/>
      <c r="C51" s="212" t="s">
        <v>65</v>
      </c>
      <c r="D51" s="212" t="s">
        <v>66</v>
      </c>
      <c r="E51" s="304" t="s">
        <v>371</v>
      </c>
      <c r="F51" s="311"/>
      <c r="G51" s="126"/>
      <c r="H51" s="61">
        <v>318</v>
      </c>
      <c r="I51" s="232"/>
      <c r="J51" s="232" t="s">
        <v>65</v>
      </c>
      <c r="K51" s="232" t="s">
        <v>66</v>
      </c>
      <c r="L51" s="39" t="s">
        <v>386</v>
      </c>
      <c r="M51" s="311"/>
    </row>
    <row r="52" spans="1:13" ht="15.75" thickBot="1" x14ac:dyDescent="0.3">
      <c r="A52" s="167">
        <v>171</v>
      </c>
      <c r="B52" s="218"/>
      <c r="C52" s="212" t="s">
        <v>65</v>
      </c>
      <c r="D52" s="212" t="s">
        <v>66</v>
      </c>
      <c r="E52" s="304" t="s">
        <v>371</v>
      </c>
      <c r="F52" s="311"/>
      <c r="G52" s="126"/>
      <c r="H52" s="62">
        <v>319</v>
      </c>
      <c r="I52" s="40"/>
      <c r="J52" s="40" t="s">
        <v>65</v>
      </c>
      <c r="K52" s="40" t="s">
        <v>66</v>
      </c>
      <c r="L52" s="44" t="s">
        <v>173</v>
      </c>
      <c r="M52" s="311"/>
    </row>
    <row r="53" spans="1:13" s="253" customFormat="1" ht="15.75" thickBot="1" x14ac:dyDescent="0.3">
      <c r="A53" s="219">
        <v>172</v>
      </c>
      <c r="B53" s="220"/>
      <c r="C53" s="221" t="s">
        <v>65</v>
      </c>
      <c r="D53" s="221" t="s">
        <v>64</v>
      </c>
      <c r="E53" s="306" t="s">
        <v>371</v>
      </c>
      <c r="F53" s="313"/>
      <c r="G53" s="126"/>
      <c r="H53" s="125"/>
      <c r="I53" s="252"/>
      <c r="J53" s="252"/>
      <c r="K53" s="252"/>
      <c r="L53" s="252"/>
      <c r="M53" s="313"/>
    </row>
    <row r="54" spans="1:13" s="253" customFormat="1" x14ac:dyDescent="0.25">
      <c r="A54" s="125"/>
      <c r="B54" s="15"/>
      <c r="C54" s="15"/>
      <c r="D54" s="15"/>
      <c r="E54" s="89"/>
      <c r="F54" s="297"/>
      <c r="G54" s="126"/>
      <c r="H54" s="125"/>
      <c r="I54" s="252"/>
      <c r="J54" s="252"/>
      <c r="K54" s="252"/>
      <c r="L54" s="252"/>
      <c r="M54" s="297"/>
    </row>
    <row r="55" spans="1:13" s="253" customFormat="1" x14ac:dyDescent="0.25">
      <c r="A55" s="15"/>
      <c r="B55" s="15"/>
      <c r="C55" s="15"/>
      <c r="D55" s="15"/>
      <c r="E55" s="15"/>
      <c r="F55" s="292"/>
      <c r="G55" s="126"/>
      <c r="H55" s="125"/>
      <c r="I55" s="252"/>
      <c r="J55" s="252"/>
      <c r="K55" s="252"/>
      <c r="L55" s="252"/>
      <c r="M55" s="292"/>
    </row>
    <row r="56" spans="1:13" s="253" customFormat="1" x14ac:dyDescent="0.25">
      <c r="A56" s="15"/>
      <c r="B56" s="15"/>
      <c r="C56" s="15"/>
      <c r="D56" s="15"/>
      <c r="E56" s="15"/>
      <c r="F56" s="286"/>
      <c r="G56" s="126"/>
      <c r="H56" s="125"/>
      <c r="I56" s="252"/>
      <c r="J56" s="252"/>
      <c r="K56" s="252"/>
      <c r="L56" s="252"/>
      <c r="M56" s="286"/>
    </row>
    <row r="57" spans="1:13" s="253" customFormat="1" ht="15.75" thickBot="1" x14ac:dyDescent="0.3">
      <c r="F57" s="286"/>
      <c r="G57" s="126"/>
      <c r="H57" s="125"/>
      <c r="I57" s="252"/>
      <c r="J57" s="252"/>
      <c r="K57" s="252"/>
      <c r="L57" s="252"/>
      <c r="M57" s="286"/>
    </row>
    <row r="58" spans="1:13" s="253" customFormat="1" ht="23.25" x14ac:dyDescent="0.25">
      <c r="A58" s="486" t="s">
        <v>408</v>
      </c>
      <c r="B58" s="487"/>
      <c r="C58" s="487"/>
      <c r="D58" s="487"/>
      <c r="E58" s="488"/>
      <c r="F58" s="287"/>
      <c r="G58" s="126"/>
      <c r="H58" s="486" t="s">
        <v>407</v>
      </c>
      <c r="I58" s="487"/>
      <c r="J58" s="487"/>
      <c r="K58" s="487"/>
      <c r="L58" s="488"/>
      <c r="M58" s="287"/>
    </row>
    <row r="59" spans="1:13" s="253" customFormat="1" ht="23.25" x14ac:dyDescent="0.25">
      <c r="A59" s="489"/>
      <c r="B59" s="490"/>
      <c r="C59" s="490"/>
      <c r="D59" s="490"/>
      <c r="E59" s="491"/>
      <c r="F59" s="287"/>
      <c r="G59" s="126"/>
      <c r="H59" s="489"/>
      <c r="I59" s="490"/>
      <c r="J59" s="490"/>
      <c r="K59" s="490"/>
      <c r="L59" s="491"/>
      <c r="M59" s="287"/>
    </row>
    <row r="60" spans="1:13" s="253" customFormat="1" x14ac:dyDescent="0.25">
      <c r="A60" s="283" t="s">
        <v>14</v>
      </c>
      <c r="B60" s="283" t="s">
        <v>87</v>
      </c>
      <c r="C60" s="283" t="s">
        <v>88</v>
      </c>
      <c r="D60" s="283" t="s">
        <v>89</v>
      </c>
      <c r="E60" s="283" t="s">
        <v>106</v>
      </c>
      <c r="F60" s="292"/>
      <c r="G60" s="126"/>
      <c r="H60" s="342" t="s">
        <v>14</v>
      </c>
      <c r="I60" s="342" t="s">
        <v>87</v>
      </c>
      <c r="J60" s="342" t="s">
        <v>88</v>
      </c>
      <c r="K60" s="342" t="s">
        <v>89</v>
      </c>
      <c r="L60" s="342" t="s">
        <v>106</v>
      </c>
      <c r="M60" s="292"/>
    </row>
    <row r="61" spans="1:13" s="253" customFormat="1" x14ac:dyDescent="0.25">
      <c r="A61" s="338">
        <v>40</v>
      </c>
      <c r="B61" s="335">
        <v>1.4</v>
      </c>
      <c r="C61" s="338" t="s">
        <v>227</v>
      </c>
      <c r="D61" s="338" t="s">
        <v>226</v>
      </c>
      <c r="E61" s="338" t="s">
        <v>409</v>
      </c>
      <c r="F61" s="292"/>
      <c r="G61" s="126"/>
      <c r="H61" s="223">
        <v>1</v>
      </c>
      <c r="I61" s="343" t="s">
        <v>389</v>
      </c>
      <c r="J61" s="223" t="s">
        <v>65</v>
      </c>
      <c r="K61" s="223" t="s">
        <v>66</v>
      </c>
      <c r="L61" s="223" t="s">
        <v>388</v>
      </c>
      <c r="M61" s="292"/>
    </row>
    <row r="62" spans="1:13" s="253" customFormat="1" x14ac:dyDescent="0.25">
      <c r="A62" s="338">
        <v>136</v>
      </c>
      <c r="B62" s="338"/>
      <c r="C62" s="338"/>
      <c r="D62" s="338"/>
      <c r="E62" s="338" t="s">
        <v>435</v>
      </c>
      <c r="F62" s="286"/>
      <c r="G62" s="126"/>
      <c r="H62" s="345">
        <v>3</v>
      </c>
      <c r="I62" s="343" t="s">
        <v>389</v>
      </c>
      <c r="J62" s="345" t="s">
        <v>80</v>
      </c>
      <c r="K62" s="345" t="s">
        <v>64</v>
      </c>
      <c r="L62" s="345" t="s">
        <v>390</v>
      </c>
      <c r="M62" s="286"/>
    </row>
    <row r="63" spans="1:13" s="253" customFormat="1" x14ac:dyDescent="0.25">
      <c r="A63" s="338">
        <v>165</v>
      </c>
      <c r="B63" s="338"/>
      <c r="C63" s="338"/>
      <c r="D63" s="338"/>
      <c r="E63" s="338" t="s">
        <v>439</v>
      </c>
      <c r="F63" s="286"/>
      <c r="G63" s="126"/>
      <c r="H63" s="345">
        <v>52</v>
      </c>
      <c r="I63" s="345" t="s">
        <v>112</v>
      </c>
      <c r="J63" s="345" t="s">
        <v>63</v>
      </c>
      <c r="K63" s="345" t="s">
        <v>80</v>
      </c>
      <c r="L63" s="345" t="s">
        <v>421</v>
      </c>
      <c r="M63" s="286"/>
    </row>
    <row r="64" spans="1:13" s="253" customFormat="1" x14ac:dyDescent="0.25">
      <c r="A64" s="338">
        <v>178</v>
      </c>
      <c r="B64" s="338"/>
      <c r="C64" s="338"/>
      <c r="D64" s="338"/>
      <c r="E64" s="338" t="s">
        <v>438</v>
      </c>
      <c r="F64" s="286"/>
      <c r="G64" s="126"/>
      <c r="H64" s="344">
        <v>84</v>
      </c>
      <c r="I64" s="344" t="s">
        <v>113</v>
      </c>
      <c r="J64" s="344" t="s">
        <v>63</v>
      </c>
      <c r="K64" s="344" t="s">
        <v>65</v>
      </c>
      <c r="L64" s="344" t="s">
        <v>429</v>
      </c>
      <c r="M64" s="286"/>
    </row>
    <row r="65" spans="1:13" s="253" customFormat="1" x14ac:dyDescent="0.25">
      <c r="A65" s="15">
        <v>198</v>
      </c>
      <c r="B65" s="15"/>
      <c r="C65" s="15"/>
      <c r="D65" s="15"/>
      <c r="E65" s="15" t="s">
        <v>445</v>
      </c>
      <c r="F65" s="286"/>
      <c r="G65" s="126"/>
      <c r="H65" s="344">
        <v>129</v>
      </c>
      <c r="I65" s="344"/>
      <c r="J65" s="344"/>
      <c r="K65" s="344"/>
      <c r="L65" s="344" t="s">
        <v>440</v>
      </c>
      <c r="M65" s="286"/>
    </row>
    <row r="66" spans="1:13" x14ac:dyDescent="0.25">
      <c r="A66" s="15">
        <v>204</v>
      </c>
      <c r="E66" s="15" t="s">
        <v>450</v>
      </c>
      <c r="G66" s="126"/>
      <c r="H66" s="344">
        <v>130</v>
      </c>
      <c r="I66" s="344"/>
      <c r="J66" s="344"/>
      <c r="K66" s="344"/>
      <c r="L66" s="344" t="s">
        <v>440</v>
      </c>
    </row>
    <row r="67" spans="1:13" ht="15" customHeight="1" x14ac:dyDescent="0.25">
      <c r="A67" s="15">
        <v>205</v>
      </c>
      <c r="E67" s="15" t="s">
        <v>451</v>
      </c>
      <c r="G67" s="126"/>
      <c r="H67" s="344">
        <v>131</v>
      </c>
      <c r="I67" s="344"/>
      <c r="J67" s="344" t="s">
        <v>66</v>
      </c>
      <c r="K67" s="344" t="s">
        <v>66</v>
      </c>
      <c r="L67" s="344"/>
    </row>
    <row r="68" spans="1:13" ht="15.75" customHeight="1" x14ac:dyDescent="0.25">
      <c r="A68" s="15">
        <v>224</v>
      </c>
      <c r="E68" s="15" t="s">
        <v>469</v>
      </c>
      <c r="G68" s="126"/>
      <c r="H68" s="345">
        <v>132</v>
      </c>
      <c r="I68" s="345"/>
      <c r="J68" s="345" t="s">
        <v>66</v>
      </c>
      <c r="K68" s="345" t="s">
        <v>64</v>
      </c>
      <c r="L68" s="344" t="s">
        <v>140</v>
      </c>
    </row>
    <row r="69" spans="1:13" x14ac:dyDescent="0.25">
      <c r="G69" s="126"/>
      <c r="H69" s="345">
        <v>138</v>
      </c>
      <c r="I69" s="345"/>
      <c r="J69" s="345" t="s">
        <v>65</v>
      </c>
      <c r="K69" s="345" t="s">
        <v>80</v>
      </c>
      <c r="L69" s="344" t="s">
        <v>446</v>
      </c>
    </row>
    <row r="70" spans="1:13" x14ac:dyDescent="0.25">
      <c r="G70" s="126"/>
      <c r="H70" s="345">
        <v>140</v>
      </c>
      <c r="I70" s="345"/>
      <c r="J70" s="345" t="s">
        <v>65</v>
      </c>
      <c r="K70" s="345" t="s">
        <v>65</v>
      </c>
      <c r="L70" s="344" t="s">
        <v>447</v>
      </c>
    </row>
    <row r="71" spans="1:13" x14ac:dyDescent="0.25">
      <c r="G71" s="126"/>
      <c r="H71" s="345">
        <v>141</v>
      </c>
      <c r="I71" s="345"/>
      <c r="J71" s="345" t="s">
        <v>66</v>
      </c>
      <c r="K71" s="345" t="s">
        <v>66</v>
      </c>
      <c r="L71" s="344" t="s">
        <v>421</v>
      </c>
    </row>
    <row r="72" spans="1:13" x14ac:dyDescent="0.25">
      <c r="G72" s="126"/>
      <c r="H72" s="345">
        <v>143</v>
      </c>
      <c r="I72" s="345"/>
      <c r="J72" s="345" t="s">
        <v>80</v>
      </c>
      <c r="K72" s="345" t="s">
        <v>65</v>
      </c>
      <c r="L72" s="345" t="s">
        <v>448</v>
      </c>
    </row>
    <row r="73" spans="1:13" x14ac:dyDescent="0.25">
      <c r="G73" s="126"/>
      <c r="H73" s="15">
        <v>157</v>
      </c>
      <c r="L73" s="15" t="s">
        <v>467</v>
      </c>
    </row>
    <row r="74" spans="1:13" x14ac:dyDescent="0.25">
      <c r="G74" s="126"/>
      <c r="H74" s="15">
        <v>163</v>
      </c>
      <c r="L74" s="15" t="s">
        <v>468</v>
      </c>
    </row>
    <row r="75" spans="1:13" ht="15.75" thickBot="1" x14ac:dyDescent="0.3">
      <c r="G75" s="126"/>
    </row>
    <row r="76" spans="1:13" s="357" customFormat="1" ht="23.25" x14ac:dyDescent="0.25">
      <c r="A76" s="486" t="s">
        <v>486</v>
      </c>
      <c r="B76" s="487"/>
      <c r="C76" s="487"/>
      <c r="D76" s="487"/>
      <c r="E76" s="488"/>
      <c r="F76" s="359"/>
      <c r="G76" s="126"/>
      <c r="H76" s="486" t="s">
        <v>487</v>
      </c>
      <c r="I76" s="487"/>
      <c r="J76" s="487"/>
      <c r="K76" s="487"/>
      <c r="L76" s="488"/>
      <c r="M76" s="359"/>
    </row>
    <row r="77" spans="1:13" s="357" customFormat="1" ht="23.25" x14ac:dyDescent="0.25">
      <c r="A77" s="489"/>
      <c r="B77" s="490"/>
      <c r="C77" s="490"/>
      <c r="D77" s="490"/>
      <c r="E77" s="491"/>
      <c r="F77" s="359"/>
      <c r="G77" s="126"/>
      <c r="H77" s="489"/>
      <c r="I77" s="490"/>
      <c r="J77" s="490"/>
      <c r="K77" s="490"/>
      <c r="L77" s="491"/>
      <c r="M77" s="359"/>
    </row>
    <row r="78" spans="1:13" x14ac:dyDescent="0.25">
      <c r="G78" s="126"/>
      <c r="H78" s="15">
        <v>276</v>
      </c>
      <c r="L78" s="15" t="s">
        <v>488</v>
      </c>
    </row>
    <row r="79" spans="1:13" x14ac:dyDescent="0.25">
      <c r="G79" s="126"/>
      <c r="H79" s="15">
        <v>281</v>
      </c>
      <c r="L79" s="357" t="s">
        <v>489</v>
      </c>
    </row>
    <row r="80" spans="1:13" x14ac:dyDescent="0.25">
      <c r="G80" s="126"/>
      <c r="H80" s="15">
        <v>288</v>
      </c>
      <c r="L80" s="15" t="s">
        <v>490</v>
      </c>
    </row>
    <row r="81" spans="8:12" x14ac:dyDescent="0.25">
      <c r="H81" s="15">
        <v>291</v>
      </c>
      <c r="L81" s="15" t="s">
        <v>209</v>
      </c>
    </row>
    <row r="82" spans="8:12" x14ac:dyDescent="0.25">
      <c r="H82" s="15">
        <v>296</v>
      </c>
      <c r="L82" s="15" t="s">
        <v>369</v>
      </c>
    </row>
    <row r="83" spans="8:12" x14ac:dyDescent="0.25">
      <c r="H83" s="15">
        <v>297</v>
      </c>
      <c r="L83" s="15" t="s">
        <v>370</v>
      </c>
    </row>
    <row r="84" spans="8:12" x14ac:dyDescent="0.25">
      <c r="H84" s="15">
        <v>316</v>
      </c>
      <c r="L84" s="15" t="s">
        <v>520</v>
      </c>
    </row>
  </sheetData>
  <mergeCells count="22">
    <mergeCell ref="M1:M2"/>
    <mergeCell ref="M30:M31"/>
    <mergeCell ref="H58:L59"/>
    <mergeCell ref="I43:I44"/>
    <mergeCell ref="I38:I39"/>
    <mergeCell ref="I40:I41"/>
    <mergeCell ref="A76:E77"/>
    <mergeCell ref="H76:L77"/>
    <mergeCell ref="A58:E59"/>
    <mergeCell ref="A1:E2"/>
    <mergeCell ref="H1:L2"/>
    <mergeCell ref="I9:I12"/>
    <mergeCell ref="A30:E31"/>
    <mergeCell ref="I36:I37"/>
    <mergeCell ref="H30:L31"/>
    <mergeCell ref="I33:I35"/>
    <mergeCell ref="I25:I27"/>
    <mergeCell ref="I20:I23"/>
    <mergeCell ref="I13:I17"/>
    <mergeCell ref="I18:I19"/>
    <mergeCell ref="F1:F2"/>
    <mergeCell ref="F30:F31"/>
  </mergeCells>
  <conditionalFormatting sqref="G47:G67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6:G7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headerFooter>
    <oddFooter>&amp;C&amp;1#&amp;"Calibri"&amp;10&amp;K000000Schlumberger-Private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E68F-76F7-4C0B-8F08-9036341B349D}">
  <dimension ref="A1:AD51"/>
  <sheetViews>
    <sheetView zoomScaleNormal="100" workbookViewId="0">
      <selection activeCell="K21" sqref="K21"/>
    </sheetView>
  </sheetViews>
  <sheetFormatPr defaultRowHeight="15" x14ac:dyDescent="0.25"/>
  <cols>
    <col min="1" max="1" width="19.140625" style="22" bestFit="1" customWidth="1"/>
    <col min="2" max="16384" width="9.140625" style="22"/>
  </cols>
  <sheetData>
    <row r="1" spans="1:6" x14ac:dyDescent="0.25">
      <c r="B1" s="251" t="s">
        <v>394</v>
      </c>
      <c r="C1" s="251" t="s">
        <v>9</v>
      </c>
      <c r="D1" s="251" t="s">
        <v>10</v>
      </c>
      <c r="E1" s="251" t="s">
        <v>11</v>
      </c>
      <c r="F1" s="251" t="s">
        <v>443</v>
      </c>
    </row>
    <row r="2" spans="1:6" x14ac:dyDescent="0.25">
      <c r="A2" s="22" t="s">
        <v>396</v>
      </c>
      <c r="B2" s="251">
        <f>'Test Results'!$C$10</f>
        <v>38</v>
      </c>
      <c r="C2" s="251">
        <f>'Test Results'!$I$9</f>
        <v>2</v>
      </c>
      <c r="D2" s="398">
        <f>'Test Results'!$I$10</f>
        <v>1</v>
      </c>
      <c r="E2" s="251">
        <f>'Test Results'!$I$11</f>
        <v>9</v>
      </c>
      <c r="F2" s="251">
        <f t="shared" ref="F2:F11" si="0">SUM(C2:E2)</f>
        <v>12</v>
      </c>
    </row>
    <row r="3" spans="1:6" hidden="1" x14ac:dyDescent="0.25">
      <c r="A3" s="22" t="s">
        <v>397</v>
      </c>
      <c r="B3" s="251">
        <f>'Test Results'!$C$23</f>
        <v>39</v>
      </c>
      <c r="C3" s="251">
        <v>6</v>
      </c>
      <c r="D3" s="251">
        <v>4</v>
      </c>
      <c r="E3" s="251">
        <v>3</v>
      </c>
      <c r="F3" s="251">
        <f t="shared" si="0"/>
        <v>13</v>
      </c>
    </row>
    <row r="4" spans="1:6" hidden="1" x14ac:dyDescent="0.25">
      <c r="A4" s="22" t="s">
        <v>398</v>
      </c>
      <c r="B4" s="251">
        <v>29</v>
      </c>
      <c r="C4" s="251">
        <v>7</v>
      </c>
      <c r="D4" s="251">
        <v>4</v>
      </c>
      <c r="E4" s="251">
        <v>8</v>
      </c>
      <c r="F4" s="251">
        <f t="shared" si="0"/>
        <v>19</v>
      </c>
    </row>
    <row r="5" spans="1:6" x14ac:dyDescent="0.25">
      <c r="A5" s="22" t="s">
        <v>399</v>
      </c>
      <c r="B5" s="251">
        <v>40</v>
      </c>
      <c r="C5" s="251">
        <v>3</v>
      </c>
      <c r="D5" s="398">
        <v>0</v>
      </c>
      <c r="E5" s="251">
        <v>6</v>
      </c>
      <c r="F5" s="251">
        <f t="shared" si="0"/>
        <v>9</v>
      </c>
    </row>
    <row r="6" spans="1:6" hidden="1" x14ac:dyDescent="0.25">
      <c r="A6" s="22" t="s">
        <v>400</v>
      </c>
      <c r="B6" s="251">
        <v>34</v>
      </c>
      <c r="C6" s="251">
        <v>5</v>
      </c>
      <c r="D6" s="251">
        <v>2</v>
      </c>
      <c r="E6" s="251">
        <v>5</v>
      </c>
      <c r="F6" s="251">
        <f t="shared" si="0"/>
        <v>12</v>
      </c>
    </row>
    <row r="7" spans="1:6" hidden="1" x14ac:dyDescent="0.25">
      <c r="A7" s="22" t="s">
        <v>401</v>
      </c>
      <c r="B7" s="251">
        <v>34</v>
      </c>
      <c r="C7" s="251">
        <v>6</v>
      </c>
      <c r="D7" s="251">
        <v>2</v>
      </c>
      <c r="E7" s="251">
        <v>6</v>
      </c>
      <c r="F7" s="251">
        <f t="shared" si="0"/>
        <v>14</v>
      </c>
    </row>
    <row r="8" spans="1:6" hidden="1" x14ac:dyDescent="0.25">
      <c r="A8" s="22" t="s">
        <v>402</v>
      </c>
      <c r="B8" s="251">
        <v>35</v>
      </c>
      <c r="C8" s="251">
        <v>6</v>
      </c>
      <c r="D8" s="251">
        <v>3</v>
      </c>
      <c r="E8" s="251">
        <v>9</v>
      </c>
      <c r="F8" s="251">
        <f t="shared" si="0"/>
        <v>18</v>
      </c>
    </row>
    <row r="9" spans="1:6" x14ac:dyDescent="0.25">
      <c r="A9" s="22" t="s">
        <v>427</v>
      </c>
      <c r="B9" s="295">
        <v>40</v>
      </c>
      <c r="C9" s="295">
        <v>1</v>
      </c>
      <c r="D9" s="295">
        <v>1</v>
      </c>
      <c r="E9" s="295">
        <v>7</v>
      </c>
      <c r="F9" s="295">
        <f t="shared" si="0"/>
        <v>9</v>
      </c>
    </row>
    <row r="10" spans="1:6" hidden="1" x14ac:dyDescent="0.25">
      <c r="A10" s="22" t="s">
        <v>437</v>
      </c>
      <c r="B10" s="337">
        <v>44</v>
      </c>
      <c r="C10" s="337">
        <v>1</v>
      </c>
      <c r="D10" s="398">
        <v>1</v>
      </c>
      <c r="E10" s="337">
        <v>3</v>
      </c>
      <c r="F10" s="337">
        <f t="shared" si="0"/>
        <v>5</v>
      </c>
    </row>
    <row r="11" spans="1:6" x14ac:dyDescent="0.25">
      <c r="A11" s="22" t="s">
        <v>442</v>
      </c>
      <c r="B11" s="337">
        <v>38</v>
      </c>
      <c r="C11" s="337">
        <v>0</v>
      </c>
      <c r="D11" s="398">
        <v>4</v>
      </c>
      <c r="E11" s="337">
        <v>6</v>
      </c>
      <c r="F11" s="337">
        <f t="shared" si="0"/>
        <v>10</v>
      </c>
    </row>
    <row r="12" spans="1:6" hidden="1" x14ac:dyDescent="0.25">
      <c r="A12" s="22" t="s">
        <v>484</v>
      </c>
      <c r="B12" s="356">
        <v>42</v>
      </c>
      <c r="C12" s="356">
        <v>1</v>
      </c>
      <c r="D12" s="398">
        <v>2</v>
      </c>
      <c r="E12" s="356">
        <v>3</v>
      </c>
      <c r="F12" s="356">
        <f>SUM(C12:E12)</f>
        <v>6</v>
      </c>
    </row>
    <row r="13" spans="1:6" x14ac:dyDescent="0.25">
      <c r="A13" s="22" t="s">
        <v>483</v>
      </c>
      <c r="B13" s="356">
        <v>40</v>
      </c>
      <c r="C13" s="356">
        <v>2</v>
      </c>
      <c r="D13" s="398">
        <v>2</v>
      </c>
      <c r="E13" s="356">
        <v>3</v>
      </c>
      <c r="F13" s="356">
        <f>SUM(C13:E13)</f>
        <v>7</v>
      </c>
    </row>
    <row r="14" spans="1:6" hidden="1" x14ac:dyDescent="0.25">
      <c r="A14" s="22" t="s">
        <v>497</v>
      </c>
      <c r="B14" s="372">
        <v>42</v>
      </c>
      <c r="C14" s="372">
        <v>1</v>
      </c>
      <c r="D14" s="398">
        <v>1</v>
      </c>
      <c r="E14" s="372">
        <v>2</v>
      </c>
      <c r="F14" s="372">
        <f>SUM(C14:E14)</f>
        <v>4</v>
      </c>
    </row>
    <row r="15" spans="1:6" hidden="1" x14ac:dyDescent="0.25">
      <c r="A15" s="22" t="s">
        <v>522</v>
      </c>
      <c r="B15" s="395">
        <v>42</v>
      </c>
      <c r="C15" s="395">
        <v>2</v>
      </c>
      <c r="D15" s="398">
        <v>1</v>
      </c>
      <c r="E15" s="395">
        <v>3</v>
      </c>
      <c r="F15" s="395">
        <f>SUM(C15:E15)</f>
        <v>6</v>
      </c>
    </row>
    <row r="16" spans="1:6" x14ac:dyDescent="0.25">
      <c r="A16" s="22" t="s">
        <v>521</v>
      </c>
      <c r="B16" s="393">
        <v>39</v>
      </c>
      <c r="C16" s="393">
        <v>0</v>
      </c>
      <c r="D16" s="393">
        <v>3</v>
      </c>
      <c r="E16" s="393">
        <v>5</v>
      </c>
      <c r="F16" s="393">
        <f>SUM(C16:E16)</f>
        <v>8</v>
      </c>
    </row>
    <row r="21" spans="1:30" ht="15.75" thickBot="1" x14ac:dyDescent="0.3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255"/>
      <c r="AC21" s="255"/>
      <c r="AD21" s="255"/>
    </row>
    <row r="22" spans="1:30" ht="15.75" thickBot="1" x14ac:dyDescent="0.3">
      <c r="A22" s="256"/>
      <c r="B22" s="257"/>
      <c r="C22" s="258" t="s">
        <v>394</v>
      </c>
      <c r="D22" s="259">
        <v>25</v>
      </c>
      <c r="E22" s="260">
        <v>26</v>
      </c>
      <c r="F22" s="260">
        <v>27</v>
      </c>
      <c r="G22" s="260">
        <v>28</v>
      </c>
      <c r="H22" s="260">
        <v>29</v>
      </c>
      <c r="I22" s="260">
        <v>30</v>
      </c>
      <c r="J22" s="260">
        <v>31</v>
      </c>
      <c r="K22" s="260">
        <v>32</v>
      </c>
      <c r="L22" s="260">
        <v>33</v>
      </c>
      <c r="M22" s="260">
        <v>34</v>
      </c>
      <c r="N22" s="260">
        <v>35</v>
      </c>
      <c r="O22" s="260">
        <v>36</v>
      </c>
      <c r="P22" s="260">
        <v>37</v>
      </c>
      <c r="Q22" s="260">
        <v>38</v>
      </c>
      <c r="R22" s="260">
        <v>39</v>
      </c>
      <c r="S22" s="260">
        <v>40</v>
      </c>
      <c r="T22" s="260">
        <v>41</v>
      </c>
      <c r="U22" s="260">
        <v>42</v>
      </c>
      <c r="V22" s="260">
        <v>43</v>
      </c>
      <c r="W22" s="260">
        <v>44</v>
      </c>
      <c r="X22" s="260">
        <v>45</v>
      </c>
      <c r="Y22" s="260">
        <v>46</v>
      </c>
      <c r="Z22" s="260">
        <v>47</v>
      </c>
      <c r="AA22" s="260">
        <v>48</v>
      </c>
      <c r="AB22" s="260">
        <v>49</v>
      </c>
      <c r="AC22" s="260">
        <v>50</v>
      </c>
      <c r="AD22" s="261">
        <v>51</v>
      </c>
    </row>
    <row r="23" spans="1:30" ht="15.75" thickBot="1" x14ac:dyDescent="0.3">
      <c r="A23" s="255"/>
      <c r="B23" s="262" t="s">
        <v>395</v>
      </c>
      <c r="C23" s="263" t="s">
        <v>33</v>
      </c>
      <c r="D23" s="264">
        <v>0.36</v>
      </c>
      <c r="E23" s="264">
        <v>0.41</v>
      </c>
      <c r="F23" s="264">
        <v>0.43</v>
      </c>
      <c r="G23" s="264">
        <v>0.48</v>
      </c>
      <c r="H23" s="264">
        <v>0.54</v>
      </c>
      <c r="I23" s="264">
        <v>0.56000000000000005</v>
      </c>
      <c r="J23" s="264">
        <v>0.59</v>
      </c>
      <c r="K23" s="264">
        <v>0.64</v>
      </c>
      <c r="L23" s="264">
        <v>0.67</v>
      </c>
      <c r="M23" s="264">
        <v>0.69</v>
      </c>
      <c r="N23" s="264">
        <v>0.74</v>
      </c>
      <c r="O23" s="264">
        <v>0.79</v>
      </c>
      <c r="P23" s="264">
        <v>0.81</v>
      </c>
      <c r="Q23" s="264">
        <v>0.84</v>
      </c>
      <c r="R23" s="264">
        <v>0.88</v>
      </c>
      <c r="S23" s="264">
        <v>0.9</v>
      </c>
      <c r="T23" s="264">
        <v>0.93</v>
      </c>
      <c r="U23" s="264">
        <v>0.96</v>
      </c>
      <c r="V23" s="264">
        <v>0.96</v>
      </c>
      <c r="W23" s="264">
        <v>0.97</v>
      </c>
      <c r="X23" s="516">
        <v>0.99</v>
      </c>
      <c r="Y23" s="517"/>
      <c r="Z23" s="517"/>
      <c r="AA23" s="517"/>
      <c r="AB23" s="517"/>
      <c r="AC23" s="517"/>
      <c r="AD23" s="518"/>
    </row>
    <row r="24" spans="1:30" x14ac:dyDescent="0.25">
      <c r="A24" s="256"/>
      <c r="B24" s="265">
        <v>30</v>
      </c>
      <c r="C24" s="266">
        <v>0.25</v>
      </c>
      <c r="D24" s="267">
        <v>470</v>
      </c>
      <c r="E24" s="267">
        <v>480</v>
      </c>
      <c r="F24" s="267">
        <v>490</v>
      </c>
      <c r="G24" s="267">
        <v>500</v>
      </c>
      <c r="H24" s="267">
        <v>500</v>
      </c>
      <c r="I24" s="267">
        <v>510</v>
      </c>
      <c r="J24" s="267">
        <v>520</v>
      </c>
      <c r="K24" s="267">
        <v>530</v>
      </c>
      <c r="L24" s="267">
        <v>530</v>
      </c>
      <c r="M24" s="267">
        <v>540</v>
      </c>
      <c r="N24" s="267">
        <v>550</v>
      </c>
      <c r="O24" s="267">
        <v>560</v>
      </c>
      <c r="P24" s="267">
        <v>560</v>
      </c>
      <c r="Q24" s="267">
        <v>570</v>
      </c>
      <c r="R24" s="267">
        <v>580</v>
      </c>
      <c r="S24" s="267">
        <v>580</v>
      </c>
      <c r="T24" s="267">
        <v>590</v>
      </c>
      <c r="U24" s="267">
        <v>600</v>
      </c>
      <c r="V24" s="267">
        <v>610</v>
      </c>
      <c r="W24" s="267">
        <v>610</v>
      </c>
      <c r="X24" s="267">
        <v>620</v>
      </c>
      <c r="Y24" s="267">
        <v>630</v>
      </c>
      <c r="Z24" s="267">
        <v>640</v>
      </c>
      <c r="AA24" s="267">
        <v>640</v>
      </c>
      <c r="AB24" s="267">
        <v>650</v>
      </c>
      <c r="AC24" s="267">
        <v>660</v>
      </c>
      <c r="AD24" s="268">
        <v>670</v>
      </c>
    </row>
    <row r="25" spans="1:30" x14ac:dyDescent="0.25">
      <c r="A25" s="256"/>
      <c r="B25" s="269">
        <v>31</v>
      </c>
      <c r="C25" s="266">
        <v>0.26</v>
      </c>
      <c r="D25" s="267">
        <v>480</v>
      </c>
      <c r="E25" s="267">
        <v>490</v>
      </c>
      <c r="F25" s="267">
        <v>500</v>
      </c>
      <c r="G25" s="267">
        <v>500</v>
      </c>
      <c r="H25" s="267">
        <v>510</v>
      </c>
      <c r="I25" s="267">
        <v>520</v>
      </c>
      <c r="J25" s="267">
        <v>530</v>
      </c>
      <c r="K25" s="267">
        <v>530</v>
      </c>
      <c r="L25" s="267">
        <v>540</v>
      </c>
      <c r="M25" s="267">
        <v>550</v>
      </c>
      <c r="N25" s="267">
        <v>560</v>
      </c>
      <c r="O25" s="267">
        <v>560</v>
      </c>
      <c r="P25" s="267">
        <v>570</v>
      </c>
      <c r="Q25" s="267">
        <v>580</v>
      </c>
      <c r="R25" s="267">
        <v>580</v>
      </c>
      <c r="S25" s="267">
        <v>590</v>
      </c>
      <c r="T25" s="267">
        <v>600</v>
      </c>
      <c r="U25" s="267">
        <v>610</v>
      </c>
      <c r="V25" s="267">
        <v>610</v>
      </c>
      <c r="W25" s="267">
        <v>620</v>
      </c>
      <c r="X25" s="267">
        <v>630</v>
      </c>
      <c r="Y25" s="267">
        <v>640</v>
      </c>
      <c r="Z25" s="267">
        <v>640</v>
      </c>
      <c r="AA25" s="267">
        <v>650</v>
      </c>
      <c r="AB25" s="267">
        <v>660</v>
      </c>
      <c r="AC25" s="267">
        <v>670</v>
      </c>
      <c r="AD25" s="268">
        <v>670</v>
      </c>
    </row>
    <row r="26" spans="1:30" x14ac:dyDescent="0.25">
      <c r="A26" s="256"/>
      <c r="B26" s="269">
        <v>32</v>
      </c>
      <c r="C26" s="266">
        <v>0.3</v>
      </c>
      <c r="D26" s="267">
        <v>490</v>
      </c>
      <c r="E26" s="267">
        <v>500</v>
      </c>
      <c r="F26" s="267">
        <v>500</v>
      </c>
      <c r="G26" s="267">
        <v>510</v>
      </c>
      <c r="H26" s="267">
        <v>520</v>
      </c>
      <c r="I26" s="267">
        <v>530</v>
      </c>
      <c r="J26" s="267">
        <v>530</v>
      </c>
      <c r="K26" s="267">
        <v>540</v>
      </c>
      <c r="L26" s="267">
        <v>550</v>
      </c>
      <c r="M26" s="267">
        <v>560</v>
      </c>
      <c r="N26" s="267">
        <v>560</v>
      </c>
      <c r="O26" s="267">
        <v>570</v>
      </c>
      <c r="P26" s="267">
        <v>580</v>
      </c>
      <c r="Q26" s="267">
        <v>580</v>
      </c>
      <c r="R26" s="267">
        <v>590</v>
      </c>
      <c r="S26" s="267">
        <v>600</v>
      </c>
      <c r="T26" s="267">
        <v>610</v>
      </c>
      <c r="U26" s="267">
        <v>610</v>
      </c>
      <c r="V26" s="267">
        <v>620</v>
      </c>
      <c r="W26" s="267">
        <v>630</v>
      </c>
      <c r="X26" s="267">
        <v>640</v>
      </c>
      <c r="Y26" s="267">
        <v>640</v>
      </c>
      <c r="Z26" s="267">
        <v>650</v>
      </c>
      <c r="AA26" s="267">
        <v>660</v>
      </c>
      <c r="AB26" s="267">
        <v>670</v>
      </c>
      <c r="AC26" s="267">
        <v>670</v>
      </c>
      <c r="AD26" s="268">
        <v>680</v>
      </c>
    </row>
    <row r="27" spans="1:30" x14ac:dyDescent="0.25">
      <c r="A27" s="256"/>
      <c r="B27" s="269">
        <v>33</v>
      </c>
      <c r="C27" s="266">
        <v>0.33</v>
      </c>
      <c r="D27" s="267">
        <v>500</v>
      </c>
      <c r="E27" s="267">
        <v>500</v>
      </c>
      <c r="F27" s="267">
        <v>510</v>
      </c>
      <c r="G27" s="267">
        <v>520</v>
      </c>
      <c r="H27" s="267">
        <v>530</v>
      </c>
      <c r="I27" s="267">
        <v>530</v>
      </c>
      <c r="J27" s="267">
        <v>540</v>
      </c>
      <c r="K27" s="267">
        <v>550</v>
      </c>
      <c r="L27" s="267">
        <v>560</v>
      </c>
      <c r="M27" s="267">
        <v>560</v>
      </c>
      <c r="N27" s="267">
        <v>570</v>
      </c>
      <c r="O27" s="267">
        <v>580</v>
      </c>
      <c r="P27" s="267">
        <v>580</v>
      </c>
      <c r="Q27" s="267">
        <v>590</v>
      </c>
      <c r="R27" s="267">
        <v>600</v>
      </c>
      <c r="S27" s="267">
        <v>610</v>
      </c>
      <c r="T27" s="267">
        <v>610</v>
      </c>
      <c r="U27" s="267">
        <v>620</v>
      </c>
      <c r="V27" s="267">
        <v>630</v>
      </c>
      <c r="W27" s="267">
        <v>640</v>
      </c>
      <c r="X27" s="267">
        <v>640</v>
      </c>
      <c r="Y27" s="267">
        <v>650</v>
      </c>
      <c r="Z27" s="267">
        <v>660</v>
      </c>
      <c r="AA27" s="267">
        <v>670</v>
      </c>
      <c r="AB27" s="267">
        <v>670</v>
      </c>
      <c r="AC27" s="267">
        <v>680</v>
      </c>
      <c r="AD27" s="268">
        <v>690</v>
      </c>
    </row>
    <row r="28" spans="1:30" x14ac:dyDescent="0.25">
      <c r="A28" s="256"/>
      <c r="B28" s="269">
        <v>34</v>
      </c>
      <c r="C28" s="266">
        <v>0.35</v>
      </c>
      <c r="D28" s="267">
        <v>500</v>
      </c>
      <c r="E28" s="267">
        <v>510</v>
      </c>
      <c r="F28" s="267">
        <v>520</v>
      </c>
      <c r="G28" s="267">
        <v>530</v>
      </c>
      <c r="H28" s="267">
        <v>530</v>
      </c>
      <c r="I28" s="267">
        <v>540</v>
      </c>
      <c r="J28" s="267">
        <v>550</v>
      </c>
      <c r="K28" s="267">
        <v>560</v>
      </c>
      <c r="L28" s="267">
        <v>560</v>
      </c>
      <c r="M28" s="267">
        <v>570</v>
      </c>
      <c r="N28" s="267">
        <v>580</v>
      </c>
      <c r="O28" s="267">
        <v>580</v>
      </c>
      <c r="P28" s="267">
        <v>590</v>
      </c>
      <c r="Q28" s="267">
        <v>600</v>
      </c>
      <c r="R28" s="267">
        <v>610</v>
      </c>
      <c r="S28" s="267">
        <v>610</v>
      </c>
      <c r="T28" s="267">
        <v>620</v>
      </c>
      <c r="U28" s="267">
        <v>630</v>
      </c>
      <c r="V28" s="267">
        <v>640</v>
      </c>
      <c r="W28" s="267">
        <v>640</v>
      </c>
      <c r="X28" s="267">
        <v>650</v>
      </c>
      <c r="Y28" s="267">
        <v>660</v>
      </c>
      <c r="Z28" s="267">
        <v>670</v>
      </c>
      <c r="AA28" s="267">
        <v>670</v>
      </c>
      <c r="AB28" s="267">
        <v>680</v>
      </c>
      <c r="AC28" s="267">
        <v>690</v>
      </c>
      <c r="AD28" s="268">
        <v>690</v>
      </c>
    </row>
    <row r="29" spans="1:30" x14ac:dyDescent="0.25">
      <c r="A29" s="256"/>
      <c r="B29" s="269">
        <v>35</v>
      </c>
      <c r="C29" s="266">
        <v>0.36</v>
      </c>
      <c r="D29" s="267">
        <v>510</v>
      </c>
      <c r="E29" s="267">
        <v>520</v>
      </c>
      <c r="F29" s="267">
        <v>530</v>
      </c>
      <c r="G29" s="267">
        <v>530</v>
      </c>
      <c r="H29" s="267">
        <v>540</v>
      </c>
      <c r="I29" s="267">
        <v>550</v>
      </c>
      <c r="J29" s="267">
        <v>560</v>
      </c>
      <c r="K29" s="267">
        <v>560</v>
      </c>
      <c r="L29" s="267">
        <v>570</v>
      </c>
      <c r="M29" s="267">
        <v>580</v>
      </c>
      <c r="N29" s="267">
        <v>580</v>
      </c>
      <c r="O29" s="267">
        <v>590</v>
      </c>
      <c r="P29" s="267">
        <v>600</v>
      </c>
      <c r="Q29" s="267">
        <v>610</v>
      </c>
      <c r="R29" s="267">
        <v>610</v>
      </c>
      <c r="S29" s="267">
        <v>620</v>
      </c>
      <c r="T29" s="267">
        <v>630</v>
      </c>
      <c r="U29" s="267">
        <v>640</v>
      </c>
      <c r="V29" s="267">
        <v>640</v>
      </c>
      <c r="W29" s="267">
        <v>650</v>
      </c>
      <c r="X29" s="267">
        <v>660</v>
      </c>
      <c r="Y29" s="267">
        <v>670</v>
      </c>
      <c r="Z29" s="267">
        <v>670</v>
      </c>
      <c r="AA29" s="267">
        <v>680</v>
      </c>
      <c r="AB29" s="267">
        <v>690</v>
      </c>
      <c r="AC29" s="267">
        <v>690</v>
      </c>
      <c r="AD29" s="268">
        <v>700</v>
      </c>
    </row>
    <row r="30" spans="1:30" x14ac:dyDescent="0.25">
      <c r="A30" s="256"/>
      <c r="B30" s="269">
        <v>36</v>
      </c>
      <c r="C30" s="266">
        <v>0.4</v>
      </c>
      <c r="D30" s="267">
        <v>520</v>
      </c>
      <c r="E30" s="267">
        <v>530</v>
      </c>
      <c r="F30" s="267">
        <v>530</v>
      </c>
      <c r="G30" s="267">
        <v>540</v>
      </c>
      <c r="H30" s="267">
        <v>550</v>
      </c>
      <c r="I30" s="267">
        <v>560</v>
      </c>
      <c r="J30" s="267">
        <v>560</v>
      </c>
      <c r="K30" s="267">
        <v>570</v>
      </c>
      <c r="L30" s="267">
        <v>580</v>
      </c>
      <c r="M30" s="267">
        <v>580</v>
      </c>
      <c r="N30" s="267">
        <v>590</v>
      </c>
      <c r="O30" s="267">
        <v>600</v>
      </c>
      <c r="P30" s="267">
        <v>610</v>
      </c>
      <c r="Q30" s="267">
        <v>610</v>
      </c>
      <c r="R30" s="267">
        <v>620</v>
      </c>
      <c r="S30" s="267">
        <v>630</v>
      </c>
      <c r="T30" s="267">
        <v>640</v>
      </c>
      <c r="U30" s="267">
        <v>640</v>
      </c>
      <c r="V30" s="267">
        <v>650</v>
      </c>
      <c r="W30" s="267">
        <v>660</v>
      </c>
      <c r="X30" s="267">
        <v>670</v>
      </c>
      <c r="Y30" s="267">
        <v>670</v>
      </c>
      <c r="Z30" s="267">
        <v>680</v>
      </c>
      <c r="AA30" s="267">
        <v>690</v>
      </c>
      <c r="AB30" s="267">
        <v>690</v>
      </c>
      <c r="AC30" s="267">
        <v>700</v>
      </c>
      <c r="AD30" s="268">
        <v>710</v>
      </c>
    </row>
    <row r="31" spans="1:30" x14ac:dyDescent="0.25">
      <c r="A31" s="256"/>
      <c r="B31" s="269">
        <v>37</v>
      </c>
      <c r="C31" s="266">
        <v>0.44</v>
      </c>
      <c r="D31" s="267">
        <v>530</v>
      </c>
      <c r="E31" s="267">
        <v>530</v>
      </c>
      <c r="F31" s="267">
        <v>540</v>
      </c>
      <c r="G31" s="267">
        <v>550</v>
      </c>
      <c r="H31" s="267">
        <v>560</v>
      </c>
      <c r="I31" s="267">
        <v>560</v>
      </c>
      <c r="J31" s="267">
        <v>570</v>
      </c>
      <c r="K31" s="267">
        <v>580</v>
      </c>
      <c r="L31" s="267">
        <v>580</v>
      </c>
      <c r="M31" s="267">
        <v>590</v>
      </c>
      <c r="N31" s="267">
        <v>600</v>
      </c>
      <c r="O31" s="267">
        <v>610</v>
      </c>
      <c r="P31" s="267">
        <v>610</v>
      </c>
      <c r="Q31" s="267">
        <v>620</v>
      </c>
      <c r="R31" s="267">
        <v>630</v>
      </c>
      <c r="S31" s="267">
        <v>640</v>
      </c>
      <c r="T31" s="267">
        <v>640</v>
      </c>
      <c r="U31" s="267">
        <v>650</v>
      </c>
      <c r="V31" s="267">
        <v>660</v>
      </c>
      <c r="W31" s="267">
        <v>670</v>
      </c>
      <c r="X31" s="267">
        <v>670</v>
      </c>
      <c r="Y31" s="267">
        <v>680</v>
      </c>
      <c r="Z31" s="267">
        <v>690</v>
      </c>
      <c r="AA31" s="267">
        <v>690</v>
      </c>
      <c r="AB31" s="267">
        <v>700</v>
      </c>
      <c r="AC31" s="267">
        <v>710</v>
      </c>
      <c r="AD31" s="268">
        <v>720</v>
      </c>
    </row>
    <row r="32" spans="1:30" x14ac:dyDescent="0.25">
      <c r="A32" s="256"/>
      <c r="B32" s="269">
        <v>38</v>
      </c>
      <c r="C32" s="266">
        <v>0.46</v>
      </c>
      <c r="D32" s="267">
        <v>530</v>
      </c>
      <c r="E32" s="267">
        <v>540</v>
      </c>
      <c r="F32" s="267">
        <v>550</v>
      </c>
      <c r="G32" s="267">
        <v>560</v>
      </c>
      <c r="H32" s="267">
        <v>560</v>
      </c>
      <c r="I32" s="267">
        <v>570</v>
      </c>
      <c r="J32" s="267">
        <v>580</v>
      </c>
      <c r="K32" s="267">
        <v>580</v>
      </c>
      <c r="L32" s="267">
        <v>590</v>
      </c>
      <c r="M32" s="267">
        <v>600</v>
      </c>
      <c r="N32" s="267">
        <v>610</v>
      </c>
      <c r="O32" s="267">
        <v>610</v>
      </c>
      <c r="P32" s="267">
        <v>620</v>
      </c>
      <c r="Q32" s="267">
        <v>630</v>
      </c>
      <c r="R32" s="267">
        <v>640</v>
      </c>
      <c r="S32" s="267">
        <v>640</v>
      </c>
      <c r="T32" s="267">
        <v>650</v>
      </c>
      <c r="U32" s="267">
        <v>660</v>
      </c>
      <c r="V32" s="267">
        <v>670</v>
      </c>
      <c r="W32" s="267">
        <v>670</v>
      </c>
      <c r="X32" s="267">
        <v>680</v>
      </c>
      <c r="Y32" s="267">
        <v>690</v>
      </c>
      <c r="Z32" s="267">
        <v>690</v>
      </c>
      <c r="AA32" s="267">
        <v>700</v>
      </c>
      <c r="AB32" s="267">
        <v>710</v>
      </c>
      <c r="AC32" s="267">
        <v>720</v>
      </c>
      <c r="AD32" s="268">
        <v>720</v>
      </c>
    </row>
    <row r="33" spans="1:30" x14ac:dyDescent="0.25">
      <c r="A33" s="256"/>
      <c r="B33" s="269">
        <v>39</v>
      </c>
      <c r="C33" s="266">
        <v>0.48</v>
      </c>
      <c r="D33" s="267">
        <v>540</v>
      </c>
      <c r="E33" s="267">
        <v>550</v>
      </c>
      <c r="F33" s="267">
        <v>560</v>
      </c>
      <c r="G33" s="267">
        <v>560</v>
      </c>
      <c r="H33" s="267">
        <v>570</v>
      </c>
      <c r="I33" s="267">
        <v>580</v>
      </c>
      <c r="J33" s="267">
        <v>580</v>
      </c>
      <c r="K33" s="267">
        <v>590</v>
      </c>
      <c r="L33" s="267">
        <v>600</v>
      </c>
      <c r="M33" s="267">
        <v>610</v>
      </c>
      <c r="N33" s="267">
        <v>610</v>
      </c>
      <c r="O33" s="267">
        <v>620</v>
      </c>
      <c r="P33" s="267">
        <v>630</v>
      </c>
      <c r="Q33" s="267">
        <v>640</v>
      </c>
      <c r="R33" s="267">
        <v>640</v>
      </c>
      <c r="S33" s="267">
        <v>650</v>
      </c>
      <c r="T33" s="267">
        <v>660</v>
      </c>
      <c r="U33" s="267">
        <v>670</v>
      </c>
      <c r="V33" s="267">
        <v>670</v>
      </c>
      <c r="W33" s="267">
        <v>680</v>
      </c>
      <c r="X33" s="267">
        <v>690</v>
      </c>
      <c r="Y33" s="267">
        <v>690</v>
      </c>
      <c r="Z33" s="267">
        <v>700</v>
      </c>
      <c r="AA33" s="267">
        <v>710</v>
      </c>
      <c r="AB33" s="267">
        <v>720</v>
      </c>
      <c r="AC33" s="267">
        <v>720</v>
      </c>
      <c r="AD33" s="268">
        <v>730</v>
      </c>
    </row>
    <row r="34" spans="1:30" x14ac:dyDescent="0.25">
      <c r="A34" s="256"/>
      <c r="B34" s="269">
        <v>40</v>
      </c>
      <c r="C34" s="266">
        <v>0.52</v>
      </c>
      <c r="D34" s="267">
        <v>550</v>
      </c>
      <c r="E34" s="267">
        <v>560</v>
      </c>
      <c r="F34" s="267">
        <v>560</v>
      </c>
      <c r="G34" s="267">
        <v>570</v>
      </c>
      <c r="H34" s="267">
        <v>580</v>
      </c>
      <c r="I34" s="267">
        <v>580</v>
      </c>
      <c r="J34" s="267">
        <v>590</v>
      </c>
      <c r="K34" s="267">
        <v>600</v>
      </c>
      <c r="L34" s="267">
        <v>610</v>
      </c>
      <c r="M34" s="267">
        <v>610</v>
      </c>
      <c r="N34" s="267">
        <v>620</v>
      </c>
      <c r="O34" s="267">
        <v>630</v>
      </c>
      <c r="P34" s="267">
        <v>640</v>
      </c>
      <c r="Q34" s="267">
        <v>640</v>
      </c>
      <c r="R34" s="267">
        <v>650</v>
      </c>
      <c r="S34" s="267">
        <v>660</v>
      </c>
      <c r="T34" s="267">
        <v>670</v>
      </c>
      <c r="U34" s="267">
        <v>670</v>
      </c>
      <c r="V34" s="267">
        <v>680</v>
      </c>
      <c r="W34" s="267">
        <v>690</v>
      </c>
      <c r="X34" s="267">
        <v>690</v>
      </c>
      <c r="Y34" s="267">
        <v>700</v>
      </c>
      <c r="Z34" s="267">
        <v>710</v>
      </c>
      <c r="AA34" s="267">
        <v>720</v>
      </c>
      <c r="AB34" s="267">
        <v>720</v>
      </c>
      <c r="AC34" s="267">
        <v>730</v>
      </c>
      <c r="AD34" s="268">
        <v>740</v>
      </c>
    </row>
    <row r="35" spans="1:30" x14ac:dyDescent="0.25">
      <c r="A35" s="256"/>
      <c r="B35" s="269">
        <v>41</v>
      </c>
      <c r="C35" s="266">
        <v>0.54</v>
      </c>
      <c r="D35" s="267">
        <v>560</v>
      </c>
      <c r="E35" s="267">
        <v>560</v>
      </c>
      <c r="F35" s="267">
        <v>570</v>
      </c>
      <c r="G35" s="267">
        <v>580</v>
      </c>
      <c r="H35" s="267">
        <v>580</v>
      </c>
      <c r="I35" s="267">
        <v>590</v>
      </c>
      <c r="J35" s="267">
        <v>600</v>
      </c>
      <c r="K35" s="267">
        <v>610</v>
      </c>
      <c r="L35" s="267">
        <v>610</v>
      </c>
      <c r="M35" s="267">
        <v>620</v>
      </c>
      <c r="N35" s="267">
        <v>630</v>
      </c>
      <c r="O35" s="267">
        <v>640</v>
      </c>
      <c r="P35" s="267">
        <v>640</v>
      </c>
      <c r="Q35" s="267">
        <v>650</v>
      </c>
      <c r="R35" s="267">
        <v>660</v>
      </c>
      <c r="S35" s="267">
        <v>670</v>
      </c>
      <c r="T35" s="267">
        <v>670</v>
      </c>
      <c r="U35" s="267">
        <v>680</v>
      </c>
      <c r="V35" s="267">
        <v>690</v>
      </c>
      <c r="W35" s="267">
        <v>690</v>
      </c>
      <c r="X35" s="267">
        <v>700</v>
      </c>
      <c r="Y35" s="267">
        <v>710</v>
      </c>
      <c r="Z35" s="267">
        <v>720</v>
      </c>
      <c r="AA35" s="267">
        <v>720</v>
      </c>
      <c r="AB35" s="267">
        <v>730</v>
      </c>
      <c r="AC35" s="267">
        <v>740</v>
      </c>
      <c r="AD35" s="270">
        <v>750</v>
      </c>
    </row>
    <row r="36" spans="1:30" x14ac:dyDescent="0.25">
      <c r="A36" s="256"/>
      <c r="B36" s="269">
        <v>42</v>
      </c>
      <c r="C36" s="266">
        <v>0.56999999999999995</v>
      </c>
      <c r="D36" s="267">
        <v>560</v>
      </c>
      <c r="E36" s="267">
        <v>570</v>
      </c>
      <c r="F36" s="267">
        <v>580</v>
      </c>
      <c r="G36" s="267">
        <v>580</v>
      </c>
      <c r="H36" s="267">
        <v>590</v>
      </c>
      <c r="I36" s="267">
        <v>600</v>
      </c>
      <c r="J36" s="267">
        <v>610</v>
      </c>
      <c r="K36" s="267">
        <v>610</v>
      </c>
      <c r="L36" s="267">
        <v>620</v>
      </c>
      <c r="M36" s="267">
        <v>630</v>
      </c>
      <c r="N36" s="267">
        <v>640</v>
      </c>
      <c r="O36" s="267">
        <v>640</v>
      </c>
      <c r="P36" s="267">
        <v>650</v>
      </c>
      <c r="Q36" s="267">
        <v>660</v>
      </c>
      <c r="R36" s="267">
        <v>670</v>
      </c>
      <c r="S36" s="267">
        <v>670</v>
      </c>
      <c r="T36" s="267">
        <v>680</v>
      </c>
      <c r="U36" s="267">
        <v>690</v>
      </c>
      <c r="V36" s="267">
        <v>690</v>
      </c>
      <c r="W36" s="267">
        <v>700</v>
      </c>
      <c r="X36" s="267">
        <v>710</v>
      </c>
      <c r="Y36" s="267">
        <v>720</v>
      </c>
      <c r="Z36" s="267">
        <v>720</v>
      </c>
      <c r="AA36" s="267">
        <v>730</v>
      </c>
      <c r="AB36" s="267">
        <v>740</v>
      </c>
      <c r="AC36" s="271">
        <v>750</v>
      </c>
      <c r="AD36" s="270">
        <v>750</v>
      </c>
    </row>
    <row r="37" spans="1:30" x14ac:dyDescent="0.25">
      <c r="A37" s="256"/>
      <c r="B37" s="269">
        <v>43</v>
      </c>
      <c r="C37" s="266">
        <v>0.61</v>
      </c>
      <c r="D37" s="267">
        <v>570</v>
      </c>
      <c r="E37" s="267">
        <v>580</v>
      </c>
      <c r="F37" s="267">
        <v>580</v>
      </c>
      <c r="G37" s="267">
        <v>590</v>
      </c>
      <c r="H37" s="267">
        <v>600</v>
      </c>
      <c r="I37" s="267">
        <v>610</v>
      </c>
      <c r="J37" s="267">
        <v>610</v>
      </c>
      <c r="K37" s="267">
        <v>620</v>
      </c>
      <c r="L37" s="267">
        <v>630</v>
      </c>
      <c r="M37" s="267">
        <v>640</v>
      </c>
      <c r="N37" s="267">
        <v>640</v>
      </c>
      <c r="O37" s="267">
        <v>650</v>
      </c>
      <c r="P37" s="267">
        <v>660</v>
      </c>
      <c r="Q37" s="267">
        <v>670</v>
      </c>
      <c r="R37" s="267">
        <v>670</v>
      </c>
      <c r="S37" s="267">
        <v>680</v>
      </c>
      <c r="T37" s="267">
        <v>690</v>
      </c>
      <c r="U37" s="267">
        <v>690</v>
      </c>
      <c r="V37" s="267">
        <v>700</v>
      </c>
      <c r="W37" s="267">
        <v>710</v>
      </c>
      <c r="X37" s="267">
        <v>720</v>
      </c>
      <c r="Y37" s="267">
        <v>720</v>
      </c>
      <c r="Z37" s="267">
        <v>730</v>
      </c>
      <c r="AA37" s="267">
        <v>740</v>
      </c>
      <c r="AB37" s="271">
        <v>750</v>
      </c>
      <c r="AC37" s="271">
        <v>750</v>
      </c>
      <c r="AD37" s="270">
        <v>760</v>
      </c>
    </row>
    <row r="38" spans="1:30" x14ac:dyDescent="0.25">
      <c r="A38" s="256"/>
      <c r="B38" s="269">
        <v>44</v>
      </c>
      <c r="C38" s="266">
        <v>0.63</v>
      </c>
      <c r="D38" s="267">
        <v>580</v>
      </c>
      <c r="E38" s="267">
        <v>580</v>
      </c>
      <c r="F38" s="267">
        <v>590</v>
      </c>
      <c r="G38" s="267">
        <v>600</v>
      </c>
      <c r="H38" s="267">
        <v>610</v>
      </c>
      <c r="I38" s="267">
        <v>610</v>
      </c>
      <c r="J38" s="267">
        <v>620</v>
      </c>
      <c r="K38" s="267">
        <v>630</v>
      </c>
      <c r="L38" s="267">
        <v>640</v>
      </c>
      <c r="M38" s="267">
        <v>640</v>
      </c>
      <c r="N38" s="267">
        <v>650</v>
      </c>
      <c r="O38" s="267">
        <v>660</v>
      </c>
      <c r="P38" s="267">
        <v>670</v>
      </c>
      <c r="Q38" s="267">
        <v>670</v>
      </c>
      <c r="R38" s="267">
        <v>680</v>
      </c>
      <c r="S38" s="267">
        <v>690</v>
      </c>
      <c r="T38" s="267">
        <v>690</v>
      </c>
      <c r="U38" s="267">
        <v>700</v>
      </c>
      <c r="V38" s="267">
        <v>710</v>
      </c>
      <c r="W38" s="267">
        <v>720</v>
      </c>
      <c r="X38" s="267">
        <v>720</v>
      </c>
      <c r="Y38" s="267">
        <v>730</v>
      </c>
      <c r="Z38" s="267">
        <v>740</v>
      </c>
      <c r="AA38" s="271">
        <v>750</v>
      </c>
      <c r="AB38" s="271">
        <v>750</v>
      </c>
      <c r="AC38" s="271">
        <v>760</v>
      </c>
      <c r="AD38" s="272">
        <v>770</v>
      </c>
    </row>
    <row r="39" spans="1:30" x14ac:dyDescent="0.25">
      <c r="A39" s="256"/>
      <c r="B39" s="269">
        <v>45</v>
      </c>
      <c r="C39" s="266">
        <v>0.68</v>
      </c>
      <c r="D39" s="267">
        <v>580</v>
      </c>
      <c r="E39" s="267">
        <v>590</v>
      </c>
      <c r="F39" s="267">
        <v>600</v>
      </c>
      <c r="G39" s="267">
        <v>610</v>
      </c>
      <c r="H39" s="267">
        <v>610</v>
      </c>
      <c r="I39" s="267">
        <v>620</v>
      </c>
      <c r="J39" s="267">
        <v>630</v>
      </c>
      <c r="K39" s="267">
        <v>640</v>
      </c>
      <c r="L39" s="267">
        <v>640</v>
      </c>
      <c r="M39" s="267">
        <v>650</v>
      </c>
      <c r="N39" s="267">
        <v>660</v>
      </c>
      <c r="O39" s="267">
        <v>670</v>
      </c>
      <c r="P39" s="267">
        <v>670</v>
      </c>
      <c r="Q39" s="267">
        <v>680</v>
      </c>
      <c r="R39" s="267">
        <v>690</v>
      </c>
      <c r="S39" s="267">
        <v>690</v>
      </c>
      <c r="T39" s="267">
        <v>700</v>
      </c>
      <c r="U39" s="267">
        <v>710</v>
      </c>
      <c r="V39" s="267">
        <v>720</v>
      </c>
      <c r="W39" s="267">
        <v>720</v>
      </c>
      <c r="X39" s="267">
        <v>730</v>
      </c>
      <c r="Y39" s="267">
        <v>740</v>
      </c>
      <c r="Z39" s="271">
        <v>750</v>
      </c>
      <c r="AA39" s="271">
        <v>750</v>
      </c>
      <c r="AB39" s="271">
        <v>760</v>
      </c>
      <c r="AC39" s="273">
        <v>770</v>
      </c>
      <c r="AD39" s="270">
        <v>780</v>
      </c>
    </row>
    <row r="40" spans="1:30" x14ac:dyDescent="0.25">
      <c r="A40" s="256"/>
      <c r="B40" s="269">
        <v>46</v>
      </c>
      <c r="C40" s="266">
        <v>0.71</v>
      </c>
      <c r="D40" s="267">
        <v>590</v>
      </c>
      <c r="E40" s="267">
        <v>600</v>
      </c>
      <c r="F40" s="267">
        <v>610</v>
      </c>
      <c r="G40" s="267">
        <v>610</v>
      </c>
      <c r="H40" s="267">
        <v>620</v>
      </c>
      <c r="I40" s="267">
        <v>630</v>
      </c>
      <c r="J40" s="267">
        <v>640</v>
      </c>
      <c r="K40" s="267">
        <v>640</v>
      </c>
      <c r="L40" s="267">
        <v>650</v>
      </c>
      <c r="M40" s="267">
        <v>660</v>
      </c>
      <c r="N40" s="267">
        <v>670</v>
      </c>
      <c r="O40" s="267">
        <v>670</v>
      </c>
      <c r="P40" s="267">
        <v>680</v>
      </c>
      <c r="Q40" s="267">
        <v>690</v>
      </c>
      <c r="R40" s="267">
        <v>690</v>
      </c>
      <c r="S40" s="267">
        <v>700</v>
      </c>
      <c r="T40" s="267">
        <v>710</v>
      </c>
      <c r="U40" s="267">
        <v>720</v>
      </c>
      <c r="V40" s="267">
        <v>720</v>
      </c>
      <c r="W40" s="267">
        <v>730</v>
      </c>
      <c r="X40" s="267">
        <v>740</v>
      </c>
      <c r="Y40" s="271">
        <v>750</v>
      </c>
      <c r="Z40" s="271">
        <v>750</v>
      </c>
      <c r="AA40" s="271">
        <v>760</v>
      </c>
      <c r="AB40" s="273">
        <v>770</v>
      </c>
      <c r="AC40" s="271">
        <v>780</v>
      </c>
      <c r="AD40" s="270">
        <v>780</v>
      </c>
    </row>
    <row r="41" spans="1:30" x14ac:dyDescent="0.25">
      <c r="A41" s="256"/>
      <c r="B41" s="269">
        <v>47</v>
      </c>
      <c r="C41" s="266">
        <v>0.73</v>
      </c>
      <c r="D41" s="267">
        <v>600</v>
      </c>
      <c r="E41" s="267">
        <v>610</v>
      </c>
      <c r="F41" s="267">
        <v>610</v>
      </c>
      <c r="G41" s="267">
        <v>620</v>
      </c>
      <c r="H41" s="267">
        <v>630</v>
      </c>
      <c r="I41" s="267">
        <v>640</v>
      </c>
      <c r="J41" s="267">
        <v>640</v>
      </c>
      <c r="K41" s="267">
        <v>650</v>
      </c>
      <c r="L41" s="267">
        <v>660</v>
      </c>
      <c r="M41" s="267">
        <v>670</v>
      </c>
      <c r="N41" s="267">
        <v>670</v>
      </c>
      <c r="O41" s="267">
        <v>680</v>
      </c>
      <c r="P41" s="267">
        <v>690</v>
      </c>
      <c r="Q41" s="267">
        <v>690</v>
      </c>
      <c r="R41" s="267">
        <v>700</v>
      </c>
      <c r="S41" s="267">
        <v>710</v>
      </c>
      <c r="T41" s="267">
        <v>720</v>
      </c>
      <c r="U41" s="267">
        <v>720</v>
      </c>
      <c r="V41" s="267">
        <v>730</v>
      </c>
      <c r="W41" s="267">
        <v>740</v>
      </c>
      <c r="X41" s="271">
        <v>750</v>
      </c>
      <c r="Y41" s="271">
        <v>750</v>
      </c>
      <c r="Z41" s="271">
        <v>760</v>
      </c>
      <c r="AA41" s="273">
        <v>770</v>
      </c>
      <c r="AB41" s="271">
        <v>780</v>
      </c>
      <c r="AC41" s="271">
        <v>780</v>
      </c>
      <c r="AD41" s="270">
        <v>790</v>
      </c>
    </row>
    <row r="42" spans="1:30" x14ac:dyDescent="0.25">
      <c r="A42" s="256"/>
      <c r="B42" s="269">
        <v>48</v>
      </c>
      <c r="C42" s="266">
        <v>0.78</v>
      </c>
      <c r="D42" s="267">
        <v>610</v>
      </c>
      <c r="E42" s="267">
        <v>610</v>
      </c>
      <c r="F42" s="267">
        <v>620</v>
      </c>
      <c r="G42" s="267">
        <v>630</v>
      </c>
      <c r="H42" s="267">
        <v>640</v>
      </c>
      <c r="I42" s="267">
        <v>640</v>
      </c>
      <c r="J42" s="267">
        <v>650</v>
      </c>
      <c r="K42" s="267">
        <v>660</v>
      </c>
      <c r="L42" s="267">
        <v>670</v>
      </c>
      <c r="M42" s="267">
        <v>670</v>
      </c>
      <c r="N42" s="267">
        <v>680</v>
      </c>
      <c r="O42" s="267">
        <v>690</v>
      </c>
      <c r="P42" s="267">
        <v>690</v>
      </c>
      <c r="Q42" s="267">
        <v>700</v>
      </c>
      <c r="R42" s="267">
        <v>710</v>
      </c>
      <c r="S42" s="267">
        <v>720</v>
      </c>
      <c r="T42" s="267">
        <v>720</v>
      </c>
      <c r="U42" s="267">
        <v>730</v>
      </c>
      <c r="V42" s="267">
        <v>740</v>
      </c>
      <c r="W42" s="271">
        <v>750</v>
      </c>
      <c r="X42" s="271">
        <v>750</v>
      </c>
      <c r="Y42" s="271">
        <v>760</v>
      </c>
      <c r="Z42" s="273">
        <v>770</v>
      </c>
      <c r="AA42" s="271">
        <v>780</v>
      </c>
      <c r="AB42" s="271">
        <v>780</v>
      </c>
      <c r="AC42" s="271">
        <v>790</v>
      </c>
      <c r="AD42" s="270">
        <v>800</v>
      </c>
    </row>
    <row r="43" spans="1:30" x14ac:dyDescent="0.25">
      <c r="A43" s="256"/>
      <c r="B43" s="269">
        <v>49</v>
      </c>
      <c r="C43" s="266">
        <v>0.83</v>
      </c>
      <c r="D43" s="267">
        <v>610</v>
      </c>
      <c r="E43" s="267">
        <v>620</v>
      </c>
      <c r="F43" s="267">
        <v>630</v>
      </c>
      <c r="G43" s="267">
        <v>640</v>
      </c>
      <c r="H43" s="267">
        <v>640</v>
      </c>
      <c r="I43" s="267">
        <v>650</v>
      </c>
      <c r="J43" s="267">
        <v>660</v>
      </c>
      <c r="K43" s="267">
        <v>670</v>
      </c>
      <c r="L43" s="267">
        <v>670</v>
      </c>
      <c r="M43" s="267">
        <v>680</v>
      </c>
      <c r="N43" s="267">
        <v>690</v>
      </c>
      <c r="O43" s="267">
        <v>690</v>
      </c>
      <c r="P43" s="267">
        <v>700</v>
      </c>
      <c r="Q43" s="274">
        <v>710</v>
      </c>
      <c r="R43" s="267">
        <v>720</v>
      </c>
      <c r="S43" s="267">
        <v>720</v>
      </c>
      <c r="T43" s="267">
        <v>730</v>
      </c>
      <c r="U43" s="267">
        <v>740</v>
      </c>
      <c r="V43" s="271">
        <v>750</v>
      </c>
      <c r="W43" s="271">
        <v>750</v>
      </c>
      <c r="X43" s="271">
        <v>760</v>
      </c>
      <c r="Y43" s="273">
        <v>770</v>
      </c>
      <c r="Z43" s="271">
        <v>780</v>
      </c>
      <c r="AA43" s="271">
        <v>780</v>
      </c>
      <c r="AB43" s="271">
        <v>790</v>
      </c>
      <c r="AC43" s="271">
        <v>800</v>
      </c>
      <c r="AD43" s="270">
        <v>800</v>
      </c>
    </row>
    <row r="44" spans="1:30" x14ac:dyDescent="0.25">
      <c r="A44" s="256"/>
      <c r="B44" s="269">
        <v>50</v>
      </c>
      <c r="C44" s="266">
        <v>0.9</v>
      </c>
      <c r="D44" s="267">
        <v>620</v>
      </c>
      <c r="E44" s="267">
        <v>630</v>
      </c>
      <c r="F44" s="267">
        <v>640</v>
      </c>
      <c r="G44" s="267">
        <v>640</v>
      </c>
      <c r="H44" s="267">
        <v>650</v>
      </c>
      <c r="I44" s="267">
        <v>660</v>
      </c>
      <c r="J44" s="267">
        <v>670</v>
      </c>
      <c r="K44" s="267">
        <v>670</v>
      </c>
      <c r="L44" s="267">
        <v>680</v>
      </c>
      <c r="M44" s="267">
        <v>690</v>
      </c>
      <c r="N44" s="267">
        <v>690</v>
      </c>
      <c r="O44" s="267">
        <v>700</v>
      </c>
      <c r="P44" s="267">
        <v>710</v>
      </c>
      <c r="Q44" s="267">
        <v>720</v>
      </c>
      <c r="R44" s="267">
        <v>720</v>
      </c>
      <c r="S44" s="267">
        <v>730</v>
      </c>
      <c r="T44" s="267">
        <v>740</v>
      </c>
      <c r="U44" s="271">
        <v>750</v>
      </c>
      <c r="V44" s="271">
        <v>750</v>
      </c>
      <c r="W44" s="271">
        <v>760</v>
      </c>
      <c r="X44" s="273">
        <v>770</v>
      </c>
      <c r="Y44" s="271">
        <v>780</v>
      </c>
      <c r="Z44" s="271">
        <v>780</v>
      </c>
      <c r="AA44" s="271">
        <v>790</v>
      </c>
      <c r="AB44" s="271">
        <v>800</v>
      </c>
      <c r="AC44" s="271">
        <v>800</v>
      </c>
      <c r="AD44" s="270">
        <v>800</v>
      </c>
    </row>
    <row r="45" spans="1:30" ht="15.75" thickBot="1" x14ac:dyDescent="0.3">
      <c r="A45" s="256"/>
      <c r="B45" s="275">
        <v>51</v>
      </c>
      <c r="C45" s="276">
        <v>0.98</v>
      </c>
      <c r="D45" s="277">
        <v>630</v>
      </c>
      <c r="E45" s="277">
        <v>640</v>
      </c>
      <c r="F45" s="277">
        <v>640</v>
      </c>
      <c r="G45" s="277">
        <v>650</v>
      </c>
      <c r="H45" s="277">
        <v>660</v>
      </c>
      <c r="I45" s="277">
        <v>670</v>
      </c>
      <c r="J45" s="277">
        <v>670</v>
      </c>
      <c r="K45" s="277">
        <v>680</v>
      </c>
      <c r="L45" s="277">
        <v>690</v>
      </c>
      <c r="M45" s="277">
        <v>690</v>
      </c>
      <c r="N45" s="277">
        <v>700</v>
      </c>
      <c r="O45" s="277">
        <v>710</v>
      </c>
      <c r="P45" s="277">
        <v>720</v>
      </c>
      <c r="Q45" s="277">
        <v>720</v>
      </c>
      <c r="R45" s="277">
        <v>730</v>
      </c>
      <c r="S45" s="277">
        <v>740</v>
      </c>
      <c r="T45" s="278">
        <v>750</v>
      </c>
      <c r="U45" s="278">
        <v>750</v>
      </c>
      <c r="V45" s="278">
        <v>760</v>
      </c>
      <c r="W45" s="279">
        <v>770</v>
      </c>
      <c r="X45" s="278">
        <v>780</v>
      </c>
      <c r="Y45" s="278">
        <v>780</v>
      </c>
      <c r="Z45" s="278">
        <v>790</v>
      </c>
      <c r="AA45" s="278">
        <v>800</v>
      </c>
      <c r="AB45" s="278">
        <v>800</v>
      </c>
      <c r="AC45" s="278">
        <v>800</v>
      </c>
      <c r="AD45" s="280">
        <v>800</v>
      </c>
    </row>
    <row r="51" spans="4:5" x14ac:dyDescent="0.25">
      <c r="D51" s="66"/>
      <c r="E51" s="66"/>
    </row>
  </sheetData>
  <mergeCells count="1">
    <mergeCell ref="X23:AD23"/>
  </mergeCells>
  <conditionalFormatting sqref="D24:AD44 D45:T45 V45:AD45">
    <cfRule type="cellIs" dxfId="5" priority="4" stopIfTrue="1" operator="between">
      <formula>630</formula>
      <formula>680</formula>
    </cfRule>
    <cfRule type="cellIs" dxfId="4" priority="5" stopIfTrue="1" operator="between">
      <formula>690</formula>
      <formula>740</formula>
    </cfRule>
    <cfRule type="cellIs" dxfId="3" priority="6" stopIfTrue="1" operator="between">
      <formula>550</formula>
      <formula>620</formula>
    </cfRule>
  </conditionalFormatting>
  <conditionalFormatting sqref="U45">
    <cfRule type="cellIs" dxfId="2" priority="1" stopIfTrue="1" operator="between">
      <formula>630</formula>
      <formula>680</formula>
    </cfRule>
    <cfRule type="cellIs" dxfId="1" priority="2" stopIfTrue="1" operator="between">
      <formula>690</formula>
      <formula>740</formula>
    </cfRule>
    <cfRule type="cellIs" dxfId="0" priority="3" stopIfTrue="1" operator="between">
      <formula>550</formula>
      <formula>620</formula>
    </cfRule>
  </conditionalFormatting>
  <pageMargins left="0.7" right="0.7" top="0.75" bottom="0.75" header="0.3" footer="0.3"/>
  <pageSetup orientation="portrait" r:id="rId1"/>
  <headerFooter>
    <oddFooter>&amp;C&amp;1#&amp;"Calibri"&amp;10&amp;K000000Schlumberger-Private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2EB3E-800F-4E7D-AB78-8AEA9F5B2388}">
  <dimension ref="A1:L210"/>
  <sheetViews>
    <sheetView zoomScale="70" zoomScaleNormal="70" workbookViewId="0">
      <selection activeCell="H74" sqref="H74"/>
    </sheetView>
  </sheetViews>
  <sheetFormatPr defaultRowHeight="15" x14ac:dyDescent="0.25"/>
  <cols>
    <col min="1" max="1" width="9.140625" style="81"/>
    <col min="2" max="2" width="12" style="81" customWidth="1"/>
    <col min="3" max="5" width="9.140625" style="81"/>
    <col min="6" max="7" width="18" style="81" customWidth="1"/>
    <col min="8" max="8" width="151.140625" style="81" bestFit="1" customWidth="1"/>
    <col min="9" max="9" width="0" style="81" hidden="1" customWidth="1"/>
    <col min="10" max="10" width="21.5703125" style="81" bestFit="1" customWidth="1"/>
    <col min="11" max="12" width="21" style="81" customWidth="1"/>
    <col min="13" max="16384" width="9.140625" style="81"/>
  </cols>
  <sheetData>
    <row r="1" spans="1:12" x14ac:dyDescent="0.25">
      <c r="A1" s="185" t="s">
        <v>14</v>
      </c>
      <c r="B1" s="185" t="s">
        <v>87</v>
      </c>
      <c r="C1" s="185" t="s">
        <v>88</v>
      </c>
      <c r="D1" s="185" t="s">
        <v>89</v>
      </c>
      <c r="E1" s="185" t="s">
        <v>90</v>
      </c>
      <c r="F1" s="185"/>
      <c r="G1" s="185"/>
      <c r="H1" s="185"/>
      <c r="I1" s="185"/>
      <c r="J1" s="185" t="s">
        <v>92</v>
      </c>
    </row>
    <row r="2" spans="1:12" ht="15.75" thickBot="1" x14ac:dyDescent="0.3">
      <c r="A2" s="56">
        <v>828</v>
      </c>
      <c r="B2" s="461" t="s">
        <v>81</v>
      </c>
      <c r="C2" s="56" t="s">
        <v>63</v>
      </c>
      <c r="D2" s="56" t="s">
        <v>63</v>
      </c>
      <c r="E2" s="56">
        <v>1</v>
      </c>
      <c r="F2" s="56" t="s">
        <v>72</v>
      </c>
      <c r="G2" s="56"/>
      <c r="H2" s="56"/>
      <c r="J2" s="55" t="s">
        <v>67</v>
      </c>
      <c r="K2" s="81">
        <f>COUNTIF(($F$2:$G$84),J2)</f>
        <v>7</v>
      </c>
      <c r="L2" s="81">
        <f>COUNTIF(($F$89:$G$209),J2)</f>
        <v>13</v>
      </c>
    </row>
    <row r="3" spans="1:12" ht="15.75" thickBot="1" x14ac:dyDescent="0.3">
      <c r="A3" s="185">
        <v>829</v>
      </c>
      <c r="B3" s="460"/>
      <c r="C3" s="185" t="s">
        <v>63</v>
      </c>
      <c r="D3" s="185" t="s">
        <v>65</v>
      </c>
      <c r="E3" s="185">
        <v>0</v>
      </c>
      <c r="F3" s="57" t="s">
        <v>70</v>
      </c>
      <c r="G3" s="185" t="s">
        <v>74</v>
      </c>
      <c r="H3" s="185"/>
      <c r="J3" s="53" t="s">
        <v>68</v>
      </c>
      <c r="K3" s="81">
        <f t="shared" ref="K3:K11" si="0">COUNTIF(($F$2:$F$84),J3)</f>
        <v>6</v>
      </c>
      <c r="L3" s="81">
        <f t="shared" ref="L3:L11" si="1">COUNTIF(($F$89:$G$209),J3)</f>
        <v>2</v>
      </c>
    </row>
    <row r="4" spans="1:12" ht="15.75" thickBot="1" x14ac:dyDescent="0.3">
      <c r="A4" s="185">
        <v>830</v>
      </c>
      <c r="B4" s="460"/>
      <c r="C4" s="185" t="s">
        <v>64</v>
      </c>
      <c r="D4" s="185" t="s">
        <v>64</v>
      </c>
      <c r="E4" s="185">
        <v>1</v>
      </c>
      <c r="F4" s="185" t="s">
        <v>69</v>
      </c>
      <c r="G4" s="185" t="s">
        <v>70</v>
      </c>
      <c r="H4" s="185"/>
      <c r="J4" s="53" t="s">
        <v>69</v>
      </c>
      <c r="K4" s="81">
        <f t="shared" si="0"/>
        <v>9</v>
      </c>
      <c r="L4" s="81">
        <f t="shared" si="1"/>
        <v>5</v>
      </c>
    </row>
    <row r="5" spans="1:12" ht="15.75" thickBot="1" x14ac:dyDescent="0.3">
      <c r="A5" s="185">
        <v>831</v>
      </c>
      <c r="B5" s="460"/>
      <c r="C5" s="185" t="s">
        <v>65</v>
      </c>
      <c r="D5" s="185" t="s">
        <v>64</v>
      </c>
      <c r="E5" s="185">
        <v>0</v>
      </c>
      <c r="F5" s="57" t="s">
        <v>67</v>
      </c>
      <c r="G5" s="185"/>
      <c r="H5" s="185" t="s">
        <v>76</v>
      </c>
      <c r="J5" s="53" t="s">
        <v>70</v>
      </c>
      <c r="K5" s="81">
        <f t="shared" si="0"/>
        <v>13</v>
      </c>
      <c r="L5" s="81">
        <f t="shared" si="1"/>
        <v>5</v>
      </c>
    </row>
    <row r="6" spans="1:12" ht="15.75" thickBot="1" x14ac:dyDescent="0.3">
      <c r="A6" s="185">
        <v>832</v>
      </c>
      <c r="B6" s="460"/>
      <c r="C6" s="185" t="s">
        <v>65</v>
      </c>
      <c r="D6" s="185" t="s">
        <v>65</v>
      </c>
      <c r="E6" s="185">
        <v>1</v>
      </c>
      <c r="F6" s="185" t="s">
        <v>69</v>
      </c>
      <c r="G6" s="185"/>
      <c r="H6" s="185"/>
      <c r="J6" s="53" t="s">
        <v>71</v>
      </c>
      <c r="K6" s="81">
        <f t="shared" si="0"/>
        <v>7</v>
      </c>
      <c r="L6" s="81">
        <f t="shared" si="1"/>
        <v>4</v>
      </c>
    </row>
    <row r="7" spans="1:12" ht="15.75" thickBot="1" x14ac:dyDescent="0.3">
      <c r="A7" s="185">
        <v>833</v>
      </c>
      <c r="B7" s="460"/>
      <c r="C7" s="185" t="s">
        <v>65</v>
      </c>
      <c r="D7" s="185" t="s">
        <v>65</v>
      </c>
      <c r="E7" s="185">
        <v>1</v>
      </c>
      <c r="F7" s="185" t="s">
        <v>67</v>
      </c>
      <c r="G7" s="185"/>
      <c r="H7" s="185" t="s">
        <v>77</v>
      </c>
      <c r="J7" s="53" t="s">
        <v>72</v>
      </c>
      <c r="K7" s="81">
        <f t="shared" si="0"/>
        <v>3</v>
      </c>
      <c r="L7" s="81">
        <f t="shared" si="1"/>
        <v>1</v>
      </c>
    </row>
    <row r="8" spans="1:12" ht="15.75" thickBot="1" x14ac:dyDescent="0.3">
      <c r="A8" s="185">
        <v>834</v>
      </c>
      <c r="B8" s="460"/>
      <c r="C8" s="185" t="s">
        <v>66</v>
      </c>
      <c r="D8" s="185" t="s">
        <v>66</v>
      </c>
      <c r="E8" s="185">
        <v>1</v>
      </c>
      <c r="F8" s="185" t="s">
        <v>70</v>
      </c>
      <c r="G8" s="185"/>
      <c r="H8" s="185"/>
      <c r="J8" s="53" t="s">
        <v>73</v>
      </c>
      <c r="K8" s="81">
        <f t="shared" si="0"/>
        <v>10</v>
      </c>
      <c r="L8" s="81">
        <f t="shared" si="1"/>
        <v>3</v>
      </c>
    </row>
    <row r="9" spans="1:12" ht="15.75" thickBot="1" x14ac:dyDescent="0.3">
      <c r="A9" s="185">
        <v>835</v>
      </c>
      <c r="B9" s="460"/>
      <c r="C9" s="185" t="s">
        <v>63</v>
      </c>
      <c r="D9" s="185" t="s">
        <v>63</v>
      </c>
      <c r="E9" s="185">
        <v>1</v>
      </c>
      <c r="F9" s="185" t="s">
        <v>72</v>
      </c>
      <c r="G9" s="185" t="s">
        <v>67</v>
      </c>
      <c r="H9" s="185"/>
      <c r="J9" s="53" t="s">
        <v>74</v>
      </c>
      <c r="K9" s="81">
        <f t="shared" si="0"/>
        <v>3</v>
      </c>
      <c r="L9" s="81">
        <f t="shared" si="1"/>
        <v>3</v>
      </c>
    </row>
    <row r="10" spans="1:12" ht="15.75" thickBot="1" x14ac:dyDescent="0.3">
      <c r="A10" s="185">
        <v>836</v>
      </c>
      <c r="B10" s="460"/>
      <c r="C10" s="185" t="s">
        <v>63</v>
      </c>
      <c r="D10" s="185" t="s">
        <v>63</v>
      </c>
      <c r="E10" s="185">
        <v>1</v>
      </c>
      <c r="F10" s="185" t="s">
        <v>73</v>
      </c>
      <c r="G10" s="185" t="s">
        <v>70</v>
      </c>
      <c r="H10" s="185" t="s">
        <v>78</v>
      </c>
      <c r="J10" s="53" t="s">
        <v>75</v>
      </c>
      <c r="K10" s="81">
        <f t="shared" si="0"/>
        <v>1</v>
      </c>
      <c r="L10" s="81">
        <f t="shared" si="1"/>
        <v>0</v>
      </c>
    </row>
    <row r="11" spans="1:12" ht="15.75" thickBot="1" x14ac:dyDescent="0.3">
      <c r="A11" s="185">
        <v>837</v>
      </c>
      <c r="B11" s="460"/>
      <c r="C11" s="185" t="s">
        <v>64</v>
      </c>
      <c r="D11" s="185" t="s">
        <v>64</v>
      </c>
      <c r="E11" s="58">
        <v>1</v>
      </c>
      <c r="F11" s="185" t="s">
        <v>69</v>
      </c>
      <c r="G11" s="185" t="s">
        <v>79</v>
      </c>
      <c r="H11" s="185"/>
      <c r="J11" s="53" t="s">
        <v>79</v>
      </c>
      <c r="K11" s="81">
        <f t="shared" si="0"/>
        <v>0</v>
      </c>
      <c r="L11" s="81">
        <f t="shared" si="1"/>
        <v>2</v>
      </c>
    </row>
    <row r="12" spans="1:12" ht="15.75" thickBot="1" x14ac:dyDescent="0.3">
      <c r="E12" s="54">
        <f>8/10</f>
        <v>0.8</v>
      </c>
    </row>
    <row r="14" spans="1:12" x14ac:dyDescent="0.25">
      <c r="A14" s="185">
        <v>838</v>
      </c>
      <c r="B14" s="460" t="s">
        <v>82</v>
      </c>
      <c r="C14" s="185" t="s">
        <v>66</v>
      </c>
      <c r="D14" s="185" t="s">
        <v>66</v>
      </c>
      <c r="E14" s="185">
        <v>1</v>
      </c>
      <c r="F14" s="185" t="s">
        <v>72</v>
      </c>
      <c r="G14" s="185" t="s">
        <v>73</v>
      </c>
      <c r="H14" s="185" t="s">
        <v>83</v>
      </c>
    </row>
    <row r="15" spans="1:12" x14ac:dyDescent="0.25">
      <c r="A15" s="185">
        <v>839</v>
      </c>
      <c r="B15" s="460"/>
      <c r="C15" s="185" t="s">
        <v>64</v>
      </c>
      <c r="D15" s="185" t="s">
        <v>64</v>
      </c>
      <c r="E15" s="185">
        <v>1</v>
      </c>
      <c r="F15" s="185" t="s">
        <v>68</v>
      </c>
      <c r="G15" s="185" t="s">
        <v>67</v>
      </c>
      <c r="H15" s="185"/>
    </row>
    <row r="16" spans="1:12" x14ac:dyDescent="0.25">
      <c r="A16" s="185">
        <v>840</v>
      </c>
      <c r="B16" s="460"/>
      <c r="C16" s="185" t="s">
        <v>63</v>
      </c>
      <c r="D16" s="185" t="s">
        <v>63</v>
      </c>
      <c r="E16" s="185">
        <v>1</v>
      </c>
      <c r="F16" s="185" t="s">
        <v>67</v>
      </c>
      <c r="G16" s="185"/>
      <c r="H16" s="185" t="s">
        <v>84</v>
      </c>
    </row>
    <row r="17" spans="1:8" x14ac:dyDescent="0.25">
      <c r="A17" s="185">
        <v>841</v>
      </c>
      <c r="B17" s="460"/>
      <c r="C17" s="185" t="s">
        <v>66</v>
      </c>
      <c r="D17" s="185" t="s">
        <v>66</v>
      </c>
      <c r="E17" s="185">
        <v>1</v>
      </c>
      <c r="F17" s="185" t="s">
        <v>70</v>
      </c>
      <c r="G17" s="185" t="s">
        <v>74</v>
      </c>
      <c r="H17" s="185" t="s">
        <v>85</v>
      </c>
    </row>
    <row r="18" spans="1:8" x14ac:dyDescent="0.25">
      <c r="A18" s="185">
        <v>842</v>
      </c>
      <c r="B18" s="460"/>
      <c r="C18" s="185" t="s">
        <v>64</v>
      </c>
      <c r="D18" s="185" t="s">
        <v>64</v>
      </c>
      <c r="E18" s="185">
        <v>1</v>
      </c>
      <c r="F18" s="185" t="s">
        <v>70</v>
      </c>
      <c r="G18" s="185" t="s">
        <v>69</v>
      </c>
      <c r="H18" s="185" t="s">
        <v>67</v>
      </c>
    </row>
    <row r="19" spans="1:8" x14ac:dyDescent="0.25">
      <c r="A19" s="185">
        <v>843</v>
      </c>
      <c r="B19" s="460"/>
      <c r="C19" s="185" t="s">
        <v>63</v>
      </c>
      <c r="D19" s="185" t="s">
        <v>64</v>
      </c>
      <c r="E19" s="185">
        <v>0</v>
      </c>
      <c r="F19" s="57" t="s">
        <v>70</v>
      </c>
      <c r="G19" s="185" t="s">
        <v>72</v>
      </c>
      <c r="H19" s="59" t="s">
        <v>86</v>
      </c>
    </row>
    <row r="20" spans="1:8" ht="15.75" thickBot="1" x14ac:dyDescent="0.3">
      <c r="A20" s="185">
        <v>844</v>
      </c>
      <c r="B20" s="460"/>
      <c r="C20" s="185" t="s">
        <v>63</v>
      </c>
      <c r="D20" s="185" t="s">
        <v>63</v>
      </c>
      <c r="E20" s="185">
        <v>1</v>
      </c>
      <c r="F20" s="185" t="s">
        <v>70</v>
      </c>
      <c r="G20" s="185"/>
      <c r="H20" s="185"/>
    </row>
    <row r="21" spans="1:8" ht="15.75" thickBot="1" x14ac:dyDescent="0.3">
      <c r="C21" s="60"/>
      <c r="E21" s="54">
        <f>6/7</f>
        <v>0.8571428571428571</v>
      </c>
    </row>
    <row r="23" spans="1:8" x14ac:dyDescent="0.25">
      <c r="A23" s="185">
        <v>845</v>
      </c>
      <c r="B23" s="460" t="str">
        <f>B14</f>
        <v>2.5 min per Question</v>
      </c>
      <c r="C23" s="185" t="s">
        <v>65</v>
      </c>
      <c r="D23" s="185" t="s">
        <v>65</v>
      </c>
      <c r="E23" s="185">
        <v>1</v>
      </c>
      <c r="F23" s="185" t="s">
        <v>74</v>
      </c>
      <c r="G23" s="185" t="s">
        <v>79</v>
      </c>
      <c r="H23" s="185"/>
    </row>
    <row r="24" spans="1:8" x14ac:dyDescent="0.25">
      <c r="A24" s="185">
        <v>846</v>
      </c>
      <c r="B24" s="460"/>
      <c r="C24" s="185" t="s">
        <v>63</v>
      </c>
      <c r="D24" s="185" t="s">
        <v>63</v>
      </c>
      <c r="E24" s="185">
        <v>1</v>
      </c>
      <c r="F24" s="185" t="s">
        <v>69</v>
      </c>
      <c r="G24" s="185" t="s">
        <v>73</v>
      </c>
      <c r="H24" s="185" t="s">
        <v>91</v>
      </c>
    </row>
    <row r="25" spans="1:8" x14ac:dyDescent="0.25">
      <c r="A25" s="185">
        <v>847</v>
      </c>
      <c r="B25" s="460"/>
      <c r="C25" s="185" t="s">
        <v>64</v>
      </c>
      <c r="D25" s="185" t="s">
        <v>64</v>
      </c>
      <c r="E25" s="185">
        <v>1</v>
      </c>
      <c r="F25" s="185" t="s">
        <v>75</v>
      </c>
      <c r="G25" s="185"/>
      <c r="H25" s="185"/>
    </row>
    <row r="26" spans="1:8" x14ac:dyDescent="0.25">
      <c r="A26" s="185">
        <v>848</v>
      </c>
      <c r="B26" s="460"/>
      <c r="C26" s="185" t="s">
        <v>64</v>
      </c>
      <c r="D26" s="185" t="s">
        <v>64</v>
      </c>
      <c r="E26" s="185">
        <v>1</v>
      </c>
      <c r="F26" s="185" t="s">
        <v>69</v>
      </c>
      <c r="G26" s="185"/>
      <c r="H26" s="185"/>
    </row>
    <row r="27" spans="1:8" ht="30" x14ac:dyDescent="0.25">
      <c r="A27" s="185">
        <v>849</v>
      </c>
      <c r="B27" s="460"/>
      <c r="C27" s="185" t="s">
        <v>63</v>
      </c>
      <c r="D27" s="185" t="s">
        <v>80</v>
      </c>
      <c r="E27" s="185">
        <v>0</v>
      </c>
      <c r="F27" s="57" t="s">
        <v>73</v>
      </c>
      <c r="G27" s="57" t="s">
        <v>92</v>
      </c>
      <c r="H27" s="59" t="s">
        <v>93</v>
      </c>
    </row>
    <row r="28" spans="1:8" x14ac:dyDescent="0.25">
      <c r="A28" s="185">
        <v>850</v>
      </c>
      <c r="B28" s="460"/>
      <c r="C28" s="185" t="s">
        <v>65</v>
      </c>
      <c r="D28" s="185" t="s">
        <v>66</v>
      </c>
      <c r="E28" s="185">
        <v>0</v>
      </c>
      <c r="F28" s="57" t="s">
        <v>68</v>
      </c>
      <c r="G28" s="57" t="s">
        <v>69</v>
      </c>
      <c r="H28" s="59" t="s">
        <v>94</v>
      </c>
    </row>
    <row r="29" spans="1:8" ht="15.75" thickBot="1" x14ac:dyDescent="0.3">
      <c r="A29" s="185">
        <v>851</v>
      </c>
      <c r="B29" s="460"/>
      <c r="C29" s="185" t="s">
        <v>66</v>
      </c>
      <c r="D29" s="185" t="s">
        <v>66</v>
      </c>
      <c r="E29" s="185">
        <v>1</v>
      </c>
      <c r="F29" s="185" t="s">
        <v>70</v>
      </c>
      <c r="G29" s="185"/>
      <c r="H29" s="185" t="s">
        <v>95</v>
      </c>
    </row>
    <row r="30" spans="1:8" ht="15.75" thickBot="1" x14ac:dyDescent="0.3">
      <c r="E30" s="54">
        <f>5/7</f>
        <v>0.7142857142857143</v>
      </c>
    </row>
    <row r="32" spans="1:8" x14ac:dyDescent="0.25">
      <c r="A32" s="185">
        <v>852</v>
      </c>
      <c r="B32" s="460" t="s">
        <v>115</v>
      </c>
      <c r="C32" s="185" t="s">
        <v>64</v>
      </c>
      <c r="D32" s="185" t="s">
        <v>66</v>
      </c>
      <c r="E32" s="185">
        <v>0</v>
      </c>
      <c r="F32" s="185" t="s">
        <v>68</v>
      </c>
      <c r="G32" s="185" t="s">
        <v>69</v>
      </c>
      <c r="H32" s="185" t="s">
        <v>116</v>
      </c>
    </row>
    <row r="33" spans="1:8" x14ac:dyDescent="0.25">
      <c r="A33" s="185">
        <v>853</v>
      </c>
      <c r="B33" s="460"/>
      <c r="C33" s="185" t="s">
        <v>64</v>
      </c>
      <c r="D33" s="185" t="s">
        <v>64</v>
      </c>
      <c r="E33" s="185">
        <v>1</v>
      </c>
      <c r="F33" s="185" t="s">
        <v>69</v>
      </c>
      <c r="G33" s="185" t="s">
        <v>70</v>
      </c>
      <c r="H33" s="185"/>
    </row>
    <row r="34" spans="1:8" x14ac:dyDescent="0.25">
      <c r="A34" s="185">
        <v>854</v>
      </c>
      <c r="B34" s="460"/>
      <c r="C34" s="185" t="s">
        <v>66</v>
      </c>
      <c r="D34" s="185" t="s">
        <v>63</v>
      </c>
      <c r="E34" s="185">
        <v>0</v>
      </c>
      <c r="F34" s="185" t="s">
        <v>68</v>
      </c>
      <c r="G34" s="185"/>
      <c r="H34" s="185" t="s">
        <v>117</v>
      </c>
    </row>
    <row r="35" spans="1:8" x14ac:dyDescent="0.25">
      <c r="A35" s="185">
        <v>855</v>
      </c>
      <c r="B35" s="460"/>
      <c r="C35" s="185" t="s">
        <v>64</v>
      </c>
      <c r="D35" s="185" t="s">
        <v>64</v>
      </c>
      <c r="E35" s="185">
        <v>1</v>
      </c>
      <c r="F35" s="185" t="s">
        <v>74</v>
      </c>
      <c r="G35" s="185" t="s">
        <v>73</v>
      </c>
      <c r="H35" s="185"/>
    </row>
    <row r="36" spans="1:8" x14ac:dyDescent="0.25">
      <c r="A36" s="185">
        <v>856</v>
      </c>
      <c r="B36" s="460"/>
      <c r="C36" s="185" t="s">
        <v>65</v>
      </c>
      <c r="D36" s="185" t="s">
        <v>66</v>
      </c>
      <c r="E36" s="185">
        <v>0</v>
      </c>
      <c r="F36" s="185" t="s">
        <v>73</v>
      </c>
      <c r="G36" s="185"/>
      <c r="H36" s="185" t="s">
        <v>118</v>
      </c>
    </row>
    <row r="37" spans="1:8" x14ac:dyDescent="0.25">
      <c r="A37" s="185">
        <v>857</v>
      </c>
      <c r="B37" s="460"/>
      <c r="C37" s="185" t="s">
        <v>65</v>
      </c>
      <c r="D37" s="185" t="s">
        <v>65</v>
      </c>
      <c r="E37" s="185">
        <v>1</v>
      </c>
      <c r="F37" s="185" t="s">
        <v>70</v>
      </c>
      <c r="G37" s="185"/>
      <c r="H37" s="185" t="s">
        <v>119</v>
      </c>
    </row>
    <row r="38" spans="1:8" x14ac:dyDescent="0.25">
      <c r="A38" s="185">
        <v>858</v>
      </c>
      <c r="B38" s="460"/>
      <c r="C38" s="185" t="s">
        <v>66</v>
      </c>
      <c r="D38" s="185" t="s">
        <v>66</v>
      </c>
      <c r="E38" s="185">
        <v>1</v>
      </c>
      <c r="F38" s="185" t="s">
        <v>73</v>
      </c>
      <c r="G38" s="185"/>
      <c r="H38" s="185"/>
    </row>
    <row r="39" spans="1:8" x14ac:dyDescent="0.25">
      <c r="A39" s="185">
        <v>859</v>
      </c>
      <c r="B39" s="460"/>
      <c r="C39" s="185" t="s">
        <v>80</v>
      </c>
      <c r="D39" s="185" t="s">
        <v>80</v>
      </c>
      <c r="E39" s="185">
        <v>1</v>
      </c>
      <c r="F39" s="185" t="s">
        <v>71</v>
      </c>
      <c r="G39" s="185"/>
      <c r="H39" s="185" t="s">
        <v>120</v>
      </c>
    </row>
    <row r="40" spans="1:8" x14ac:dyDescent="0.25">
      <c r="A40" s="185">
        <v>860</v>
      </c>
      <c r="B40" s="460"/>
      <c r="C40" s="185" t="s">
        <v>65</v>
      </c>
      <c r="D40" s="185" t="s">
        <v>65</v>
      </c>
      <c r="E40" s="185">
        <v>1</v>
      </c>
      <c r="F40" s="185" t="s">
        <v>70</v>
      </c>
      <c r="G40" s="185"/>
      <c r="H40" s="185" t="s">
        <v>121</v>
      </c>
    </row>
    <row r="41" spans="1:8" ht="15.75" thickBot="1" x14ac:dyDescent="0.3">
      <c r="A41" s="185">
        <v>861</v>
      </c>
      <c r="B41" s="460"/>
      <c r="C41" s="185" t="s">
        <v>65</v>
      </c>
      <c r="D41" s="185" t="s">
        <v>65</v>
      </c>
      <c r="E41" s="185">
        <v>1</v>
      </c>
      <c r="F41" s="185" t="s">
        <v>73</v>
      </c>
      <c r="G41" s="185"/>
      <c r="H41" s="185"/>
    </row>
    <row r="42" spans="1:8" ht="15.75" thickBot="1" x14ac:dyDescent="0.3">
      <c r="E42" s="54">
        <f>7/10</f>
        <v>0.7</v>
      </c>
    </row>
    <row r="44" spans="1:8" x14ac:dyDescent="0.25">
      <c r="A44" s="185">
        <v>862</v>
      </c>
      <c r="B44" s="460" t="s">
        <v>126</v>
      </c>
      <c r="C44" s="185" t="s">
        <v>64</v>
      </c>
      <c r="D44" s="185" t="s">
        <v>64</v>
      </c>
      <c r="E44" s="185">
        <v>1</v>
      </c>
      <c r="F44" s="185" t="s">
        <v>71</v>
      </c>
      <c r="G44" s="185"/>
      <c r="H44" s="185"/>
    </row>
    <row r="45" spans="1:8" x14ac:dyDescent="0.25">
      <c r="A45" s="185">
        <v>863</v>
      </c>
      <c r="B45" s="460"/>
      <c r="C45" s="185" t="s">
        <v>66</v>
      </c>
      <c r="D45" s="185" t="s">
        <v>66</v>
      </c>
      <c r="E45" s="185">
        <v>1</v>
      </c>
      <c r="F45" s="185" t="s">
        <v>122</v>
      </c>
      <c r="G45" s="185"/>
      <c r="H45" s="185"/>
    </row>
    <row r="46" spans="1:8" x14ac:dyDescent="0.25">
      <c r="A46" s="185">
        <v>864</v>
      </c>
      <c r="B46" s="460"/>
      <c r="C46" s="185" t="s">
        <v>80</v>
      </c>
      <c r="D46" s="185" t="s">
        <v>80</v>
      </c>
      <c r="E46" s="185">
        <v>1</v>
      </c>
      <c r="F46" s="185" t="s">
        <v>68</v>
      </c>
      <c r="G46" s="185" t="s">
        <v>69</v>
      </c>
      <c r="H46" s="185"/>
    </row>
    <row r="47" spans="1:8" x14ac:dyDescent="0.25">
      <c r="A47" s="185">
        <v>865</v>
      </c>
      <c r="B47" s="460"/>
      <c r="C47" s="185" t="s">
        <v>66</v>
      </c>
      <c r="D47" s="185" t="s">
        <v>66</v>
      </c>
      <c r="E47" s="185">
        <v>1</v>
      </c>
      <c r="F47" s="185" t="s">
        <v>71</v>
      </c>
      <c r="G47" s="185"/>
      <c r="H47" s="185"/>
    </row>
    <row r="48" spans="1:8" x14ac:dyDescent="0.25">
      <c r="A48" s="185">
        <v>866</v>
      </c>
      <c r="B48" s="460"/>
      <c r="C48" s="185" t="s">
        <v>66</v>
      </c>
      <c r="D48" s="185" t="s">
        <v>66</v>
      </c>
      <c r="E48" s="185">
        <v>1</v>
      </c>
      <c r="F48" s="185" t="s">
        <v>122</v>
      </c>
      <c r="G48" s="185"/>
      <c r="H48" s="185" t="s">
        <v>123</v>
      </c>
    </row>
    <row r="49" spans="1:10" x14ac:dyDescent="0.25">
      <c r="A49" s="185">
        <v>867</v>
      </c>
      <c r="B49" s="460"/>
      <c r="C49" s="185" t="s">
        <v>63</v>
      </c>
      <c r="D49" s="185" t="s">
        <v>63</v>
      </c>
      <c r="E49" s="185">
        <v>1</v>
      </c>
      <c r="F49" s="185" t="s">
        <v>73</v>
      </c>
      <c r="G49" s="185"/>
      <c r="H49" s="185"/>
    </row>
    <row r="50" spans="1:10" s="86" customFormat="1" x14ac:dyDescent="0.25">
      <c r="A50" s="85">
        <v>868</v>
      </c>
      <c r="B50" s="460"/>
      <c r="C50" s="85" t="s">
        <v>66</v>
      </c>
      <c r="D50" s="85" t="s">
        <v>80</v>
      </c>
      <c r="E50" s="85">
        <v>0</v>
      </c>
      <c r="F50" s="85" t="s">
        <v>67</v>
      </c>
      <c r="G50" s="85"/>
      <c r="H50" s="85" t="s">
        <v>132</v>
      </c>
      <c r="J50" s="86" t="s">
        <v>127</v>
      </c>
    </row>
    <row r="51" spans="1:10" x14ac:dyDescent="0.25">
      <c r="A51" s="185">
        <v>869</v>
      </c>
      <c r="B51" s="460"/>
      <c r="C51" s="185" t="s">
        <v>64</v>
      </c>
      <c r="D51" s="185" t="s">
        <v>64</v>
      </c>
      <c r="E51" s="185">
        <v>1</v>
      </c>
      <c r="F51" s="185" t="s">
        <v>71</v>
      </c>
      <c r="G51" s="185" t="s">
        <v>73</v>
      </c>
      <c r="H51" s="185"/>
    </row>
    <row r="52" spans="1:10" x14ac:dyDescent="0.25">
      <c r="A52" s="185">
        <v>870</v>
      </c>
      <c r="B52" s="460"/>
      <c r="C52" s="185" t="s">
        <v>64</v>
      </c>
      <c r="D52" s="185" t="s">
        <v>64</v>
      </c>
      <c r="E52" s="185">
        <v>1</v>
      </c>
      <c r="F52" s="185" t="s">
        <v>124</v>
      </c>
      <c r="G52" s="185"/>
      <c r="H52" s="185"/>
    </row>
    <row r="53" spans="1:10" ht="15.75" thickBot="1" x14ac:dyDescent="0.3">
      <c r="A53" s="185">
        <v>871</v>
      </c>
      <c r="B53" s="460"/>
      <c r="C53" s="185" t="s">
        <v>63</v>
      </c>
      <c r="D53" s="185" t="s">
        <v>63</v>
      </c>
      <c r="E53" s="185">
        <v>1</v>
      </c>
      <c r="F53" s="185" t="s">
        <v>125</v>
      </c>
      <c r="G53" s="185" t="s">
        <v>70</v>
      </c>
      <c r="H53" s="185"/>
    </row>
    <row r="54" spans="1:10" ht="15.75" thickBot="1" x14ac:dyDescent="0.3">
      <c r="E54" s="54">
        <f>9/10</f>
        <v>0.9</v>
      </c>
    </row>
    <row r="56" spans="1:10" x14ac:dyDescent="0.25">
      <c r="A56" s="185">
        <v>872</v>
      </c>
      <c r="B56" s="460" t="s">
        <v>151</v>
      </c>
      <c r="C56" s="185" t="s">
        <v>65</v>
      </c>
      <c r="D56" s="185" t="s">
        <v>64</v>
      </c>
      <c r="E56" s="185">
        <v>0</v>
      </c>
      <c r="F56" s="185" t="s">
        <v>73</v>
      </c>
      <c r="G56" s="185"/>
      <c r="H56" s="185" t="s">
        <v>153</v>
      </c>
    </row>
    <row r="57" spans="1:10" x14ac:dyDescent="0.25">
      <c r="A57" s="185">
        <v>873</v>
      </c>
      <c r="B57" s="460"/>
      <c r="C57" s="185" t="s">
        <v>63</v>
      </c>
      <c r="D57" s="185" t="s">
        <v>64</v>
      </c>
      <c r="E57" s="185">
        <v>0</v>
      </c>
      <c r="F57" s="185" t="s">
        <v>73</v>
      </c>
      <c r="G57" s="185"/>
      <c r="H57" s="185" t="s">
        <v>152</v>
      </c>
    </row>
    <row r="58" spans="1:10" x14ac:dyDescent="0.25">
      <c r="A58" s="185">
        <v>874</v>
      </c>
      <c r="B58" s="460"/>
      <c r="C58" s="185" t="s">
        <v>63</v>
      </c>
      <c r="D58" s="185" t="s">
        <v>63</v>
      </c>
      <c r="E58" s="185">
        <v>1</v>
      </c>
      <c r="F58" s="185" t="s">
        <v>70</v>
      </c>
      <c r="G58" s="185" t="s">
        <v>71</v>
      </c>
      <c r="H58" s="185"/>
    </row>
    <row r="59" spans="1:10" x14ac:dyDescent="0.25">
      <c r="A59" s="185">
        <v>875</v>
      </c>
      <c r="B59" s="460"/>
      <c r="C59" s="185" t="s">
        <v>65</v>
      </c>
      <c r="D59" s="185" t="s">
        <v>66</v>
      </c>
      <c r="E59" s="185">
        <v>0</v>
      </c>
      <c r="F59" s="185" t="s">
        <v>73</v>
      </c>
      <c r="G59" s="185"/>
      <c r="H59" s="185" t="s">
        <v>154</v>
      </c>
    </row>
    <row r="60" spans="1:10" x14ac:dyDescent="0.25">
      <c r="A60" s="185">
        <v>876</v>
      </c>
      <c r="B60" s="460"/>
      <c r="C60" s="185" t="s">
        <v>64</v>
      </c>
      <c r="D60" s="185" t="s">
        <v>66</v>
      </c>
      <c r="E60" s="185">
        <v>0</v>
      </c>
      <c r="F60" s="185" t="s">
        <v>155</v>
      </c>
      <c r="G60" s="185"/>
      <c r="H60" s="185" t="s">
        <v>156</v>
      </c>
    </row>
    <row r="61" spans="1:10" x14ac:dyDescent="0.25">
      <c r="A61" s="185">
        <v>877</v>
      </c>
      <c r="B61" s="460"/>
      <c r="C61" s="185" t="s">
        <v>64</v>
      </c>
      <c r="D61" s="185" t="s">
        <v>64</v>
      </c>
      <c r="E61" s="185">
        <v>1</v>
      </c>
      <c r="F61" s="185" t="s">
        <v>69</v>
      </c>
      <c r="G61" s="185"/>
      <c r="H61" s="185"/>
    </row>
    <row r="62" spans="1:10" x14ac:dyDescent="0.25">
      <c r="A62" s="185">
        <v>878</v>
      </c>
      <c r="B62" s="460"/>
      <c r="C62" s="85" t="s">
        <v>65</v>
      </c>
      <c r="D62" s="85" t="s">
        <v>65</v>
      </c>
      <c r="E62" s="85">
        <v>1</v>
      </c>
      <c r="F62" s="80" t="s">
        <v>69</v>
      </c>
      <c r="G62" s="80" t="s">
        <v>67</v>
      </c>
      <c r="H62" s="80"/>
    </row>
    <row r="63" spans="1:10" x14ac:dyDescent="0.25">
      <c r="A63" s="185">
        <v>879</v>
      </c>
      <c r="B63" s="460"/>
      <c r="C63" s="185" t="s">
        <v>80</v>
      </c>
      <c r="D63" s="185" t="s">
        <v>66</v>
      </c>
      <c r="E63" s="185">
        <v>0</v>
      </c>
      <c r="F63" s="185" t="s">
        <v>71</v>
      </c>
      <c r="G63" s="185"/>
      <c r="H63" s="185"/>
    </row>
    <row r="64" spans="1:10" x14ac:dyDescent="0.25">
      <c r="A64" s="185">
        <v>880</v>
      </c>
      <c r="B64" s="460"/>
      <c r="C64" s="185" t="s">
        <v>80</v>
      </c>
      <c r="D64" s="185" t="s">
        <v>63</v>
      </c>
      <c r="E64" s="185">
        <v>0</v>
      </c>
      <c r="F64" s="185" t="s">
        <v>73</v>
      </c>
      <c r="G64" s="185" t="s">
        <v>69</v>
      </c>
      <c r="H64" s="185"/>
    </row>
    <row r="65" spans="1:8" ht="15.75" thickBot="1" x14ac:dyDescent="0.3">
      <c r="A65" s="185">
        <v>881</v>
      </c>
      <c r="B65" s="460"/>
      <c r="C65" s="185" t="s">
        <v>63</v>
      </c>
      <c r="D65" s="185" t="s">
        <v>63</v>
      </c>
      <c r="E65" s="185">
        <v>1</v>
      </c>
      <c r="F65" s="185"/>
      <c r="G65" s="185"/>
      <c r="H65" s="185"/>
    </row>
    <row r="66" spans="1:8" ht="15.75" thickBot="1" x14ac:dyDescent="0.3">
      <c r="E66" s="54">
        <f>4/10</f>
        <v>0.4</v>
      </c>
    </row>
    <row r="68" spans="1:8" x14ac:dyDescent="0.25">
      <c r="A68" s="185">
        <v>882</v>
      </c>
      <c r="B68" s="460" t="s">
        <v>167</v>
      </c>
      <c r="C68" s="185" t="s">
        <v>63</v>
      </c>
      <c r="D68" s="185" t="s">
        <v>65</v>
      </c>
      <c r="E68" s="185">
        <v>0</v>
      </c>
      <c r="F68" s="185" t="s">
        <v>70</v>
      </c>
      <c r="G68" s="185"/>
      <c r="H68" s="185" t="s">
        <v>168</v>
      </c>
    </row>
    <row r="69" spans="1:8" x14ac:dyDescent="0.25">
      <c r="A69" s="185">
        <v>883</v>
      </c>
      <c r="B69" s="460"/>
      <c r="C69" s="185" t="s">
        <v>63</v>
      </c>
      <c r="D69" s="185" t="s">
        <v>64</v>
      </c>
      <c r="E69" s="185">
        <v>0</v>
      </c>
      <c r="F69" s="185" t="s">
        <v>71</v>
      </c>
      <c r="G69" s="185" t="s">
        <v>73</v>
      </c>
      <c r="H69" s="185" t="s">
        <v>169</v>
      </c>
    </row>
    <row r="70" spans="1:8" x14ac:dyDescent="0.25">
      <c r="A70" s="185">
        <v>884</v>
      </c>
      <c r="B70" s="460"/>
      <c r="C70" s="185" t="s">
        <v>65</v>
      </c>
      <c r="D70" s="185" t="s">
        <v>65</v>
      </c>
      <c r="E70" s="185">
        <v>1</v>
      </c>
      <c r="F70" s="185"/>
      <c r="G70" s="185"/>
      <c r="H70" s="185"/>
    </row>
    <row r="71" spans="1:8" x14ac:dyDescent="0.25">
      <c r="A71" s="185">
        <v>885</v>
      </c>
      <c r="B71" s="460"/>
      <c r="C71" s="185" t="s">
        <v>65</v>
      </c>
      <c r="D71" s="185" t="s">
        <v>65</v>
      </c>
      <c r="E71" s="185">
        <v>1</v>
      </c>
      <c r="F71" s="185"/>
      <c r="G71" s="185"/>
      <c r="H71" s="185"/>
    </row>
    <row r="72" spans="1:8" ht="15.75" thickBot="1" x14ac:dyDescent="0.3">
      <c r="A72" s="185">
        <v>886</v>
      </c>
      <c r="B72" s="460"/>
      <c r="C72" s="185" t="s">
        <v>65</v>
      </c>
      <c r="D72" s="185" t="s">
        <v>66</v>
      </c>
      <c r="E72" s="185">
        <v>0</v>
      </c>
      <c r="F72" s="185" t="s">
        <v>68</v>
      </c>
      <c r="G72" s="185"/>
      <c r="H72" s="185" t="s">
        <v>170</v>
      </c>
    </row>
    <row r="73" spans="1:8" ht="15.75" thickBot="1" x14ac:dyDescent="0.3">
      <c r="E73" s="54">
        <f>2/3</f>
        <v>0.66666666666666663</v>
      </c>
    </row>
    <row r="75" spans="1:8" x14ac:dyDescent="0.25">
      <c r="A75" s="185">
        <v>759</v>
      </c>
      <c r="B75" s="460" t="s">
        <v>171</v>
      </c>
      <c r="C75" s="185" t="s">
        <v>64</v>
      </c>
      <c r="D75" s="185" t="s">
        <v>64</v>
      </c>
      <c r="E75" s="185">
        <v>1</v>
      </c>
      <c r="F75" s="185"/>
      <c r="G75" s="185"/>
      <c r="H75" s="185"/>
    </row>
    <row r="76" spans="1:8" x14ac:dyDescent="0.25">
      <c r="A76" s="185">
        <v>760</v>
      </c>
      <c r="B76" s="460"/>
      <c r="C76" s="185" t="s">
        <v>80</v>
      </c>
      <c r="D76" s="185" t="s">
        <v>80</v>
      </c>
      <c r="E76" s="185">
        <v>1</v>
      </c>
      <c r="F76" s="185"/>
      <c r="G76" s="185"/>
      <c r="H76" s="185"/>
    </row>
    <row r="77" spans="1:8" x14ac:dyDescent="0.25">
      <c r="A77" s="185">
        <v>761</v>
      </c>
      <c r="B77" s="460"/>
      <c r="C77" s="185" t="s">
        <v>66</v>
      </c>
      <c r="D77" s="185" t="s">
        <v>66</v>
      </c>
      <c r="E77" s="185">
        <v>1</v>
      </c>
      <c r="F77" s="185"/>
      <c r="G77" s="185"/>
      <c r="H77" s="185"/>
    </row>
    <row r="78" spans="1:8" x14ac:dyDescent="0.25">
      <c r="A78" s="185">
        <v>762</v>
      </c>
      <c r="B78" s="460"/>
      <c r="C78" s="185" t="s">
        <v>66</v>
      </c>
      <c r="D78" s="185" t="s">
        <v>66</v>
      </c>
      <c r="E78" s="185">
        <v>1</v>
      </c>
      <c r="F78" s="185"/>
      <c r="G78" s="185"/>
      <c r="H78" s="185"/>
    </row>
    <row r="79" spans="1:8" x14ac:dyDescent="0.25">
      <c r="A79" s="185">
        <v>763</v>
      </c>
      <c r="B79" s="460"/>
      <c r="C79" s="185" t="s">
        <v>80</v>
      </c>
      <c r="D79" s="185" t="s">
        <v>80</v>
      </c>
      <c r="E79" s="185">
        <v>1</v>
      </c>
      <c r="F79" s="185"/>
      <c r="G79" s="185"/>
      <c r="H79" s="185"/>
    </row>
    <row r="80" spans="1:8" x14ac:dyDescent="0.25">
      <c r="A80" s="185">
        <v>764</v>
      </c>
      <c r="B80" s="460"/>
      <c r="C80" s="185" t="s">
        <v>65</v>
      </c>
      <c r="D80" s="185" t="s">
        <v>65</v>
      </c>
      <c r="E80" s="185">
        <v>1</v>
      </c>
      <c r="F80" s="185"/>
      <c r="G80" s="185"/>
      <c r="H80" s="185"/>
    </row>
    <row r="81" spans="1:8" s="86" customFormat="1" x14ac:dyDescent="0.25">
      <c r="A81" s="185">
        <v>765</v>
      </c>
      <c r="B81" s="460"/>
      <c r="C81" s="85" t="s">
        <v>80</v>
      </c>
      <c r="D81" s="85" t="s">
        <v>80</v>
      </c>
      <c r="E81" s="85">
        <v>1</v>
      </c>
      <c r="F81" s="85"/>
      <c r="G81" s="85"/>
      <c r="H81" s="85"/>
    </row>
    <row r="82" spans="1:8" x14ac:dyDescent="0.25">
      <c r="A82" s="185">
        <v>766</v>
      </c>
      <c r="B82" s="460"/>
      <c r="C82" s="185" t="s">
        <v>80</v>
      </c>
      <c r="D82" s="185" t="s">
        <v>80</v>
      </c>
      <c r="E82" s="185">
        <v>1</v>
      </c>
      <c r="F82" s="185"/>
      <c r="G82" s="185"/>
      <c r="H82" s="185"/>
    </row>
    <row r="83" spans="1:8" x14ac:dyDescent="0.25">
      <c r="A83" s="185">
        <v>767</v>
      </c>
      <c r="B83" s="460"/>
      <c r="C83" s="185" t="s">
        <v>80</v>
      </c>
      <c r="D83" s="185" t="s">
        <v>80</v>
      </c>
      <c r="E83" s="185">
        <v>1</v>
      </c>
      <c r="F83" s="185"/>
      <c r="G83" s="185"/>
      <c r="H83" s="185"/>
    </row>
    <row r="84" spans="1:8" ht="15.75" thickBot="1" x14ac:dyDescent="0.3">
      <c r="A84" s="185">
        <v>768</v>
      </c>
      <c r="B84" s="460"/>
      <c r="C84" s="185" t="s">
        <v>66</v>
      </c>
      <c r="D84" s="185" t="s">
        <v>66</v>
      </c>
      <c r="E84" s="185">
        <v>1</v>
      </c>
      <c r="F84" s="185"/>
      <c r="G84" s="185"/>
      <c r="H84" s="185"/>
    </row>
    <row r="85" spans="1:8" ht="15.75" thickBot="1" x14ac:dyDescent="0.3">
      <c r="E85" s="124">
        <f>10/10</f>
        <v>1</v>
      </c>
    </row>
    <row r="86" spans="1:8" x14ac:dyDescent="0.25">
      <c r="A86" s="462" t="s">
        <v>223</v>
      </c>
      <c r="B86" s="463"/>
      <c r="C86" s="463"/>
      <c r="D86" s="463"/>
      <c r="E86" s="463"/>
      <c r="F86" s="463"/>
      <c r="G86" s="463"/>
      <c r="H86" s="464"/>
    </row>
    <row r="87" spans="1:8" x14ac:dyDescent="0.25">
      <c r="A87" s="465"/>
      <c r="B87" s="466"/>
      <c r="C87" s="466"/>
      <c r="D87" s="466"/>
      <c r="E87" s="466"/>
      <c r="F87" s="466"/>
      <c r="G87" s="466"/>
      <c r="H87" s="467"/>
    </row>
    <row r="88" spans="1:8" ht="15.75" thickBot="1" x14ac:dyDescent="0.3">
      <c r="A88" s="468"/>
      <c r="B88" s="469"/>
      <c r="C88" s="469"/>
      <c r="D88" s="469"/>
      <c r="E88" s="469"/>
      <c r="F88" s="469"/>
      <c r="G88" s="469"/>
      <c r="H88" s="470"/>
    </row>
    <row r="89" spans="1:8" x14ac:dyDescent="0.25">
      <c r="A89" s="185">
        <v>200</v>
      </c>
      <c r="B89" s="460" t="s">
        <v>224</v>
      </c>
      <c r="C89" s="185" t="s">
        <v>225</v>
      </c>
      <c r="D89" s="185" t="s">
        <v>225</v>
      </c>
      <c r="E89" s="185">
        <v>1</v>
      </c>
      <c r="F89" s="185"/>
      <c r="G89" s="185"/>
      <c r="H89" s="185"/>
    </row>
    <row r="90" spans="1:8" x14ac:dyDescent="0.25">
      <c r="A90" s="185">
        <v>201</v>
      </c>
      <c r="B90" s="460"/>
      <c r="C90" s="185" t="s">
        <v>226</v>
      </c>
      <c r="D90" s="185" t="s">
        <v>226</v>
      </c>
      <c r="E90" s="185">
        <v>1</v>
      </c>
      <c r="F90" s="185"/>
      <c r="G90" s="185"/>
      <c r="H90" s="185"/>
    </row>
    <row r="91" spans="1:8" x14ac:dyDescent="0.25">
      <c r="A91" s="185">
        <v>202</v>
      </c>
      <c r="B91" s="460"/>
      <c r="C91" s="185" t="s">
        <v>225</v>
      </c>
      <c r="D91" s="185" t="s">
        <v>225</v>
      </c>
      <c r="E91" s="185">
        <v>1</v>
      </c>
      <c r="F91" s="185"/>
      <c r="G91" s="185"/>
      <c r="H91" s="185"/>
    </row>
    <row r="92" spans="1:8" x14ac:dyDescent="0.25">
      <c r="A92" s="185">
        <v>203</v>
      </c>
      <c r="B92" s="460"/>
      <c r="C92" s="185" t="s">
        <v>227</v>
      </c>
      <c r="D92" s="185" t="s">
        <v>227</v>
      </c>
      <c r="E92" s="185">
        <v>1</v>
      </c>
      <c r="F92" s="185"/>
      <c r="G92" s="185"/>
      <c r="H92" s="185"/>
    </row>
    <row r="93" spans="1:8" x14ac:dyDescent="0.25">
      <c r="A93" s="185">
        <v>204</v>
      </c>
      <c r="B93" s="460"/>
      <c r="C93" s="185" t="s">
        <v>228</v>
      </c>
      <c r="D93" s="185" t="s">
        <v>227</v>
      </c>
      <c r="E93" s="185">
        <v>0</v>
      </c>
      <c r="F93" s="185"/>
      <c r="G93" s="185"/>
      <c r="H93" s="185" t="s">
        <v>229</v>
      </c>
    </row>
    <row r="94" spans="1:8" x14ac:dyDescent="0.25">
      <c r="A94" s="185">
        <v>205</v>
      </c>
      <c r="B94" s="460"/>
      <c r="C94" s="185" t="s">
        <v>227</v>
      </c>
      <c r="D94" s="185" t="s">
        <v>227</v>
      </c>
      <c r="E94" s="185">
        <v>1</v>
      </c>
      <c r="F94" s="185"/>
      <c r="G94" s="185"/>
      <c r="H94" s="185"/>
    </row>
    <row r="95" spans="1:8" x14ac:dyDescent="0.25">
      <c r="A95" s="185">
        <v>206</v>
      </c>
      <c r="B95" s="460"/>
      <c r="C95" s="85" t="s">
        <v>225</v>
      </c>
      <c r="D95" s="85" t="s">
        <v>225</v>
      </c>
      <c r="E95" s="85">
        <v>1</v>
      </c>
      <c r="F95" s="85"/>
      <c r="G95" s="85"/>
      <c r="H95" s="85"/>
    </row>
    <row r="96" spans="1:8" x14ac:dyDescent="0.25">
      <c r="A96" s="185">
        <v>207</v>
      </c>
      <c r="B96" s="460"/>
      <c r="C96" s="185" t="s">
        <v>228</v>
      </c>
      <c r="D96" s="185" t="s">
        <v>228</v>
      </c>
      <c r="E96" s="185">
        <v>1</v>
      </c>
      <c r="F96" s="185"/>
      <c r="G96" s="185"/>
      <c r="H96" s="185"/>
    </row>
    <row r="97" spans="1:8" x14ac:dyDescent="0.25">
      <c r="A97" s="185">
        <v>208</v>
      </c>
      <c r="B97" s="460"/>
      <c r="C97" s="185" t="s">
        <v>227</v>
      </c>
      <c r="D97" s="185" t="s">
        <v>227</v>
      </c>
      <c r="E97" s="185">
        <v>1</v>
      </c>
      <c r="F97" s="185"/>
      <c r="G97" s="185"/>
      <c r="H97" s="185"/>
    </row>
    <row r="98" spans="1:8" ht="15.75" thickBot="1" x14ac:dyDescent="0.3">
      <c r="A98" s="185">
        <v>209</v>
      </c>
      <c r="B98" s="460"/>
      <c r="C98" s="185" t="s">
        <v>228</v>
      </c>
      <c r="D98" s="185" t="s">
        <v>228</v>
      </c>
      <c r="E98" s="185">
        <v>1</v>
      </c>
      <c r="F98" s="185"/>
      <c r="G98" s="185"/>
      <c r="H98" s="185"/>
    </row>
    <row r="99" spans="1:8" ht="15.75" thickBot="1" x14ac:dyDescent="0.3">
      <c r="E99" s="54">
        <f>9/10</f>
        <v>0.9</v>
      </c>
    </row>
    <row r="100" spans="1:8" x14ac:dyDescent="0.25">
      <c r="A100" s="185">
        <v>210</v>
      </c>
      <c r="B100" s="460" t="s">
        <v>142</v>
      </c>
      <c r="C100" s="185" t="s">
        <v>228</v>
      </c>
      <c r="D100" s="185" t="s">
        <v>231</v>
      </c>
      <c r="E100" s="185">
        <v>0</v>
      </c>
      <c r="F100" s="185" t="s">
        <v>67</v>
      </c>
      <c r="G100" s="185"/>
      <c r="H100" s="185" t="s">
        <v>234</v>
      </c>
    </row>
    <row r="101" spans="1:8" x14ac:dyDescent="0.25">
      <c r="A101" s="185">
        <v>211</v>
      </c>
      <c r="B101" s="460"/>
      <c r="C101" s="185" t="s">
        <v>227</v>
      </c>
      <c r="D101" s="185" t="str">
        <f>C101</f>
        <v>E</v>
      </c>
      <c r="E101" s="185">
        <v>1</v>
      </c>
      <c r="F101" s="185"/>
      <c r="G101" s="185"/>
      <c r="H101" s="185"/>
    </row>
    <row r="102" spans="1:8" x14ac:dyDescent="0.25">
      <c r="A102" s="185">
        <v>212</v>
      </c>
      <c r="B102" s="460"/>
      <c r="C102" s="185" t="s">
        <v>225</v>
      </c>
      <c r="D102" s="185" t="str">
        <f t="shared" ref="D102:D113" si="2">C102</f>
        <v>C</v>
      </c>
      <c r="E102" s="185">
        <v>1</v>
      </c>
      <c r="F102" s="185"/>
      <c r="G102" s="185"/>
      <c r="H102" s="185"/>
    </row>
    <row r="103" spans="1:8" x14ac:dyDescent="0.25">
      <c r="A103" s="185">
        <v>213</v>
      </c>
      <c r="B103" s="460"/>
      <c r="C103" s="185" t="s">
        <v>227</v>
      </c>
      <c r="D103" s="185" t="str">
        <f t="shared" si="2"/>
        <v>E</v>
      </c>
      <c r="E103" s="185">
        <v>1</v>
      </c>
      <c r="F103" s="185"/>
      <c r="G103" s="185"/>
      <c r="H103" s="185"/>
    </row>
    <row r="104" spans="1:8" x14ac:dyDescent="0.25">
      <c r="A104" s="185">
        <v>214</v>
      </c>
      <c r="B104" s="460"/>
      <c r="C104" s="185" t="s">
        <v>225</v>
      </c>
      <c r="D104" s="185" t="str">
        <f t="shared" si="2"/>
        <v>C</v>
      </c>
      <c r="E104" s="185">
        <v>1</v>
      </c>
      <c r="F104" s="185"/>
      <c r="G104" s="185"/>
      <c r="H104" s="185"/>
    </row>
    <row r="105" spans="1:8" x14ac:dyDescent="0.25">
      <c r="A105" s="185">
        <v>215</v>
      </c>
      <c r="B105" s="460"/>
      <c r="C105" s="185" t="s">
        <v>226</v>
      </c>
      <c r="D105" s="185" t="s">
        <v>231</v>
      </c>
      <c r="E105" s="185">
        <v>0</v>
      </c>
      <c r="F105" s="185" t="s">
        <v>71</v>
      </c>
      <c r="G105" s="185"/>
      <c r="H105" s="185" t="s">
        <v>235</v>
      </c>
    </row>
    <row r="106" spans="1:8" x14ac:dyDescent="0.25">
      <c r="A106" s="185">
        <v>216</v>
      </c>
      <c r="B106" s="460"/>
      <c r="C106" s="85" t="s">
        <v>231</v>
      </c>
      <c r="D106" s="185" t="s">
        <v>226</v>
      </c>
      <c r="E106" s="85">
        <v>0</v>
      </c>
      <c r="F106" s="85" t="s">
        <v>67</v>
      </c>
      <c r="G106" s="85"/>
      <c r="H106" s="85" t="s">
        <v>236</v>
      </c>
    </row>
    <row r="107" spans="1:8" x14ac:dyDescent="0.25">
      <c r="A107" s="185">
        <v>217</v>
      </c>
      <c r="B107" s="460"/>
      <c r="C107" s="185" t="s">
        <v>225</v>
      </c>
      <c r="D107" s="185" t="str">
        <f t="shared" si="2"/>
        <v>C</v>
      </c>
      <c r="E107" s="185">
        <v>1</v>
      </c>
      <c r="F107" s="185"/>
      <c r="G107" s="185"/>
      <c r="H107" s="185"/>
    </row>
    <row r="108" spans="1:8" x14ac:dyDescent="0.25">
      <c r="A108" s="185">
        <v>218</v>
      </c>
      <c r="B108" s="460"/>
      <c r="C108" s="185" t="s">
        <v>227</v>
      </c>
      <c r="D108" s="185" t="str">
        <f t="shared" si="2"/>
        <v>E</v>
      </c>
      <c r="E108" s="185">
        <v>1</v>
      </c>
      <c r="F108" s="185"/>
      <c r="G108" s="185"/>
      <c r="H108" s="185"/>
    </row>
    <row r="109" spans="1:8" x14ac:dyDescent="0.25">
      <c r="A109" s="185">
        <v>219</v>
      </c>
      <c r="B109" s="460"/>
      <c r="C109" s="185" t="s">
        <v>227</v>
      </c>
      <c r="D109" s="185" t="str">
        <f t="shared" si="2"/>
        <v>E</v>
      </c>
      <c r="E109" s="185">
        <v>1</v>
      </c>
      <c r="F109" s="185"/>
      <c r="G109" s="185"/>
      <c r="H109" s="185"/>
    </row>
    <row r="110" spans="1:8" x14ac:dyDescent="0.25">
      <c r="A110" s="185">
        <v>220</v>
      </c>
      <c r="B110" s="460"/>
      <c r="C110" s="185" t="s">
        <v>225</v>
      </c>
      <c r="D110" s="185" t="str">
        <f t="shared" si="2"/>
        <v>C</v>
      </c>
      <c r="E110" s="185">
        <v>1</v>
      </c>
      <c r="F110" s="185"/>
      <c r="G110" s="185"/>
      <c r="H110" s="185"/>
    </row>
    <row r="111" spans="1:8" x14ac:dyDescent="0.25">
      <c r="A111" s="185">
        <v>221</v>
      </c>
      <c r="B111" s="460"/>
      <c r="C111" s="185" t="s">
        <v>228</v>
      </c>
      <c r="D111" s="185" t="str">
        <f t="shared" si="2"/>
        <v>D</v>
      </c>
      <c r="E111" s="185">
        <v>1</v>
      </c>
      <c r="F111" s="185"/>
      <c r="G111" s="185"/>
      <c r="H111" s="185"/>
    </row>
    <row r="112" spans="1:8" x14ac:dyDescent="0.25">
      <c r="A112" s="185">
        <v>222</v>
      </c>
      <c r="B112" s="460"/>
      <c r="C112" s="185" t="s">
        <v>227</v>
      </c>
      <c r="D112" s="185" t="s">
        <v>231</v>
      </c>
      <c r="E112" s="185">
        <v>0</v>
      </c>
      <c r="F112" s="185" t="s">
        <v>79</v>
      </c>
      <c r="G112" s="185"/>
      <c r="H112" s="185" t="s">
        <v>237</v>
      </c>
    </row>
    <row r="113" spans="1:8" ht="15.75" thickBot="1" x14ac:dyDescent="0.3">
      <c r="A113" s="185">
        <v>223</v>
      </c>
      <c r="B113" s="460"/>
      <c r="C113" s="185" t="s">
        <v>231</v>
      </c>
      <c r="D113" s="185" t="str">
        <f t="shared" si="2"/>
        <v>B</v>
      </c>
      <c r="E113" s="185">
        <v>1</v>
      </c>
      <c r="F113" s="185"/>
      <c r="G113" s="185"/>
      <c r="H113" s="185"/>
    </row>
    <row r="114" spans="1:8" ht="15.75" thickBot="1" x14ac:dyDescent="0.3">
      <c r="D114" s="185"/>
      <c r="E114" s="54">
        <f>10/14</f>
        <v>0.7142857142857143</v>
      </c>
    </row>
    <row r="115" spans="1:8" x14ac:dyDescent="0.25">
      <c r="A115" s="185">
        <v>224</v>
      </c>
      <c r="B115" s="460" t="s">
        <v>128</v>
      </c>
      <c r="C115" s="185" t="s">
        <v>227</v>
      </c>
      <c r="D115" s="185" t="s">
        <v>227</v>
      </c>
      <c r="E115" s="185">
        <v>1</v>
      </c>
      <c r="F115" s="185"/>
      <c r="G115" s="185"/>
      <c r="H115" s="185"/>
    </row>
    <row r="116" spans="1:8" x14ac:dyDescent="0.25">
      <c r="A116" s="185">
        <v>225</v>
      </c>
      <c r="B116" s="460"/>
      <c r="C116" s="185" t="s">
        <v>226</v>
      </c>
      <c r="D116" s="185" t="s">
        <v>226</v>
      </c>
      <c r="E116" s="185">
        <v>1</v>
      </c>
      <c r="F116" s="185"/>
      <c r="G116" s="185"/>
      <c r="H116" s="185"/>
    </row>
    <row r="117" spans="1:8" x14ac:dyDescent="0.25">
      <c r="A117" s="185">
        <v>226</v>
      </c>
      <c r="B117" s="460"/>
      <c r="C117" s="185" t="s">
        <v>225</v>
      </c>
      <c r="D117" s="185" t="s">
        <v>231</v>
      </c>
      <c r="E117" s="185">
        <v>0</v>
      </c>
      <c r="F117" s="185" t="s">
        <v>70</v>
      </c>
      <c r="G117" s="185"/>
      <c r="H117" s="185" t="s">
        <v>266</v>
      </c>
    </row>
    <row r="118" spans="1:8" x14ac:dyDescent="0.25">
      <c r="A118" s="185">
        <v>227</v>
      </c>
      <c r="B118" s="460"/>
      <c r="C118" s="185" t="s">
        <v>227</v>
      </c>
      <c r="D118" s="185" t="s">
        <v>231</v>
      </c>
      <c r="E118" s="185">
        <v>0</v>
      </c>
      <c r="F118" s="185" t="s">
        <v>71</v>
      </c>
      <c r="G118" s="185"/>
      <c r="H118" s="185"/>
    </row>
    <row r="119" spans="1:8" x14ac:dyDescent="0.25">
      <c r="A119" s="185">
        <v>228</v>
      </c>
      <c r="B119" s="460"/>
      <c r="C119" s="185" t="s">
        <v>225</v>
      </c>
      <c r="D119" s="185" t="s">
        <v>225</v>
      </c>
      <c r="E119" s="185">
        <v>1</v>
      </c>
      <c r="F119" s="185"/>
      <c r="G119" s="185"/>
      <c r="H119" s="185"/>
    </row>
    <row r="120" spans="1:8" x14ac:dyDescent="0.25">
      <c r="A120" s="185">
        <v>229</v>
      </c>
      <c r="B120" s="460"/>
      <c r="C120" s="185" t="s">
        <v>226</v>
      </c>
      <c r="D120" s="185" t="s">
        <v>226</v>
      </c>
      <c r="E120" s="185">
        <v>1</v>
      </c>
      <c r="F120" s="185"/>
      <c r="G120" s="185"/>
      <c r="H120" s="185"/>
    </row>
    <row r="121" spans="1:8" x14ac:dyDescent="0.25">
      <c r="A121" s="185">
        <v>230</v>
      </c>
      <c r="B121" s="460"/>
      <c r="C121" s="85" t="s">
        <v>226</v>
      </c>
      <c r="D121" s="185" t="s">
        <v>225</v>
      </c>
      <c r="E121" s="85">
        <v>0</v>
      </c>
      <c r="F121" s="85" t="s">
        <v>71</v>
      </c>
      <c r="G121" s="85"/>
      <c r="H121" s="85"/>
    </row>
    <row r="122" spans="1:8" x14ac:dyDescent="0.25">
      <c r="A122" s="185">
        <v>231</v>
      </c>
      <c r="B122" s="460"/>
      <c r="C122" s="185" t="s">
        <v>225</v>
      </c>
      <c r="D122" s="185" t="s">
        <v>225</v>
      </c>
      <c r="E122" s="185">
        <v>1</v>
      </c>
      <c r="F122" s="185"/>
      <c r="G122" s="185"/>
      <c r="H122" s="185"/>
    </row>
    <row r="123" spans="1:8" x14ac:dyDescent="0.25">
      <c r="A123" s="185">
        <v>232</v>
      </c>
      <c r="B123" s="460"/>
      <c r="C123" s="185" t="s">
        <v>227</v>
      </c>
      <c r="D123" s="185" t="s">
        <v>226</v>
      </c>
      <c r="E123" s="185">
        <v>0</v>
      </c>
      <c r="F123" s="185" t="s">
        <v>92</v>
      </c>
      <c r="G123" s="185"/>
      <c r="H123" s="185" t="s">
        <v>267</v>
      </c>
    </row>
    <row r="124" spans="1:8" x14ac:dyDescent="0.25">
      <c r="A124" s="185">
        <v>233</v>
      </c>
      <c r="B124" s="460"/>
      <c r="C124" s="185" t="s">
        <v>225</v>
      </c>
      <c r="D124" s="185" t="s">
        <v>225</v>
      </c>
      <c r="E124" s="185">
        <v>1</v>
      </c>
      <c r="F124" s="185"/>
      <c r="G124" s="185"/>
      <c r="H124" s="185"/>
    </row>
    <row r="125" spans="1:8" x14ac:dyDescent="0.25">
      <c r="A125" s="185">
        <v>234</v>
      </c>
      <c r="B125" s="460"/>
      <c r="C125" s="185" t="s">
        <v>226</v>
      </c>
      <c r="D125" s="185" t="s">
        <v>226</v>
      </c>
      <c r="E125" s="185">
        <v>1</v>
      </c>
      <c r="F125" s="185"/>
      <c r="G125" s="185"/>
      <c r="H125" s="185"/>
    </row>
    <row r="126" spans="1:8" x14ac:dyDescent="0.25">
      <c r="A126" s="185">
        <v>235</v>
      </c>
      <c r="B126" s="460"/>
      <c r="C126" s="185" t="s">
        <v>228</v>
      </c>
      <c r="D126" s="185" t="s">
        <v>226</v>
      </c>
      <c r="E126" s="185">
        <v>0</v>
      </c>
      <c r="F126" s="185" t="s">
        <v>70</v>
      </c>
      <c r="G126" s="185"/>
      <c r="H126" s="185"/>
    </row>
    <row r="127" spans="1:8" x14ac:dyDescent="0.25">
      <c r="A127" s="185">
        <v>236</v>
      </c>
      <c r="B127" s="460"/>
      <c r="C127" s="185" t="s">
        <v>225</v>
      </c>
      <c r="D127" s="185" t="s">
        <v>225</v>
      </c>
      <c r="E127" s="185">
        <v>1</v>
      </c>
      <c r="F127" s="185"/>
      <c r="G127" s="185"/>
      <c r="H127" s="185"/>
    </row>
    <row r="128" spans="1:8" ht="15.75" thickBot="1" x14ac:dyDescent="0.3">
      <c r="A128" s="185">
        <v>237</v>
      </c>
      <c r="B128" s="460"/>
      <c r="C128" s="185" t="s">
        <v>228</v>
      </c>
      <c r="D128" s="185" t="s">
        <v>228</v>
      </c>
      <c r="E128" s="185">
        <v>1</v>
      </c>
      <c r="F128" s="185"/>
      <c r="G128" s="185"/>
      <c r="H128" s="185"/>
    </row>
    <row r="129" spans="1:8" ht="15.75" thickBot="1" x14ac:dyDescent="0.3">
      <c r="D129" s="185"/>
      <c r="E129" s="54">
        <f>9/14</f>
        <v>0.6428571428571429</v>
      </c>
    </row>
    <row r="130" spans="1:8" x14ac:dyDescent="0.25">
      <c r="A130" s="185">
        <v>238</v>
      </c>
      <c r="B130" s="460" t="s">
        <v>268</v>
      </c>
      <c r="C130" s="185" t="s">
        <v>228</v>
      </c>
      <c r="D130" s="185" t="s">
        <v>225</v>
      </c>
      <c r="E130" s="185">
        <v>0</v>
      </c>
      <c r="F130" s="185" t="s">
        <v>67</v>
      </c>
      <c r="G130" s="185" t="s">
        <v>73</v>
      </c>
      <c r="H130" s="185" t="s">
        <v>269</v>
      </c>
    </row>
    <row r="131" spans="1:8" x14ac:dyDescent="0.25">
      <c r="A131" s="185">
        <v>239</v>
      </c>
      <c r="B131" s="460"/>
      <c r="C131" s="185" t="s">
        <v>227</v>
      </c>
      <c r="D131" s="185" t="s">
        <v>227</v>
      </c>
      <c r="E131" s="185">
        <v>1</v>
      </c>
      <c r="F131" s="185"/>
      <c r="G131" s="185"/>
      <c r="H131" s="185"/>
    </row>
    <row r="132" spans="1:8" x14ac:dyDescent="0.25">
      <c r="A132" s="185">
        <v>240</v>
      </c>
      <c r="B132" s="460"/>
      <c r="C132" s="185" t="s">
        <v>225</v>
      </c>
      <c r="D132" s="185" t="s">
        <v>225</v>
      </c>
      <c r="E132" s="185">
        <v>1</v>
      </c>
      <c r="F132" s="185"/>
      <c r="G132" s="185"/>
      <c r="H132" s="185"/>
    </row>
    <row r="133" spans="1:8" x14ac:dyDescent="0.25">
      <c r="A133" s="185">
        <v>241</v>
      </c>
      <c r="B133" s="460"/>
      <c r="C133" s="185" t="s">
        <v>227</v>
      </c>
      <c r="D133" s="185" t="s">
        <v>227</v>
      </c>
      <c r="E133" s="185">
        <v>1</v>
      </c>
      <c r="F133" s="185"/>
      <c r="G133" s="185"/>
      <c r="H133" s="185"/>
    </row>
    <row r="134" spans="1:8" x14ac:dyDescent="0.25">
      <c r="A134" s="185">
        <v>242</v>
      </c>
      <c r="B134" s="460"/>
      <c r="C134" s="185" t="s">
        <v>231</v>
      </c>
      <c r="D134" s="185" t="s">
        <v>227</v>
      </c>
      <c r="E134" s="185">
        <v>0</v>
      </c>
      <c r="F134" s="185" t="s">
        <v>68</v>
      </c>
      <c r="G134" s="185" t="s">
        <v>69</v>
      </c>
      <c r="H134" s="185" t="s">
        <v>270</v>
      </c>
    </row>
    <row r="135" spans="1:8" x14ac:dyDescent="0.25">
      <c r="A135" s="185">
        <v>243</v>
      </c>
      <c r="B135" s="460"/>
      <c r="C135" s="185" t="s">
        <v>227</v>
      </c>
      <c r="D135" s="185" t="s">
        <v>227</v>
      </c>
      <c r="E135" s="185">
        <v>1</v>
      </c>
      <c r="F135" s="185"/>
      <c r="G135" s="185"/>
      <c r="H135" s="185"/>
    </row>
    <row r="136" spans="1:8" x14ac:dyDescent="0.25">
      <c r="A136" s="185">
        <v>244</v>
      </c>
      <c r="B136" s="460"/>
      <c r="C136" s="85" t="s">
        <v>228</v>
      </c>
      <c r="D136" s="185" t="s">
        <v>228</v>
      </c>
      <c r="E136" s="85">
        <v>1</v>
      </c>
      <c r="F136" s="85"/>
      <c r="G136" s="85"/>
      <c r="H136" s="85"/>
    </row>
    <row r="137" spans="1:8" x14ac:dyDescent="0.25">
      <c r="A137" s="185">
        <v>245</v>
      </c>
      <c r="B137" s="460"/>
      <c r="C137" s="185" t="s">
        <v>231</v>
      </c>
      <c r="D137" s="185" t="s">
        <v>231</v>
      </c>
      <c r="E137" s="185">
        <v>1</v>
      </c>
      <c r="F137" s="185"/>
      <c r="G137" s="185"/>
      <c r="H137" s="185"/>
    </row>
    <row r="138" spans="1:8" x14ac:dyDescent="0.25">
      <c r="A138" s="185">
        <v>246</v>
      </c>
      <c r="B138" s="460"/>
      <c r="C138" s="185" t="s">
        <v>228</v>
      </c>
      <c r="D138" s="185" t="s">
        <v>228</v>
      </c>
      <c r="E138" s="185">
        <v>1</v>
      </c>
      <c r="F138" s="185"/>
      <c r="G138" s="185"/>
      <c r="H138" s="185"/>
    </row>
    <row r="139" spans="1:8" x14ac:dyDescent="0.25">
      <c r="A139" s="185">
        <v>247</v>
      </c>
      <c r="B139" s="460"/>
      <c r="C139" s="185" t="s">
        <v>225</v>
      </c>
      <c r="D139" s="185" t="s">
        <v>231</v>
      </c>
      <c r="E139" s="185">
        <v>0</v>
      </c>
      <c r="F139" s="185" t="s">
        <v>73</v>
      </c>
      <c r="G139" s="185" t="s">
        <v>67</v>
      </c>
      <c r="H139" s="185" t="s">
        <v>271</v>
      </c>
    </row>
    <row r="140" spans="1:8" x14ac:dyDescent="0.25">
      <c r="A140" s="185">
        <v>248</v>
      </c>
      <c r="B140" s="460"/>
      <c r="C140" s="185" t="s">
        <v>227</v>
      </c>
      <c r="D140" s="185" t="s">
        <v>226</v>
      </c>
      <c r="E140" s="185">
        <v>0</v>
      </c>
      <c r="F140" s="185" t="s">
        <v>67</v>
      </c>
      <c r="G140" s="185"/>
      <c r="H140" s="185" t="s">
        <v>272</v>
      </c>
    </row>
    <row r="141" spans="1:8" x14ac:dyDescent="0.25">
      <c r="A141" s="185">
        <v>249</v>
      </c>
      <c r="B141" s="460"/>
      <c r="C141" s="185" t="s">
        <v>231</v>
      </c>
      <c r="D141" s="185" t="s">
        <v>231</v>
      </c>
      <c r="E141" s="185">
        <v>1</v>
      </c>
      <c r="F141" s="185"/>
      <c r="G141" s="185"/>
      <c r="H141" s="185"/>
    </row>
    <row r="142" spans="1:8" x14ac:dyDescent="0.25">
      <c r="A142" s="185">
        <v>250</v>
      </c>
      <c r="B142" s="460"/>
      <c r="C142" s="185" t="s">
        <v>225</v>
      </c>
      <c r="D142" s="185" t="s">
        <v>225</v>
      </c>
      <c r="E142" s="185">
        <v>1</v>
      </c>
      <c r="F142" s="185"/>
      <c r="G142" s="185"/>
      <c r="H142" s="185"/>
    </row>
    <row r="143" spans="1:8" ht="15.75" thickBot="1" x14ac:dyDescent="0.3">
      <c r="A143" s="185">
        <v>251</v>
      </c>
      <c r="B143" s="460"/>
      <c r="C143" s="185" t="s">
        <v>225</v>
      </c>
      <c r="D143" s="185" t="s">
        <v>225</v>
      </c>
      <c r="E143" s="185">
        <v>1</v>
      </c>
      <c r="F143" s="185"/>
      <c r="G143" s="185"/>
      <c r="H143" s="185"/>
    </row>
    <row r="144" spans="1:8" ht="15.75" thickBot="1" x14ac:dyDescent="0.3">
      <c r="D144" s="185"/>
      <c r="E144" s="54">
        <f>10/14</f>
        <v>0.7142857142857143</v>
      </c>
    </row>
    <row r="145" spans="1:8" x14ac:dyDescent="0.25">
      <c r="A145" s="185">
        <v>252</v>
      </c>
      <c r="B145" s="460" t="s">
        <v>273</v>
      </c>
      <c r="C145" s="185" t="s">
        <v>225</v>
      </c>
      <c r="D145" s="185" t="s">
        <v>225</v>
      </c>
      <c r="E145" s="185">
        <v>1</v>
      </c>
      <c r="F145" s="185"/>
      <c r="G145" s="185"/>
      <c r="H145" s="185"/>
    </row>
    <row r="146" spans="1:8" x14ac:dyDescent="0.25">
      <c r="A146" s="185">
        <v>253</v>
      </c>
      <c r="B146" s="460"/>
      <c r="C146" s="185" t="s">
        <v>227</v>
      </c>
      <c r="D146" s="185" t="s">
        <v>231</v>
      </c>
      <c r="E146" s="185">
        <v>0</v>
      </c>
      <c r="F146" s="185" t="s">
        <v>70</v>
      </c>
      <c r="G146" s="185"/>
      <c r="H146" s="185" t="s">
        <v>281</v>
      </c>
    </row>
    <row r="147" spans="1:8" x14ac:dyDescent="0.25">
      <c r="A147" s="185">
        <v>254</v>
      </c>
      <c r="B147" s="460"/>
      <c r="C147" s="185" t="s">
        <v>226</v>
      </c>
      <c r="D147" s="185" t="s">
        <v>226</v>
      </c>
      <c r="E147" s="185">
        <v>1</v>
      </c>
      <c r="F147" s="185"/>
      <c r="G147" s="185"/>
      <c r="H147" s="185"/>
    </row>
    <row r="148" spans="1:8" x14ac:dyDescent="0.25">
      <c r="A148" s="185">
        <v>255</v>
      </c>
      <c r="B148" s="460"/>
      <c r="C148" s="185" t="s">
        <v>228</v>
      </c>
      <c r="D148" s="185" t="s">
        <v>226</v>
      </c>
      <c r="E148" s="185">
        <v>0</v>
      </c>
      <c r="F148" s="185" t="s">
        <v>74</v>
      </c>
      <c r="G148" s="185" t="s">
        <v>67</v>
      </c>
      <c r="H148" s="185" t="s">
        <v>282</v>
      </c>
    </row>
    <row r="149" spans="1:8" x14ac:dyDescent="0.25">
      <c r="A149" s="185">
        <v>256</v>
      </c>
      <c r="B149" s="460"/>
      <c r="C149" s="185" t="s">
        <v>228</v>
      </c>
      <c r="D149" s="185" t="s">
        <v>228</v>
      </c>
      <c r="E149" s="185">
        <v>1</v>
      </c>
      <c r="F149" s="185"/>
      <c r="G149" s="185"/>
      <c r="H149" s="185"/>
    </row>
    <row r="150" spans="1:8" x14ac:dyDescent="0.25">
      <c r="A150" s="185">
        <v>257</v>
      </c>
      <c r="B150" s="460"/>
      <c r="C150" s="185" t="s">
        <v>228</v>
      </c>
      <c r="D150" s="185" t="s">
        <v>227</v>
      </c>
      <c r="E150" s="185">
        <v>0</v>
      </c>
      <c r="F150" s="185" t="s">
        <v>69</v>
      </c>
      <c r="G150" s="185" t="s">
        <v>74</v>
      </c>
      <c r="H150" s="185" t="s">
        <v>283</v>
      </c>
    </row>
    <row r="151" spans="1:8" x14ac:dyDescent="0.25">
      <c r="A151" s="185">
        <v>258</v>
      </c>
      <c r="B151" s="460"/>
      <c r="C151" s="85" t="s">
        <v>225</v>
      </c>
      <c r="D151" s="185" t="s">
        <v>225</v>
      </c>
      <c r="E151" s="85">
        <v>1</v>
      </c>
      <c r="F151" s="85"/>
      <c r="G151" s="85"/>
      <c r="H151" s="85"/>
    </row>
    <row r="152" spans="1:8" x14ac:dyDescent="0.25">
      <c r="A152" s="185">
        <v>259</v>
      </c>
      <c r="B152" s="460"/>
      <c r="C152" s="185" t="s">
        <v>226</v>
      </c>
      <c r="D152" s="185" t="s">
        <v>226</v>
      </c>
      <c r="E152" s="185">
        <v>1</v>
      </c>
      <c r="F152" s="185"/>
      <c r="G152" s="185"/>
      <c r="H152" s="185"/>
    </row>
    <row r="153" spans="1:8" x14ac:dyDescent="0.25">
      <c r="A153" s="185">
        <v>260</v>
      </c>
      <c r="B153" s="460"/>
      <c r="C153" s="185" t="s">
        <v>228</v>
      </c>
      <c r="D153" s="185" t="s">
        <v>228</v>
      </c>
      <c r="E153" s="185">
        <v>1</v>
      </c>
      <c r="F153" s="185"/>
      <c r="G153" s="185"/>
      <c r="H153" s="185"/>
    </row>
    <row r="154" spans="1:8" x14ac:dyDescent="0.25">
      <c r="A154" s="185">
        <v>261</v>
      </c>
      <c r="B154" s="460"/>
      <c r="C154" s="185" t="s">
        <v>225</v>
      </c>
      <c r="D154" s="185" t="s">
        <v>225</v>
      </c>
      <c r="E154" s="185">
        <v>1</v>
      </c>
      <c r="F154" s="185"/>
      <c r="G154" s="185"/>
      <c r="H154" s="185"/>
    </row>
    <row r="155" spans="1:8" x14ac:dyDescent="0.25">
      <c r="A155" s="185">
        <v>262</v>
      </c>
      <c r="B155" s="460"/>
      <c r="C155" s="185" t="s">
        <v>226</v>
      </c>
      <c r="D155" s="185" t="s">
        <v>226</v>
      </c>
      <c r="E155" s="185">
        <v>1</v>
      </c>
      <c r="F155" s="185"/>
      <c r="G155" s="185"/>
      <c r="H155" s="185"/>
    </row>
    <row r="156" spans="1:8" x14ac:dyDescent="0.25">
      <c r="A156" s="185">
        <v>263</v>
      </c>
      <c r="B156" s="460"/>
      <c r="C156" s="185" t="s">
        <v>227</v>
      </c>
      <c r="D156" s="185" t="s">
        <v>227</v>
      </c>
      <c r="E156" s="185">
        <v>1</v>
      </c>
      <c r="F156" s="185"/>
      <c r="G156" s="185"/>
      <c r="H156" s="185"/>
    </row>
    <row r="157" spans="1:8" x14ac:dyDescent="0.25">
      <c r="A157" s="185">
        <v>264</v>
      </c>
      <c r="B157" s="460"/>
      <c r="C157" s="185" t="s">
        <v>226</v>
      </c>
      <c r="D157" s="185" t="s">
        <v>226</v>
      </c>
      <c r="E157" s="185">
        <v>1</v>
      </c>
      <c r="F157" s="185"/>
      <c r="G157" s="185"/>
      <c r="H157" s="185"/>
    </row>
    <row r="158" spans="1:8" ht="15.75" thickBot="1" x14ac:dyDescent="0.3">
      <c r="A158" s="185">
        <v>265</v>
      </c>
      <c r="B158" s="460"/>
      <c r="C158" s="185" t="s">
        <v>228</v>
      </c>
      <c r="D158" s="185" t="s">
        <v>228</v>
      </c>
      <c r="E158" s="185">
        <v>1</v>
      </c>
      <c r="F158" s="185"/>
      <c r="G158" s="185"/>
      <c r="H158" s="185"/>
    </row>
    <row r="159" spans="1:8" ht="15.75" thickBot="1" x14ac:dyDescent="0.3">
      <c r="D159" s="185"/>
      <c r="E159" s="54">
        <f>11/13</f>
        <v>0.84615384615384615</v>
      </c>
    </row>
    <row r="160" spans="1:8" x14ac:dyDescent="0.25">
      <c r="A160" s="185">
        <v>266</v>
      </c>
      <c r="B160" s="460" t="s">
        <v>284</v>
      </c>
      <c r="C160" s="185" t="s">
        <v>228</v>
      </c>
      <c r="D160" s="185" t="s">
        <v>228</v>
      </c>
      <c r="E160" s="185">
        <v>1</v>
      </c>
      <c r="F160" s="185"/>
      <c r="G160" s="185"/>
      <c r="H160" s="185"/>
    </row>
    <row r="161" spans="1:8" x14ac:dyDescent="0.25">
      <c r="A161" s="185">
        <v>267</v>
      </c>
      <c r="B161" s="460"/>
      <c r="C161" s="185" t="s">
        <v>225</v>
      </c>
      <c r="D161" s="185" t="s">
        <v>225</v>
      </c>
      <c r="E161" s="185">
        <v>1</v>
      </c>
      <c r="F161" s="185"/>
      <c r="G161" s="185"/>
      <c r="H161" s="185"/>
    </row>
    <row r="162" spans="1:8" x14ac:dyDescent="0.25">
      <c r="A162" s="185">
        <v>268</v>
      </c>
      <c r="B162" s="460"/>
      <c r="C162" s="185" t="s">
        <v>231</v>
      </c>
      <c r="D162" s="185" t="s">
        <v>228</v>
      </c>
      <c r="E162" s="185">
        <v>0</v>
      </c>
      <c r="F162" s="185" t="s">
        <v>69</v>
      </c>
      <c r="G162" s="185"/>
      <c r="H162" s="185" t="s">
        <v>285</v>
      </c>
    </row>
    <row r="163" spans="1:8" x14ac:dyDescent="0.25">
      <c r="A163" s="185">
        <v>269</v>
      </c>
      <c r="B163" s="460"/>
      <c r="C163" s="185" t="s">
        <v>226</v>
      </c>
      <c r="D163" s="185" t="s">
        <v>226</v>
      </c>
      <c r="E163" s="185">
        <v>1</v>
      </c>
      <c r="F163" s="185"/>
      <c r="G163" s="185"/>
      <c r="H163" s="185"/>
    </row>
    <row r="164" spans="1:8" x14ac:dyDescent="0.25">
      <c r="A164" s="185">
        <v>270</v>
      </c>
      <c r="B164" s="460"/>
      <c r="C164" s="185" t="s">
        <v>231</v>
      </c>
      <c r="D164" s="185" t="s">
        <v>231</v>
      </c>
      <c r="E164" s="185">
        <v>1</v>
      </c>
      <c r="F164" s="185"/>
      <c r="G164" s="185"/>
      <c r="H164" s="185"/>
    </row>
    <row r="165" spans="1:8" x14ac:dyDescent="0.25">
      <c r="A165" s="185">
        <v>271</v>
      </c>
      <c r="B165" s="460"/>
      <c r="C165" s="185" t="s">
        <v>227</v>
      </c>
      <c r="D165" s="185" t="s">
        <v>226</v>
      </c>
      <c r="E165" s="185">
        <v>0</v>
      </c>
      <c r="F165" s="185" t="s">
        <v>67</v>
      </c>
      <c r="G165" s="185"/>
      <c r="H165" s="185" t="s">
        <v>286</v>
      </c>
    </row>
    <row r="166" spans="1:8" x14ac:dyDescent="0.25">
      <c r="A166" s="185">
        <v>272</v>
      </c>
      <c r="B166" s="460"/>
      <c r="C166" s="85" t="s">
        <v>228</v>
      </c>
      <c r="D166" s="185" t="s">
        <v>228</v>
      </c>
      <c r="E166" s="85">
        <v>1</v>
      </c>
      <c r="F166" s="85"/>
      <c r="G166" s="85"/>
      <c r="H166" s="85"/>
    </row>
    <row r="167" spans="1:8" x14ac:dyDescent="0.25">
      <c r="A167" s="185">
        <v>273</v>
      </c>
      <c r="B167" s="460"/>
      <c r="C167" s="185" t="s">
        <v>231</v>
      </c>
      <c r="D167" s="185" t="s">
        <v>231</v>
      </c>
      <c r="E167" s="185">
        <v>1</v>
      </c>
      <c r="F167" s="185"/>
      <c r="G167" s="185"/>
      <c r="H167" s="185"/>
    </row>
    <row r="168" spans="1:8" x14ac:dyDescent="0.25">
      <c r="A168" s="185">
        <v>274</v>
      </c>
      <c r="B168" s="460"/>
      <c r="C168" s="185" t="s">
        <v>228</v>
      </c>
      <c r="D168" s="185" t="s">
        <v>225</v>
      </c>
      <c r="E168" s="185">
        <v>0</v>
      </c>
      <c r="F168" s="185" t="s">
        <v>70</v>
      </c>
      <c r="G168" s="185"/>
      <c r="H168" s="185" t="s">
        <v>287</v>
      </c>
    </row>
    <row r="169" spans="1:8" x14ac:dyDescent="0.25">
      <c r="A169" s="185">
        <v>275</v>
      </c>
      <c r="B169" s="460"/>
      <c r="C169" s="185" t="s">
        <v>226</v>
      </c>
      <c r="D169" s="185" t="s">
        <v>226</v>
      </c>
      <c r="E169" s="185">
        <v>1</v>
      </c>
      <c r="F169" s="185"/>
      <c r="G169" s="185"/>
      <c r="H169" s="185"/>
    </row>
    <row r="170" spans="1:8" x14ac:dyDescent="0.25">
      <c r="A170" s="185">
        <v>276</v>
      </c>
      <c r="B170" s="460"/>
      <c r="C170" s="185" t="s">
        <v>227</v>
      </c>
      <c r="D170" s="185" t="s">
        <v>227</v>
      </c>
      <c r="E170" s="185">
        <v>1</v>
      </c>
      <c r="F170" s="185"/>
      <c r="G170" s="185"/>
      <c r="H170" s="185"/>
    </row>
    <row r="171" spans="1:8" x14ac:dyDescent="0.25">
      <c r="A171" s="185">
        <v>277</v>
      </c>
      <c r="B171" s="460"/>
      <c r="C171" s="185" t="s">
        <v>227</v>
      </c>
      <c r="D171" s="185" t="s">
        <v>227</v>
      </c>
      <c r="E171" s="185">
        <v>1</v>
      </c>
      <c r="F171" s="185"/>
      <c r="G171" s="185"/>
      <c r="H171" s="185"/>
    </row>
    <row r="172" spans="1:8" x14ac:dyDescent="0.25">
      <c r="A172" s="185">
        <v>278</v>
      </c>
      <c r="B172" s="460"/>
      <c r="C172" s="185" t="s">
        <v>227</v>
      </c>
      <c r="D172" s="185" t="s">
        <v>225</v>
      </c>
      <c r="E172" s="185">
        <v>0</v>
      </c>
      <c r="F172" s="185" t="s">
        <v>69</v>
      </c>
      <c r="G172" s="185" t="s">
        <v>74</v>
      </c>
      <c r="H172" s="185" t="s">
        <v>288</v>
      </c>
    </row>
    <row r="173" spans="1:8" ht="15.75" thickBot="1" x14ac:dyDescent="0.3">
      <c r="A173" s="185">
        <v>279</v>
      </c>
      <c r="B173" s="460"/>
      <c r="C173" s="185" t="s">
        <v>228</v>
      </c>
      <c r="D173" s="185" t="s">
        <v>228</v>
      </c>
      <c r="E173" s="185">
        <v>1</v>
      </c>
      <c r="F173" s="185"/>
      <c r="G173" s="185"/>
      <c r="H173" s="185"/>
    </row>
    <row r="174" spans="1:8" ht="15.75" thickBot="1" x14ac:dyDescent="0.3">
      <c r="D174" s="185"/>
      <c r="E174" s="54">
        <f>10/14</f>
        <v>0.7142857142857143</v>
      </c>
    </row>
    <row r="175" spans="1:8" x14ac:dyDescent="0.25">
      <c r="A175" s="185">
        <v>280</v>
      </c>
      <c r="B175" s="460" t="s">
        <v>291</v>
      </c>
      <c r="C175" s="185" t="s">
        <v>231</v>
      </c>
      <c r="D175" s="185" t="s">
        <v>231</v>
      </c>
      <c r="E175" s="185">
        <v>1</v>
      </c>
      <c r="F175" s="185"/>
      <c r="G175" s="185"/>
      <c r="H175" s="185"/>
    </row>
    <row r="176" spans="1:8" x14ac:dyDescent="0.25">
      <c r="A176" s="185">
        <v>281</v>
      </c>
      <c r="B176" s="460"/>
      <c r="C176" s="185" t="s">
        <v>228</v>
      </c>
      <c r="D176" s="185" t="s">
        <v>228</v>
      </c>
      <c r="E176" s="185">
        <v>1</v>
      </c>
      <c r="F176" s="185"/>
      <c r="G176" s="185"/>
      <c r="H176" s="185"/>
    </row>
    <row r="177" spans="1:8" x14ac:dyDescent="0.25">
      <c r="A177" s="185">
        <v>282</v>
      </c>
      <c r="B177" s="460"/>
      <c r="C177" s="185" t="s">
        <v>228</v>
      </c>
      <c r="D177" s="185" t="s">
        <v>228</v>
      </c>
      <c r="E177" s="185">
        <v>1</v>
      </c>
      <c r="F177" s="185"/>
      <c r="G177" s="185"/>
      <c r="H177" s="185"/>
    </row>
    <row r="178" spans="1:8" x14ac:dyDescent="0.25">
      <c r="A178" s="185">
        <v>283</v>
      </c>
      <c r="B178" s="460"/>
      <c r="C178" s="185" t="s">
        <v>228</v>
      </c>
      <c r="D178" s="185" t="s">
        <v>228</v>
      </c>
      <c r="E178" s="185">
        <v>1</v>
      </c>
      <c r="F178" s="185"/>
      <c r="G178" s="185"/>
      <c r="H178" s="185"/>
    </row>
    <row r="179" spans="1:8" x14ac:dyDescent="0.25">
      <c r="A179" s="185">
        <v>284</v>
      </c>
      <c r="B179" s="460"/>
      <c r="C179" s="185" t="s">
        <v>231</v>
      </c>
      <c r="D179" s="185" t="s">
        <v>231</v>
      </c>
      <c r="E179" s="185">
        <v>1</v>
      </c>
      <c r="F179" s="185"/>
      <c r="G179" s="185"/>
      <c r="H179" s="185"/>
    </row>
    <row r="180" spans="1:8" x14ac:dyDescent="0.25">
      <c r="A180" s="185">
        <v>285</v>
      </c>
      <c r="B180" s="460"/>
      <c r="C180" s="185" t="s">
        <v>231</v>
      </c>
      <c r="D180" s="185" t="s">
        <v>227</v>
      </c>
      <c r="E180" s="185">
        <v>0</v>
      </c>
      <c r="F180" s="185" t="s">
        <v>79</v>
      </c>
      <c r="G180" s="185"/>
      <c r="H180" s="185" t="s">
        <v>292</v>
      </c>
    </row>
    <row r="181" spans="1:8" x14ac:dyDescent="0.25">
      <c r="A181" s="185">
        <v>286</v>
      </c>
      <c r="B181" s="460"/>
      <c r="C181" s="85" t="s">
        <v>231</v>
      </c>
      <c r="D181" s="185" t="s">
        <v>231</v>
      </c>
      <c r="E181" s="85">
        <v>1</v>
      </c>
      <c r="F181" s="85"/>
      <c r="G181" s="85"/>
      <c r="H181" s="85"/>
    </row>
    <row r="182" spans="1:8" x14ac:dyDescent="0.25">
      <c r="A182" s="185">
        <v>287</v>
      </c>
      <c r="B182" s="460"/>
      <c r="C182" s="185" t="s">
        <v>226</v>
      </c>
      <c r="D182" s="185" t="s">
        <v>226</v>
      </c>
      <c r="E182" s="185">
        <v>1</v>
      </c>
      <c r="F182" s="185"/>
      <c r="G182" s="185"/>
      <c r="H182" s="185"/>
    </row>
    <row r="183" spans="1:8" x14ac:dyDescent="0.25">
      <c r="A183" s="185">
        <v>288</v>
      </c>
      <c r="B183" s="460"/>
      <c r="C183" s="185" t="s">
        <v>228</v>
      </c>
      <c r="D183" s="185" t="s">
        <v>226</v>
      </c>
      <c r="E183" s="185">
        <v>0</v>
      </c>
      <c r="F183" s="185" t="s">
        <v>67</v>
      </c>
      <c r="G183" s="185"/>
      <c r="H183" s="185" t="s">
        <v>293</v>
      </c>
    </row>
    <row r="184" spans="1:8" x14ac:dyDescent="0.25">
      <c r="A184" s="185">
        <v>289</v>
      </c>
      <c r="B184" s="460"/>
      <c r="C184" s="185" t="s">
        <v>226</v>
      </c>
      <c r="D184" s="185" t="s">
        <v>228</v>
      </c>
      <c r="E184" s="185">
        <v>0</v>
      </c>
      <c r="F184" s="185" t="s">
        <v>72</v>
      </c>
      <c r="G184" s="185"/>
      <c r="H184" s="185" t="s">
        <v>294</v>
      </c>
    </row>
    <row r="185" spans="1:8" x14ac:dyDescent="0.25">
      <c r="A185" s="185">
        <v>290</v>
      </c>
      <c r="B185" s="460"/>
      <c r="C185" s="185" t="s">
        <v>225</v>
      </c>
      <c r="D185" s="185" t="s">
        <v>225</v>
      </c>
      <c r="E185" s="185">
        <v>1</v>
      </c>
      <c r="F185" s="185"/>
      <c r="G185" s="185"/>
      <c r="H185" s="185"/>
    </row>
    <row r="186" spans="1:8" x14ac:dyDescent="0.25">
      <c r="A186" s="185">
        <v>291</v>
      </c>
      <c r="B186" s="460"/>
      <c r="C186" s="185" t="s">
        <v>225</v>
      </c>
      <c r="D186" s="185" t="s">
        <v>225</v>
      </c>
      <c r="E186" s="185">
        <v>1</v>
      </c>
      <c r="F186" s="185"/>
      <c r="G186" s="185"/>
      <c r="H186" s="185"/>
    </row>
    <row r="187" spans="1:8" x14ac:dyDescent="0.25">
      <c r="A187" s="185">
        <v>292</v>
      </c>
      <c r="B187" s="460"/>
      <c r="C187" s="185" t="s">
        <v>231</v>
      </c>
      <c r="D187" s="185" t="s">
        <v>226</v>
      </c>
      <c r="E187" s="185">
        <v>0</v>
      </c>
      <c r="F187" s="185" t="s">
        <v>67</v>
      </c>
      <c r="G187" s="185" t="s">
        <v>71</v>
      </c>
      <c r="H187" s="185" t="s">
        <v>295</v>
      </c>
    </row>
    <row r="188" spans="1:8" ht="15.75" thickBot="1" x14ac:dyDescent="0.3">
      <c r="A188" s="185">
        <v>293</v>
      </c>
      <c r="B188" s="460"/>
      <c r="C188" s="185" t="s">
        <v>231</v>
      </c>
      <c r="D188" s="185" t="s">
        <v>231</v>
      </c>
      <c r="E188" s="185">
        <v>1</v>
      </c>
      <c r="F188" s="185"/>
      <c r="G188" s="185"/>
      <c r="H188" s="185"/>
    </row>
    <row r="189" spans="1:8" ht="15.75" thickBot="1" x14ac:dyDescent="0.3">
      <c r="D189" s="185"/>
      <c r="E189" s="54">
        <f>10/14</f>
        <v>0.7142857142857143</v>
      </c>
    </row>
    <row r="190" spans="1:8" x14ac:dyDescent="0.25">
      <c r="A190" s="185">
        <v>294</v>
      </c>
      <c r="B190" s="460" t="s">
        <v>302</v>
      </c>
      <c r="C190" s="185" t="s">
        <v>227</v>
      </c>
      <c r="D190" s="185" t="s">
        <v>227</v>
      </c>
      <c r="E190" s="185">
        <v>1</v>
      </c>
      <c r="F190" s="185"/>
      <c r="G190" s="185"/>
      <c r="H190" s="185"/>
    </row>
    <row r="191" spans="1:8" x14ac:dyDescent="0.25">
      <c r="A191" s="185">
        <v>295</v>
      </c>
      <c r="B191" s="460"/>
      <c r="C191" s="185" t="s">
        <v>225</v>
      </c>
      <c r="D191" s="185" t="s">
        <v>226</v>
      </c>
      <c r="E191" s="185">
        <v>0</v>
      </c>
      <c r="F191" s="185" t="s">
        <v>68</v>
      </c>
      <c r="G191" s="185" t="s">
        <v>67</v>
      </c>
      <c r="H191" s="185" t="s">
        <v>303</v>
      </c>
    </row>
    <row r="192" spans="1:8" x14ac:dyDescent="0.25">
      <c r="A192" s="185">
        <v>296</v>
      </c>
      <c r="B192" s="460"/>
      <c r="C192" s="185" t="s">
        <v>225</v>
      </c>
      <c r="D192" s="185" t="s">
        <v>225</v>
      </c>
      <c r="E192" s="185">
        <v>1</v>
      </c>
      <c r="F192" s="185"/>
      <c r="G192" s="185"/>
      <c r="H192" s="185"/>
    </row>
    <row r="193" spans="1:8" x14ac:dyDescent="0.25">
      <c r="A193" s="185">
        <v>297</v>
      </c>
      <c r="B193" s="460"/>
      <c r="C193" s="185" t="s">
        <v>226</v>
      </c>
      <c r="D193" s="185" t="s">
        <v>226</v>
      </c>
      <c r="E193" s="185">
        <v>1</v>
      </c>
      <c r="F193" s="185"/>
      <c r="G193" s="185"/>
      <c r="H193" s="185"/>
    </row>
    <row r="194" spans="1:8" x14ac:dyDescent="0.25">
      <c r="A194" s="185">
        <v>298</v>
      </c>
      <c r="B194" s="460"/>
      <c r="C194" s="185" t="s">
        <v>226</v>
      </c>
      <c r="D194" s="185" t="s">
        <v>226</v>
      </c>
      <c r="E194" s="185">
        <v>1</v>
      </c>
      <c r="F194" s="185"/>
      <c r="G194" s="185"/>
      <c r="H194" s="185"/>
    </row>
    <row r="195" spans="1:8" x14ac:dyDescent="0.25">
      <c r="A195" s="185">
        <v>299</v>
      </c>
      <c r="B195" s="460"/>
      <c r="C195" s="185" t="s">
        <v>227</v>
      </c>
      <c r="D195" s="185" t="s">
        <v>227</v>
      </c>
      <c r="E195" s="185">
        <v>1</v>
      </c>
      <c r="F195" s="185"/>
      <c r="G195" s="185"/>
      <c r="H195" s="185"/>
    </row>
    <row r="196" spans="1:8" x14ac:dyDescent="0.25">
      <c r="A196" s="185">
        <v>300</v>
      </c>
      <c r="B196" s="460"/>
      <c r="C196" s="85" t="s">
        <v>225</v>
      </c>
      <c r="D196" s="185" t="s">
        <v>228</v>
      </c>
      <c r="E196" s="85">
        <v>0</v>
      </c>
      <c r="F196" s="85"/>
      <c r="G196" s="85"/>
      <c r="H196" s="85" t="s">
        <v>304</v>
      </c>
    </row>
    <row r="197" spans="1:8" x14ac:dyDescent="0.25">
      <c r="A197" s="185">
        <v>301</v>
      </c>
      <c r="B197" s="460"/>
      <c r="C197" s="185" t="s">
        <v>227</v>
      </c>
      <c r="D197" s="185" t="s">
        <v>225</v>
      </c>
      <c r="E197" s="185">
        <v>0</v>
      </c>
      <c r="F197" s="185" t="s">
        <v>67</v>
      </c>
      <c r="G197" s="185"/>
      <c r="H197" s="185" t="s">
        <v>305</v>
      </c>
    </row>
    <row r="198" spans="1:8" x14ac:dyDescent="0.25">
      <c r="A198" s="185">
        <v>302</v>
      </c>
      <c r="B198" s="460"/>
      <c r="C198" s="185" t="s">
        <v>227</v>
      </c>
      <c r="D198" s="185" t="s">
        <v>228</v>
      </c>
      <c r="E198" s="185">
        <v>0</v>
      </c>
      <c r="F198" s="185" t="s">
        <v>70</v>
      </c>
      <c r="G198" s="185" t="s">
        <v>73</v>
      </c>
      <c r="H198" s="185" t="s">
        <v>306</v>
      </c>
    </row>
    <row r="199" spans="1:8" x14ac:dyDescent="0.25">
      <c r="A199" s="185">
        <v>303</v>
      </c>
      <c r="B199" s="460"/>
      <c r="C199" s="185" t="s">
        <v>227</v>
      </c>
      <c r="D199" s="185" t="s">
        <v>227</v>
      </c>
      <c r="E199" s="185">
        <v>1</v>
      </c>
      <c r="F199" s="185"/>
      <c r="G199" s="185"/>
      <c r="H199" s="185"/>
    </row>
    <row r="200" spans="1:8" x14ac:dyDescent="0.25">
      <c r="A200" s="185">
        <v>304</v>
      </c>
      <c r="B200" s="460"/>
      <c r="C200" s="185" t="s">
        <v>227</v>
      </c>
      <c r="D200" s="185" t="s">
        <v>227</v>
      </c>
      <c r="E200" s="185">
        <v>1</v>
      </c>
      <c r="F200" s="185"/>
      <c r="G200" s="185"/>
      <c r="H200" s="185"/>
    </row>
    <row r="201" spans="1:8" x14ac:dyDescent="0.25">
      <c r="A201" s="185">
        <v>305</v>
      </c>
      <c r="B201" s="460"/>
      <c r="C201" s="185" t="s">
        <v>226</v>
      </c>
      <c r="D201" s="185" t="s">
        <v>226</v>
      </c>
      <c r="E201" s="185">
        <v>1</v>
      </c>
      <c r="F201" s="185"/>
      <c r="G201" s="185"/>
      <c r="H201" s="185"/>
    </row>
    <row r="202" spans="1:8" x14ac:dyDescent="0.25">
      <c r="A202" s="185">
        <v>306</v>
      </c>
      <c r="B202" s="460"/>
      <c r="C202" s="185" t="s">
        <v>228</v>
      </c>
      <c r="D202" s="185" t="s">
        <v>228</v>
      </c>
      <c r="E202" s="185">
        <v>1</v>
      </c>
      <c r="F202" s="185"/>
      <c r="G202" s="185"/>
      <c r="H202" s="185"/>
    </row>
    <row r="203" spans="1:8" ht="15.75" thickBot="1" x14ac:dyDescent="0.3">
      <c r="A203" s="185">
        <v>307</v>
      </c>
      <c r="B203" s="460"/>
      <c r="C203" s="185" t="s">
        <v>227</v>
      </c>
      <c r="D203" s="185" t="s">
        <v>227</v>
      </c>
      <c r="E203" s="185">
        <v>1</v>
      </c>
      <c r="F203" s="185"/>
      <c r="G203" s="185"/>
      <c r="H203" s="185"/>
    </row>
    <row r="204" spans="1:8" ht="15.75" thickBot="1" x14ac:dyDescent="0.3">
      <c r="D204" s="185"/>
      <c r="E204" s="54">
        <f>10/14</f>
        <v>0.7142857142857143</v>
      </c>
    </row>
    <row r="205" spans="1:8" x14ac:dyDescent="0.25">
      <c r="A205" s="185">
        <v>308</v>
      </c>
      <c r="B205" s="460" t="s">
        <v>315</v>
      </c>
      <c r="C205" s="185" t="s">
        <v>228</v>
      </c>
      <c r="D205" s="185" t="s">
        <v>225</v>
      </c>
      <c r="E205" s="185">
        <v>0</v>
      </c>
      <c r="F205" s="185" t="s">
        <v>67</v>
      </c>
      <c r="G205" s="185"/>
      <c r="H205" s="185" t="s">
        <v>316</v>
      </c>
    </row>
    <row r="206" spans="1:8" x14ac:dyDescent="0.25">
      <c r="A206" s="185">
        <v>309</v>
      </c>
      <c r="B206" s="460"/>
      <c r="C206" s="185" t="s">
        <v>228</v>
      </c>
      <c r="D206" s="185" t="s">
        <v>227</v>
      </c>
      <c r="E206" s="185">
        <v>0</v>
      </c>
      <c r="F206" s="185" t="s">
        <v>69</v>
      </c>
      <c r="G206" s="185" t="s">
        <v>67</v>
      </c>
      <c r="H206" s="185" t="s">
        <v>317</v>
      </c>
    </row>
    <row r="207" spans="1:8" x14ac:dyDescent="0.25">
      <c r="A207" s="185">
        <v>310</v>
      </c>
      <c r="B207" s="460"/>
      <c r="C207" s="185" t="s">
        <v>231</v>
      </c>
      <c r="D207" s="185" t="s">
        <v>231</v>
      </c>
      <c r="E207" s="185">
        <v>1</v>
      </c>
      <c r="F207" s="185"/>
      <c r="G207" s="185"/>
      <c r="H207" s="185"/>
    </row>
    <row r="208" spans="1:8" x14ac:dyDescent="0.25">
      <c r="A208" s="185">
        <v>311</v>
      </c>
      <c r="B208" s="460"/>
      <c r="C208" s="185" t="s">
        <v>226</v>
      </c>
      <c r="D208" s="185" t="s">
        <v>226</v>
      </c>
      <c r="E208" s="185">
        <v>1</v>
      </c>
      <c r="F208" s="185"/>
      <c r="G208" s="185"/>
      <c r="H208" s="185"/>
    </row>
    <row r="209" spans="1:8" ht="15.75" thickBot="1" x14ac:dyDescent="0.3">
      <c r="A209" s="185">
        <v>312</v>
      </c>
      <c r="B209" s="460"/>
      <c r="C209" s="185" t="s">
        <v>228</v>
      </c>
      <c r="D209" s="185" t="s">
        <v>228</v>
      </c>
      <c r="E209" s="185">
        <v>1</v>
      </c>
      <c r="F209" s="185"/>
      <c r="G209" s="185"/>
      <c r="H209" s="185"/>
    </row>
    <row r="210" spans="1:8" ht="15.75" thickBot="1" x14ac:dyDescent="0.3">
      <c r="D210" s="185"/>
      <c r="E210" s="54">
        <f>3/5</f>
        <v>0.6</v>
      </c>
    </row>
  </sheetData>
  <mergeCells count="18">
    <mergeCell ref="B205:B209"/>
    <mergeCell ref="B68:B72"/>
    <mergeCell ref="B75:B84"/>
    <mergeCell ref="A86:H88"/>
    <mergeCell ref="B89:B98"/>
    <mergeCell ref="B100:B113"/>
    <mergeCell ref="B115:B128"/>
    <mergeCell ref="B130:B143"/>
    <mergeCell ref="B145:B158"/>
    <mergeCell ref="B160:B173"/>
    <mergeCell ref="B175:B188"/>
    <mergeCell ref="B190:B203"/>
    <mergeCell ref="B56:B65"/>
    <mergeCell ref="B2:B11"/>
    <mergeCell ref="B14:B20"/>
    <mergeCell ref="B23:B29"/>
    <mergeCell ref="B32:B41"/>
    <mergeCell ref="B44:B53"/>
  </mergeCells>
  <conditionalFormatting sqref="E2:E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E2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E29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:E4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E5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6:E65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8:E7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5:E84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9:E98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0:E113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5:E12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0:E14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5:E15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0:E17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5:E18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0:E20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5:E20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F1:G72 E73:F73 F74:G85 F89:G1048576" xr:uid="{072E27A5-36F2-4801-B4A2-8475645E9A0C}">
      <formula1>$J$1:$J$11</formula1>
    </dataValidation>
  </dataValidations>
  <pageMargins left="0.7" right="0.7" top="0.75" bottom="0.75" header="0.3" footer="0.3"/>
  <pageSetup orientation="portrait" r:id="rId1"/>
  <headerFooter>
    <oddFooter>&amp;C&amp;1#&amp;"Calibri"&amp;10&amp;K000000Schlumberger-Private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9A4AC55DB23B409F9930A45A577CF8" ma:contentTypeVersion="13" ma:contentTypeDescription="Create a new document." ma:contentTypeScope="" ma:versionID="eb374968fd95e68f04c319ebefe74e73">
  <xsd:schema xmlns:xsd="http://www.w3.org/2001/XMLSchema" xmlns:xs="http://www.w3.org/2001/XMLSchema" xmlns:p="http://schemas.microsoft.com/office/2006/metadata/properties" xmlns:ns3="7eb5e0e6-c3bc-4107-a33a-80c64eb88319" xmlns:ns4="fedaa18d-8384-436c-aaa0-67ec6927a806" targetNamespace="http://schemas.microsoft.com/office/2006/metadata/properties" ma:root="true" ma:fieldsID="c37efa37abe0583423066df77b7d2207" ns3:_="" ns4:_="">
    <xsd:import namespace="7eb5e0e6-c3bc-4107-a33a-80c64eb88319"/>
    <xsd:import namespace="fedaa18d-8384-436c-aaa0-67ec6927a8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b5e0e6-c3bc-4107-a33a-80c64eb883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aa18d-8384-436c-aaa0-67ec6927a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959C75-98AB-4C6B-BB5B-9D4AC93AD1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b5e0e6-c3bc-4107-a33a-80c64eb88319"/>
    <ds:schemaRef ds:uri="fedaa18d-8384-436c-aaa0-67ec6927a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D324FA-158E-459F-8396-4F5831FB5408}">
  <ds:schemaRefs>
    <ds:schemaRef ds:uri="http://purl.org/dc/terms/"/>
    <ds:schemaRef ds:uri="fedaa18d-8384-436c-aaa0-67ec6927a806"/>
    <ds:schemaRef ds:uri="http://schemas.openxmlformats.org/package/2006/metadata/core-properties"/>
    <ds:schemaRef ds:uri="http://schemas.microsoft.com/office/2006/documentManagement/types"/>
    <ds:schemaRef ds:uri="7eb5e0e6-c3bc-4107-a33a-80c64eb88319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C17E7FC-4052-4E65-B6EC-FB67413256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GMAT Summary</vt:lpstr>
      <vt:lpstr>Time</vt:lpstr>
      <vt:lpstr>Test Results</vt:lpstr>
      <vt:lpstr>Weekly Planner</vt:lpstr>
      <vt:lpstr>Practice Set II</vt:lpstr>
      <vt:lpstr>SC Error Log</vt:lpstr>
      <vt:lpstr>RC Error Log</vt:lpstr>
      <vt:lpstr>CR Error Log</vt:lpstr>
      <vt:lpstr>Quant Error Log</vt:lpstr>
      <vt:lpstr>Verbal Score Analysis</vt:lpstr>
      <vt:lpstr>SC Error Log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Ravi Ramniklal Gondalia</dc:creator>
  <cp:lastModifiedBy>Ravi Ramniklal Gondalia</cp:lastModifiedBy>
  <dcterms:created xsi:type="dcterms:W3CDTF">2020-04-19T17:11:03Z</dcterms:created>
  <dcterms:modified xsi:type="dcterms:W3CDTF">2021-02-21T09:31:29Z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RGondalia@slb.com</vt:lpwstr>
  </property>
  <property fmtid="{D5CDD505-2E9C-101B-9397-08002B2CF9AE}" pid="5" name="MSIP_Label_585f1f62-8d2b-4457-869c-0a13c6549635_SetDate">
    <vt:lpwstr>2020-04-19T17:11:42.8450612Z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58e63b38-6675-4a31-8e41-8aaba1603050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RGondalia@slb.com</vt:lpwstr>
  </property>
  <property fmtid="{D5CDD505-2E9C-101B-9397-08002B2CF9AE}" pid="13" name="MSIP_Label_8bb759f6-5337-4dc5-b19b-e74b6da11f8f_SetDate">
    <vt:lpwstr>2020-04-19T17:11:42.8450612Z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58e63b38-6675-4a31-8e41-8aaba1603050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  <property fmtid="{D5CDD505-2E9C-101B-9397-08002B2CF9AE}" pid="20" name="ContentTypeId">
    <vt:lpwstr>0x010100D09A4AC55DB23B409F9930A45A577CF8</vt:lpwstr>
  </property>
</Properties>
</file>